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2570" windowHeight="12240" tabRatio="787" activeTab="1"/>
  </bookViews>
  <sheets>
    <sheet name="1.급수보급률" sheetId="5" r:id="rId1"/>
    <sheet name="2.급수인구" sheetId="2" r:id="rId2"/>
    <sheet name="2.행정구역별 급수인구" sheetId="1" r:id="rId3"/>
    <sheet name="3.논산급수" sheetId="10" r:id="rId4"/>
    <sheet name="Sheet1" sheetId="7" r:id="rId5"/>
    <sheet name="3.급수구역 분리" sheetId="8" r:id="rId6"/>
    <sheet name="Sheet2" sheetId="9" r:id="rId7"/>
  </sheets>
  <externalReferences>
    <externalReference r:id="rId8"/>
  </externalReferences>
  <definedNames>
    <definedName name="_xlnm._FilterDatabase" localSheetId="2" hidden="1">'2.행정구역별 급수인구'!$A$7:$AM$997</definedName>
    <definedName name="_xlnm.Print_Area" localSheetId="1">'2.급수인구'!$A$1:$T$32</definedName>
    <definedName name="_xlnm.Print_Area" localSheetId="2">'2.행정구역별 급수인구'!$A$1:$AD$999</definedName>
    <definedName name="_xlnm.Print_Titles" localSheetId="2">'2.행정구역별 급수인구'!$1:$4</definedName>
  </definedNames>
  <calcPr calcId="125725"/>
</workbook>
</file>

<file path=xl/calcChain.xml><?xml version="1.0" encoding="utf-8"?>
<calcChain xmlns="http://schemas.openxmlformats.org/spreadsheetml/2006/main">
  <c r="Z967" i="1"/>
  <c r="Z949"/>
  <c r="Z948"/>
  <c r="Z946"/>
  <c r="Z945"/>
  <c r="Z930"/>
  <c r="Z929"/>
  <c r="Z928" s="1"/>
  <c r="Z927"/>
  <c r="Z926" s="1"/>
  <c r="Z924"/>
  <c r="Z923"/>
  <c r="Z906"/>
  <c r="Z905"/>
  <c r="Z904"/>
  <c r="Z903"/>
  <c r="Z901"/>
  <c r="Z900"/>
  <c r="Z898"/>
  <c r="Z897"/>
  <c r="Z895"/>
  <c r="Z894"/>
  <c r="Z892"/>
  <c r="Z891" s="1"/>
  <c r="Z890"/>
  <c r="Z889"/>
  <c r="Z886"/>
  <c r="Z885"/>
  <c r="Z881"/>
  <c r="Z880" s="1"/>
  <c r="Z879"/>
  <c r="Z878" s="1"/>
  <c r="Z877"/>
  <c r="Z876"/>
  <c r="Z873"/>
  <c r="Z872"/>
  <c r="Z871"/>
  <c r="Z870"/>
  <c r="Z869"/>
  <c r="Z867"/>
  <c r="Z866" s="1"/>
  <c r="Z864"/>
  <c r="Z858"/>
  <c r="Z857"/>
  <c r="Z856"/>
  <c r="Z855"/>
  <c r="Z853"/>
  <c r="Z852"/>
  <c r="Z849"/>
  <c r="Z848"/>
  <c r="Z846"/>
  <c r="Z845" s="1"/>
  <c r="Z844"/>
  <c r="Z843"/>
  <c r="Z840"/>
  <c r="Z839" s="1"/>
  <c r="Z838"/>
  <c r="Z837"/>
  <c r="Z836"/>
  <c r="Z833"/>
  <c r="Z826"/>
  <c r="Z825"/>
  <c r="Z823"/>
  <c r="Z822"/>
  <c r="Z820"/>
  <c r="Z819"/>
  <c r="Z816"/>
  <c r="Z815" s="1"/>
  <c r="Z814"/>
  <c r="Z813"/>
  <c r="Z805"/>
  <c r="Z804"/>
  <c r="Z801"/>
  <c r="Z795"/>
  <c r="Z778"/>
  <c r="Z777"/>
  <c r="Z774"/>
  <c r="Z773"/>
  <c r="Z772"/>
  <c r="Z770"/>
  <c r="Z769"/>
  <c r="Z755"/>
  <c r="Z754"/>
  <c r="Z752"/>
  <c r="Z751"/>
  <c r="Z750"/>
  <c r="Z747"/>
  <c r="Z746" s="1"/>
  <c r="Z745"/>
  <c r="Z744" s="1"/>
  <c r="Z742"/>
  <c r="Z741"/>
  <c r="Z739"/>
  <c r="Z738"/>
  <c r="Z735"/>
  <c r="Z734" s="1"/>
  <c r="Z733"/>
  <c r="Z732"/>
  <c r="Z729"/>
  <c r="Z728"/>
  <c r="Z727"/>
  <c r="Z722"/>
  <c r="Z721" s="1"/>
  <c r="Z720"/>
  <c r="Z715"/>
  <c r="Z712"/>
  <c r="Z711"/>
  <c r="Z709"/>
  <c r="Z708" s="1"/>
  <c r="Z706"/>
  <c r="Z705" s="1"/>
  <c r="Z696"/>
  <c r="Z695"/>
  <c r="Z693"/>
  <c r="Z692"/>
  <c r="Z691"/>
  <c r="Z689"/>
  <c r="Z688"/>
  <c r="Z687"/>
  <c r="Z685"/>
  <c r="Z684"/>
  <c r="Z683"/>
  <c r="Z682"/>
  <c r="Z680"/>
  <c r="Z679"/>
  <c r="Z677"/>
  <c r="Z676"/>
  <c r="Z675"/>
  <c r="Z674"/>
  <c r="Z673"/>
  <c r="Z671"/>
  <c r="Z670"/>
  <c r="Z669"/>
  <c r="Z668"/>
  <c r="Z665"/>
  <c r="Z664"/>
  <c r="Z662"/>
  <c r="Z661"/>
  <c r="Z660"/>
  <c r="Z653"/>
  <c r="Z652"/>
  <c r="Z648"/>
  <c r="Z647"/>
  <c r="Z645"/>
  <c r="Z644"/>
  <c r="Z643"/>
  <c r="Z642"/>
  <c r="Z640"/>
  <c r="Z639"/>
  <c r="Z636"/>
  <c r="Z635"/>
  <c r="Z629"/>
  <c r="Z628"/>
  <c r="Z626"/>
  <c r="Z624"/>
  <c r="Z621"/>
  <c r="Z620"/>
  <c r="Z619"/>
  <c r="Z614"/>
  <c r="Z613"/>
  <c r="Z610"/>
  <c r="Z599"/>
  <c r="Z596"/>
  <c r="Z595"/>
  <c r="Z594"/>
  <c r="Z592"/>
  <c r="Z591"/>
  <c r="Z590"/>
  <c r="Z587"/>
  <c r="Z586"/>
  <c r="Z585"/>
  <c r="Z583"/>
  <c r="Z582"/>
  <c r="Z581"/>
  <c r="Z580"/>
  <c r="Z577"/>
  <c r="Z576" s="1"/>
  <c r="Z575"/>
  <c r="Z574" s="1"/>
  <c r="Z531"/>
  <c r="Z510"/>
  <c r="Z509"/>
  <c r="Z505"/>
  <c r="Z504"/>
  <c r="Z503"/>
  <c r="Z501"/>
  <c r="Z500"/>
  <c r="Z497"/>
  <c r="Z496"/>
  <c r="Z495"/>
  <c r="Z493"/>
  <c r="Z492"/>
  <c r="Z491"/>
  <c r="Z490"/>
  <c r="Z489"/>
  <c r="Z487"/>
  <c r="Z486"/>
  <c r="Z485"/>
  <c r="Z483"/>
  <c r="Z482"/>
  <c r="Z481"/>
  <c r="Z480"/>
  <c r="Z477"/>
  <c r="Z476"/>
  <c r="Z475"/>
  <c r="Z474"/>
  <c r="Z472"/>
  <c r="Z471"/>
  <c r="Z470"/>
  <c r="Z468"/>
  <c r="Z467"/>
  <c r="Z466"/>
  <c r="Z465"/>
  <c r="Z462"/>
  <c r="Z461" s="1"/>
  <c r="Z460"/>
  <c r="Z459"/>
  <c r="Z458"/>
  <c r="Z456"/>
  <c r="Z455"/>
  <c r="Z452"/>
  <c r="Z451"/>
  <c r="Z449"/>
  <c r="Z448"/>
  <c r="Z446"/>
  <c r="Z445" s="1"/>
  <c r="Z443"/>
  <c r="Z442"/>
  <c r="Z441"/>
  <c r="Z439"/>
  <c r="Z438"/>
  <c r="Z435"/>
  <c r="Z434"/>
  <c r="Z432"/>
  <c r="Z431"/>
  <c r="Z430"/>
  <c r="Z429"/>
  <c r="Z428"/>
  <c r="Z425"/>
  <c r="Z424"/>
  <c r="Z422"/>
  <c r="Z421"/>
  <c r="Z420"/>
  <c r="Z417"/>
  <c r="Z416"/>
  <c r="Z415"/>
  <c r="Z414"/>
  <c r="Z412"/>
  <c r="Z411"/>
  <c r="Z408"/>
  <c r="Z407" s="1"/>
  <c r="AA408"/>
  <c r="Z406"/>
  <c r="Z405"/>
  <c r="Z402"/>
  <c r="Z401" s="1"/>
  <c r="Z400"/>
  <c r="Z399"/>
  <c r="Z397"/>
  <c r="Z396" s="1"/>
  <c r="Z394"/>
  <c r="Z393"/>
  <c r="Z392" s="1"/>
  <c r="Z391"/>
  <c r="Z390" s="1"/>
  <c r="Z388"/>
  <c r="Z387"/>
  <c r="Z385"/>
  <c r="Z384"/>
  <c r="Z381"/>
  <c r="Z380"/>
  <c r="Z379"/>
  <c r="Z377"/>
  <c r="Z376"/>
  <c r="Z375"/>
  <c r="Z372"/>
  <c r="Z371"/>
  <c r="Z370"/>
  <c r="Z368"/>
  <c r="Z367"/>
  <c r="Z366"/>
  <c r="Z365"/>
  <c r="Z364"/>
  <c r="Z362"/>
  <c r="Z361"/>
  <c r="Z359"/>
  <c r="Z358"/>
  <c r="Z357"/>
  <c r="Z356"/>
  <c r="Z355"/>
  <c r="Z353"/>
  <c r="Z350"/>
  <c r="Z349"/>
  <c r="Z347"/>
  <c r="Z346"/>
  <c r="Z345"/>
  <c r="Z343"/>
  <c r="Z342" s="1"/>
  <c r="Z341"/>
  <c r="Z340" s="1"/>
  <c r="Z338"/>
  <c r="Z337"/>
  <c r="Z335"/>
  <c r="Z334" s="1"/>
  <c r="Z333"/>
  <c r="Z332" s="1"/>
  <c r="Z330"/>
  <c r="Z329"/>
  <c r="Z327"/>
  <c r="Z326" s="1"/>
  <c r="Z325"/>
  <c r="Z324"/>
  <c r="Z322"/>
  <c r="Z321" s="1"/>
  <c r="Z319"/>
  <c r="Z318" s="1"/>
  <c r="Z315"/>
  <c r="Z311"/>
  <c r="Z309"/>
  <c r="Z308" s="1"/>
  <c r="Z307"/>
  <c r="Z306" s="1"/>
  <c r="Z305"/>
  <c r="Z304" s="1"/>
  <c r="Z181"/>
  <c r="Z180" s="1"/>
  <c r="Z141"/>
  <c r="Z140"/>
  <c r="Z139"/>
  <c r="Z132"/>
  <c r="Z123"/>
  <c r="Z122" s="1"/>
  <c r="Z113"/>
  <c r="Z112" s="1"/>
  <c r="Z111"/>
  <c r="Z110"/>
  <c r="Z100"/>
  <c r="Z99"/>
  <c r="Z97"/>
  <c r="Z96"/>
  <c r="Z95"/>
  <c r="Z92"/>
  <c r="Z91"/>
  <c r="Z87"/>
  <c r="Z84"/>
  <c r="Z83"/>
  <c r="Z76"/>
  <c r="Z75" s="1"/>
  <c r="Z74"/>
  <c r="Z73" s="1"/>
  <c r="T967"/>
  <c r="T949"/>
  <c r="T948"/>
  <c r="T946"/>
  <c r="T945"/>
  <c r="T930"/>
  <c r="T929"/>
  <c r="T928" s="1"/>
  <c r="T927"/>
  <c r="T926" s="1"/>
  <c r="T924"/>
  <c r="T923"/>
  <c r="T906"/>
  <c r="T905"/>
  <c r="T904"/>
  <c r="T903"/>
  <c r="T901"/>
  <c r="T900"/>
  <c r="T898"/>
  <c r="T897"/>
  <c r="T895"/>
  <c r="T894"/>
  <c r="T892"/>
  <c r="T891" s="1"/>
  <c r="T890"/>
  <c r="T889"/>
  <c r="T886"/>
  <c r="T885"/>
  <c r="T881"/>
  <c r="T880" s="1"/>
  <c r="T879"/>
  <c r="T878" s="1"/>
  <c r="T877"/>
  <c r="T876"/>
  <c r="T873"/>
  <c r="T872"/>
  <c r="T871"/>
  <c r="T870"/>
  <c r="T869"/>
  <c r="T867"/>
  <c r="T866" s="1"/>
  <c r="T864"/>
  <c r="T858"/>
  <c r="T857"/>
  <c r="T856"/>
  <c r="T855"/>
  <c r="T853"/>
  <c r="T852"/>
  <c r="T849"/>
  <c r="T848"/>
  <c r="T846"/>
  <c r="T845" s="1"/>
  <c r="T844"/>
  <c r="T843"/>
  <c r="T840"/>
  <c r="T839" s="1"/>
  <c r="T838"/>
  <c r="T837"/>
  <c r="T836"/>
  <c r="T833"/>
  <c r="T826"/>
  <c r="T825"/>
  <c r="T823"/>
  <c r="T822"/>
  <c r="T820"/>
  <c r="T819"/>
  <c r="T816"/>
  <c r="T815" s="1"/>
  <c r="T814"/>
  <c r="T813"/>
  <c r="T810"/>
  <c r="T809" s="1"/>
  <c r="T808"/>
  <c r="T807" s="1"/>
  <c r="T805"/>
  <c r="T804"/>
  <c r="T802"/>
  <c r="T801"/>
  <c r="T800"/>
  <c r="T797"/>
  <c r="T796" s="1"/>
  <c r="T795"/>
  <c r="T794"/>
  <c r="T793" s="1"/>
  <c r="T792"/>
  <c r="T791"/>
  <c r="T788"/>
  <c r="T787" s="1"/>
  <c r="T786"/>
  <c r="T785"/>
  <c r="T782"/>
  <c r="T781" s="1"/>
  <c r="T778"/>
  <c r="T777"/>
  <c r="T774"/>
  <c r="T773"/>
  <c r="T772"/>
  <c r="T770"/>
  <c r="T769"/>
  <c r="T760"/>
  <c r="T759" s="1"/>
  <c r="T758"/>
  <c r="T757" s="1"/>
  <c r="T755"/>
  <c r="T754"/>
  <c r="T752"/>
  <c r="T751"/>
  <c r="T750"/>
  <c r="T747"/>
  <c r="T746" s="1"/>
  <c r="T745"/>
  <c r="T744" s="1"/>
  <c r="T742"/>
  <c r="T741"/>
  <c r="T739"/>
  <c r="T738"/>
  <c r="T735"/>
  <c r="T734" s="1"/>
  <c r="T733"/>
  <c r="T732"/>
  <c r="T729"/>
  <c r="T728"/>
  <c r="T727"/>
  <c r="T725"/>
  <c r="T724"/>
  <c r="T722"/>
  <c r="T721" s="1"/>
  <c r="T720"/>
  <c r="T719"/>
  <c r="T718"/>
  <c r="T715"/>
  <c r="T712"/>
  <c r="T711"/>
  <c r="T709"/>
  <c r="T708" s="1"/>
  <c r="T706"/>
  <c r="T705" s="1"/>
  <c r="T704"/>
  <c r="T703" s="1"/>
  <c r="T696"/>
  <c r="T695"/>
  <c r="T693"/>
  <c r="T692"/>
  <c r="T691"/>
  <c r="T689"/>
  <c r="T688"/>
  <c r="T687"/>
  <c r="T685"/>
  <c r="T684"/>
  <c r="T683"/>
  <c r="T682"/>
  <c r="T680"/>
  <c r="T679"/>
  <c r="T677"/>
  <c r="T676"/>
  <c r="T675"/>
  <c r="T674"/>
  <c r="T673"/>
  <c r="T671"/>
  <c r="T670"/>
  <c r="T669"/>
  <c r="T668"/>
  <c r="T665"/>
  <c r="T664"/>
  <c r="T662"/>
  <c r="T661"/>
  <c r="T660"/>
  <c r="T653"/>
  <c r="T652"/>
  <c r="T648"/>
  <c r="T647"/>
  <c r="T645"/>
  <c r="T644"/>
  <c r="T643"/>
  <c r="T642"/>
  <c r="T640"/>
  <c r="T639"/>
  <c r="T636"/>
  <c r="T635"/>
  <c r="T633"/>
  <c r="T632"/>
  <c r="T629"/>
  <c r="T628"/>
  <c r="T626"/>
  <c r="T625"/>
  <c r="T624"/>
  <c r="T621"/>
  <c r="T620"/>
  <c r="T619"/>
  <c r="T614"/>
  <c r="T613"/>
  <c r="T610"/>
  <c r="T599"/>
  <c r="T598"/>
  <c r="T596"/>
  <c r="T595"/>
  <c r="T594"/>
  <c r="T592"/>
  <c r="T591"/>
  <c r="T590"/>
  <c r="T587"/>
  <c r="T586"/>
  <c r="T585"/>
  <c r="T583"/>
  <c r="T582"/>
  <c r="T581"/>
  <c r="T580"/>
  <c r="T577"/>
  <c r="T576" s="1"/>
  <c r="T575"/>
  <c r="T574" s="1"/>
  <c r="T541"/>
  <c r="T531"/>
  <c r="T510"/>
  <c r="T509"/>
  <c r="T507"/>
  <c r="T506" s="1"/>
  <c r="T505"/>
  <c r="T504"/>
  <c r="T503"/>
  <c r="T501"/>
  <c r="T500"/>
  <c r="T497"/>
  <c r="T496"/>
  <c r="T495"/>
  <c r="T493"/>
  <c r="T492"/>
  <c r="T491"/>
  <c r="T490"/>
  <c r="T489"/>
  <c r="T487"/>
  <c r="T486"/>
  <c r="T485"/>
  <c r="T483"/>
  <c r="T482"/>
  <c r="T481"/>
  <c r="T480"/>
  <c r="T477"/>
  <c r="T476"/>
  <c r="T475"/>
  <c r="T474"/>
  <c r="T472"/>
  <c r="T471"/>
  <c r="T470"/>
  <c r="T468"/>
  <c r="T467"/>
  <c r="T466"/>
  <c r="T465"/>
  <c r="T462"/>
  <c r="T461" s="1"/>
  <c r="T460"/>
  <c r="T459"/>
  <c r="T458"/>
  <c r="T456"/>
  <c r="T455"/>
  <c r="T452"/>
  <c r="T451"/>
  <c r="T449"/>
  <c r="T448"/>
  <c r="T446"/>
  <c r="T445" s="1"/>
  <c r="T443"/>
  <c r="T442"/>
  <c r="T441"/>
  <c r="T439"/>
  <c r="T438"/>
  <c r="T435"/>
  <c r="T434"/>
  <c r="T432"/>
  <c r="T431"/>
  <c r="T430"/>
  <c r="T429"/>
  <c r="T428"/>
  <c r="T425"/>
  <c r="T424"/>
  <c r="T422"/>
  <c r="T421"/>
  <c r="T420"/>
  <c r="T417"/>
  <c r="T416"/>
  <c r="T415"/>
  <c r="T414"/>
  <c r="T412"/>
  <c r="T411"/>
  <c r="T408"/>
  <c r="T407" s="1"/>
  <c r="T406"/>
  <c r="T405"/>
  <c r="T402"/>
  <c r="T401" s="1"/>
  <c r="T400"/>
  <c r="T399"/>
  <c r="T397"/>
  <c r="T396" s="1"/>
  <c r="T394"/>
  <c r="T393"/>
  <c r="T392" s="1"/>
  <c r="T391"/>
  <c r="T390" s="1"/>
  <c r="T388"/>
  <c r="T387"/>
  <c r="T385"/>
  <c r="T384"/>
  <c r="T381"/>
  <c r="T380"/>
  <c r="T379"/>
  <c r="T377"/>
  <c r="T376"/>
  <c r="T375"/>
  <c r="T372"/>
  <c r="T371"/>
  <c r="T370"/>
  <c r="T368"/>
  <c r="T367"/>
  <c r="T366"/>
  <c r="T365"/>
  <c r="T364"/>
  <c r="T362"/>
  <c r="T361"/>
  <c r="T359"/>
  <c r="T358"/>
  <c r="T357"/>
  <c r="T356"/>
  <c r="T355"/>
  <c r="T353"/>
  <c r="T350"/>
  <c r="T349"/>
  <c r="T347"/>
  <c r="T346"/>
  <c r="T345"/>
  <c r="T343"/>
  <c r="T342" s="1"/>
  <c r="T341"/>
  <c r="T340" s="1"/>
  <c r="T338"/>
  <c r="T337"/>
  <c r="T335"/>
  <c r="T334" s="1"/>
  <c r="T333"/>
  <c r="T332" s="1"/>
  <c r="T330"/>
  <c r="T329"/>
  <c r="T327"/>
  <c r="T326" s="1"/>
  <c r="T325"/>
  <c r="T324"/>
  <c r="T322"/>
  <c r="T321" s="1"/>
  <c r="T319"/>
  <c r="T318" s="1"/>
  <c r="T315"/>
  <c r="T311"/>
  <c r="T309"/>
  <c r="T308" s="1"/>
  <c r="T307"/>
  <c r="T306" s="1"/>
  <c r="T305"/>
  <c r="T304" s="1"/>
  <c r="T207"/>
  <c r="T206"/>
  <c r="T203"/>
  <c r="T202" s="1"/>
  <c r="T181"/>
  <c r="T180" s="1"/>
  <c r="T141"/>
  <c r="T140"/>
  <c r="T139"/>
  <c r="T132"/>
  <c r="T123"/>
  <c r="T122" s="1"/>
  <c r="T113"/>
  <c r="T112" s="1"/>
  <c r="T111"/>
  <c r="T110"/>
  <c r="T100"/>
  <c r="T99"/>
  <c r="T98"/>
  <c r="T97"/>
  <c r="T96"/>
  <c r="T95"/>
  <c r="T92"/>
  <c r="T91"/>
  <c r="T87"/>
  <c r="T84"/>
  <c r="T83"/>
  <c r="T76"/>
  <c r="T75" s="1"/>
  <c r="T74"/>
  <c r="T73" s="1"/>
  <c r="T369" l="1"/>
  <c r="T404"/>
  <c r="T403" s="1"/>
  <c r="T484"/>
  <c r="T597"/>
  <c r="Z323"/>
  <c r="Z374"/>
  <c r="Z386"/>
  <c r="Z667"/>
  <c r="Z672"/>
  <c r="Z737"/>
  <c r="Z743"/>
  <c r="Z818"/>
  <c r="Z824"/>
  <c r="Z851"/>
  <c r="Z888"/>
  <c r="Z944"/>
  <c r="T354"/>
  <c r="T352" s="1"/>
  <c r="T433"/>
  <c r="T868"/>
  <c r="T865" s="1"/>
  <c r="Z363"/>
  <c r="Z427"/>
  <c r="Z663"/>
  <c r="Z740"/>
  <c r="Z768"/>
  <c r="Z821"/>
  <c r="Z847"/>
  <c r="T109"/>
  <c r="T389"/>
  <c r="T413"/>
  <c r="Z771"/>
  <c r="Z893"/>
  <c r="T464"/>
  <c r="T593"/>
  <c r="T631"/>
  <c r="T667"/>
  <c r="T847"/>
  <c r="T854"/>
  <c r="Z109"/>
  <c r="Z354"/>
  <c r="Z352" s="1"/>
  <c r="Z369"/>
  <c r="Z404"/>
  <c r="Z403" s="1"/>
  <c r="Z410"/>
  <c r="Z433"/>
  <c r="Z440"/>
  <c r="Z447"/>
  <c r="Z454"/>
  <c r="Z488"/>
  <c r="Z499"/>
  <c r="Z593"/>
  <c r="Z627"/>
  <c r="Z678"/>
  <c r="Z694"/>
  <c r="Z710"/>
  <c r="Z731"/>
  <c r="Z730" s="1"/>
  <c r="Z753"/>
  <c r="Z812"/>
  <c r="Z811" s="1"/>
  <c r="Z868"/>
  <c r="Z865" s="1"/>
  <c r="Z896"/>
  <c r="Z902"/>
  <c r="T94"/>
  <c r="T323"/>
  <c r="T374"/>
  <c r="T386"/>
  <c r="T454"/>
  <c r="T499"/>
  <c r="T579"/>
  <c r="T634"/>
  <c r="T659"/>
  <c r="T681"/>
  <c r="T686"/>
  <c r="T818"/>
  <c r="T824"/>
  <c r="T888"/>
  <c r="Z82"/>
  <c r="Z328"/>
  <c r="Z336"/>
  <c r="Z331" s="1"/>
  <c r="Z344"/>
  <c r="Z339" s="1"/>
  <c r="Z378"/>
  <c r="Z413"/>
  <c r="Z419"/>
  <c r="Z437"/>
  <c r="Z450"/>
  <c r="Z457"/>
  <c r="Z464"/>
  <c r="Z469"/>
  <c r="Z502"/>
  <c r="Z579"/>
  <c r="Z584"/>
  <c r="Z634"/>
  <c r="Z641"/>
  <c r="Z646"/>
  <c r="Z659"/>
  <c r="Z681"/>
  <c r="Z686"/>
  <c r="Z776"/>
  <c r="Z803"/>
  <c r="Z835"/>
  <c r="Z834" s="1"/>
  <c r="Z842"/>
  <c r="Z841" s="1"/>
  <c r="T82"/>
  <c r="T138"/>
  <c r="T328"/>
  <c r="T336"/>
  <c r="T331" s="1"/>
  <c r="T344"/>
  <c r="T339" s="1"/>
  <c r="T378"/>
  <c r="T427"/>
  <c r="T717"/>
  <c r="Z138"/>
  <c r="Z348"/>
  <c r="Z360"/>
  <c r="Z383"/>
  <c r="Z398"/>
  <c r="Z395" s="1"/>
  <c r="Z423"/>
  <c r="Z473"/>
  <c r="Z479"/>
  <c r="Z484"/>
  <c r="Z494"/>
  <c r="Z508"/>
  <c r="Z507" s="1"/>
  <c r="Z506" s="1"/>
  <c r="Z589"/>
  <c r="Z612"/>
  <c r="Z690"/>
  <c r="Z726"/>
  <c r="Z749"/>
  <c r="Z854"/>
  <c r="Z875"/>
  <c r="Z874" s="1"/>
  <c r="Z884"/>
  <c r="T363"/>
  <c r="T410"/>
  <c r="T440"/>
  <c r="T447"/>
  <c r="T488"/>
  <c r="T627"/>
  <c r="T672"/>
  <c r="T710"/>
  <c r="T723"/>
  <c r="T737"/>
  <c r="T743"/>
  <c r="T756"/>
  <c r="T768"/>
  <c r="T790"/>
  <c r="T789" s="1"/>
  <c r="T803"/>
  <c r="T812"/>
  <c r="T811" s="1"/>
  <c r="T835"/>
  <c r="T834" s="1"/>
  <c r="T842"/>
  <c r="T841" s="1"/>
  <c r="T875"/>
  <c r="T874" s="1"/>
  <c r="T896"/>
  <c r="T902"/>
  <c r="T348"/>
  <c r="T360"/>
  <c r="T383"/>
  <c r="T398"/>
  <c r="T395" s="1"/>
  <c r="T419"/>
  <c r="T437"/>
  <c r="T450"/>
  <c r="T457"/>
  <c r="T469"/>
  <c r="T502"/>
  <c r="T508"/>
  <c r="T584"/>
  <c r="T612"/>
  <c r="T641"/>
  <c r="T646"/>
  <c r="T663"/>
  <c r="T690"/>
  <c r="T726"/>
  <c r="T740"/>
  <c r="T749"/>
  <c r="T771"/>
  <c r="T806"/>
  <c r="T893"/>
  <c r="T899"/>
  <c r="T944"/>
  <c r="T423"/>
  <c r="T473"/>
  <c r="T479"/>
  <c r="T494"/>
  <c r="T589"/>
  <c r="T623"/>
  <c r="T622" s="1"/>
  <c r="T678"/>
  <c r="T694"/>
  <c r="T731"/>
  <c r="T730" s="1"/>
  <c r="T753"/>
  <c r="T776"/>
  <c r="T784"/>
  <c r="T783" s="1"/>
  <c r="T799"/>
  <c r="T821"/>
  <c r="T851"/>
  <c r="T884"/>
  <c r="Z389"/>
  <c r="T658" l="1"/>
  <c r="T453"/>
  <c r="Z887"/>
  <c r="T478"/>
  <c r="T588"/>
  <c r="T817"/>
  <c r="Z748"/>
  <c r="Z382"/>
  <c r="T320"/>
  <c r="Z817"/>
  <c r="T887"/>
  <c r="Z588"/>
  <c r="Z444"/>
  <c r="T850"/>
  <c r="T409"/>
  <c r="T498"/>
  <c r="T463"/>
  <c r="Z320"/>
  <c r="Z767"/>
  <c r="Z736"/>
  <c r="Z436"/>
  <c r="Z426"/>
  <c r="Z498"/>
  <c r="Z453"/>
  <c r="Z409"/>
  <c r="Z658"/>
  <c r="T426"/>
  <c r="Z850"/>
  <c r="Z373"/>
  <c r="T382"/>
  <c r="T716"/>
  <c r="T444"/>
  <c r="T798"/>
  <c r="T736"/>
  <c r="Z666"/>
  <c r="P14" i="2" s="1"/>
  <c r="J14" i="5" s="1"/>
  <c r="T373" i="1"/>
  <c r="Z478"/>
  <c r="Z463"/>
  <c r="T767"/>
  <c r="T436"/>
  <c r="T666"/>
  <c r="J14" i="2" s="1"/>
  <c r="T748" i="1"/>
  <c r="T418" l="1"/>
  <c r="J11" i="2" s="1"/>
  <c r="Z351" i="1"/>
  <c r="P10" i="2" s="1"/>
  <c r="J10" i="5" s="1"/>
  <c r="T351" i="1"/>
  <c r="J10" i="2" s="1"/>
  <c r="Z418" i="1"/>
  <c r="P11" i="2" s="1"/>
  <c r="J11" i="5" s="1"/>
  <c r="I26" i="2" l="1"/>
  <c r="C15" i="9"/>
  <c r="C14"/>
  <c r="C13"/>
  <c r="C12"/>
  <c r="C11"/>
  <c r="Q16"/>
  <c r="Q15"/>
  <c r="Q14"/>
  <c r="Q13"/>
  <c r="Q12"/>
  <c r="Q11"/>
  <c r="Q10"/>
  <c r="Q9"/>
  <c r="Q8"/>
  <c r="Q7"/>
  <c r="Q6"/>
  <c r="Q5"/>
  <c r="Q4"/>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O4"/>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F41"/>
  <c r="G40"/>
  <c r="G39"/>
  <c r="G38"/>
  <c r="G37"/>
  <c r="G36"/>
  <c r="G35"/>
  <c r="G34"/>
  <c r="G33"/>
  <c r="G32"/>
  <c r="G31"/>
  <c r="G30"/>
  <c r="G29"/>
  <c r="G28"/>
  <c r="G27"/>
  <c r="G26"/>
  <c r="G25"/>
  <c r="G24"/>
  <c r="G23"/>
  <c r="G22"/>
  <c r="G21"/>
  <c r="G20"/>
  <c r="G19"/>
  <c r="G18"/>
  <c r="G17"/>
  <c r="G16"/>
  <c r="G15"/>
  <c r="G14"/>
  <c r="G13"/>
  <c r="G12"/>
  <c r="G11"/>
  <c r="G10"/>
  <c r="G9"/>
  <c r="G8"/>
  <c r="G7"/>
  <c r="G6"/>
  <c r="G5"/>
  <c r="G4"/>
  <c r="E29"/>
  <c r="E28"/>
  <c r="E27"/>
  <c r="D27"/>
  <c r="E26"/>
  <c r="E25"/>
  <c r="E24"/>
  <c r="E23"/>
  <c r="E22"/>
  <c r="E21"/>
  <c r="E20"/>
  <c r="E19"/>
  <c r="D19"/>
  <c r="E18"/>
  <c r="E17"/>
  <c r="E16"/>
  <c r="E15"/>
  <c r="E14"/>
  <c r="E13"/>
  <c r="E12"/>
  <c r="E11"/>
  <c r="E10"/>
  <c r="E9"/>
  <c r="E8"/>
  <c r="E7"/>
  <c r="E6"/>
  <c r="E5"/>
  <c r="E4"/>
  <c r="D4"/>
  <c r="B15"/>
  <c r="B11"/>
  <c r="C10"/>
  <c r="C9"/>
  <c r="C8"/>
  <c r="C7"/>
  <c r="C6"/>
  <c r="C5"/>
  <c r="O26" i="7" l="1"/>
  <c r="K26"/>
  <c r="G26"/>
  <c r="C26"/>
  <c r="P26"/>
  <c r="N26"/>
  <c r="L26"/>
  <c r="J26"/>
  <c r="H26"/>
  <c r="F26"/>
  <c r="D26"/>
  <c r="Q26"/>
  <c r="M26"/>
  <c r="I26"/>
  <c r="E26"/>
  <c r="AA795" i="1" l="1"/>
  <c r="Y795"/>
  <c r="U795"/>
  <c r="S795"/>
  <c r="Y967"/>
  <c r="S967"/>
  <c r="Y949"/>
  <c r="S949"/>
  <c r="Y948"/>
  <c r="S948"/>
  <c r="Y946"/>
  <c r="S946"/>
  <c r="Y945"/>
  <c r="S945"/>
  <c r="Y930"/>
  <c r="S930"/>
  <c r="Y929"/>
  <c r="S929"/>
  <c r="Y927"/>
  <c r="S927"/>
  <c r="Y924"/>
  <c r="S924"/>
  <c r="Y923"/>
  <c r="S923"/>
  <c r="Y920"/>
  <c r="S920"/>
  <c r="Y918"/>
  <c r="S918"/>
  <c r="Y906"/>
  <c r="S906"/>
  <c r="Y905"/>
  <c r="S905"/>
  <c r="Y904"/>
  <c r="S904"/>
  <c r="S903"/>
  <c r="Y901"/>
  <c r="S901"/>
  <c r="Y900"/>
  <c r="S900"/>
  <c r="Y898"/>
  <c r="S898"/>
  <c r="Y897"/>
  <c r="S897"/>
  <c r="Y895"/>
  <c r="S895"/>
  <c r="Y894"/>
  <c r="S894"/>
  <c r="Y892"/>
  <c r="S892"/>
  <c r="Y890"/>
  <c r="S890"/>
  <c r="Y889"/>
  <c r="S889"/>
  <c r="Y886"/>
  <c r="S886"/>
  <c r="Y885"/>
  <c r="S885"/>
  <c r="Y881"/>
  <c r="S881"/>
  <c r="Y879"/>
  <c r="S879"/>
  <c r="Y877"/>
  <c r="S877"/>
  <c r="Y876"/>
  <c r="S876"/>
  <c r="Y873"/>
  <c r="S873"/>
  <c r="Y872"/>
  <c r="S872"/>
  <c r="Y871"/>
  <c r="S871"/>
  <c r="Y870"/>
  <c r="S870"/>
  <c r="Y869"/>
  <c r="S869"/>
  <c r="Y867"/>
  <c r="S867"/>
  <c r="Y864"/>
  <c r="S864"/>
  <c r="Y861"/>
  <c r="S861"/>
  <c r="Y858"/>
  <c r="S858"/>
  <c r="Y857"/>
  <c r="S857"/>
  <c r="Y856"/>
  <c r="S856"/>
  <c r="Y855"/>
  <c r="S855"/>
  <c r="Y853"/>
  <c r="S853"/>
  <c r="Y852"/>
  <c r="S852"/>
  <c r="Y849"/>
  <c r="S849"/>
  <c r="Y848"/>
  <c r="S848"/>
  <c r="Y846"/>
  <c r="S846"/>
  <c r="Y844"/>
  <c r="S844"/>
  <c r="Y843"/>
  <c r="S843"/>
  <c r="Y840"/>
  <c r="S840"/>
  <c r="Y838"/>
  <c r="S838"/>
  <c r="Y837"/>
  <c r="S837"/>
  <c r="Y836"/>
  <c r="S836"/>
  <c r="Y833"/>
  <c r="S833"/>
  <c r="Y826"/>
  <c r="S826"/>
  <c r="Y825"/>
  <c r="S825"/>
  <c r="Y823"/>
  <c r="S823"/>
  <c r="Y822"/>
  <c r="S822"/>
  <c r="Y820"/>
  <c r="S820"/>
  <c r="Y819"/>
  <c r="S819"/>
  <c r="Y816"/>
  <c r="S816"/>
  <c r="Y814"/>
  <c r="S814"/>
  <c r="Y813"/>
  <c r="S813"/>
  <c r="S810"/>
  <c r="S808"/>
  <c r="Y805"/>
  <c r="S805"/>
  <c r="Y804"/>
  <c r="S804"/>
  <c r="S802"/>
  <c r="Y801"/>
  <c r="S801"/>
  <c r="S800"/>
  <c r="S797"/>
  <c r="S794"/>
  <c r="S793" s="1"/>
  <c r="S792"/>
  <c r="S791"/>
  <c r="S788"/>
  <c r="S786"/>
  <c r="S785"/>
  <c r="S782"/>
  <c r="Y778"/>
  <c r="S778"/>
  <c r="Y777"/>
  <c r="S777"/>
  <c r="Y774"/>
  <c r="S774"/>
  <c r="Y773"/>
  <c r="S773"/>
  <c r="Y772"/>
  <c r="S772"/>
  <c r="Y770"/>
  <c r="S770"/>
  <c r="Y769"/>
  <c r="S769"/>
  <c r="Y766"/>
  <c r="S766"/>
  <c r="Y764"/>
  <c r="S764"/>
  <c r="Y763"/>
  <c r="S763"/>
  <c r="S758"/>
  <c r="Y755"/>
  <c r="S755"/>
  <c r="Y754"/>
  <c r="S754"/>
  <c r="Y752"/>
  <c r="S752"/>
  <c r="Y751"/>
  <c r="S751"/>
  <c r="Y750"/>
  <c r="S750"/>
  <c r="Y747"/>
  <c r="S747"/>
  <c r="Y745"/>
  <c r="S745"/>
  <c r="Y742"/>
  <c r="S742"/>
  <c r="Y741"/>
  <c r="S741"/>
  <c r="Y739"/>
  <c r="S739"/>
  <c r="Y738"/>
  <c r="S738"/>
  <c r="Y735"/>
  <c r="S735"/>
  <c r="Y733"/>
  <c r="S733"/>
  <c r="Y732"/>
  <c r="S732"/>
  <c r="Y729"/>
  <c r="S729"/>
  <c r="Y728"/>
  <c r="S728"/>
  <c r="Y727"/>
  <c r="S727"/>
  <c r="S725"/>
  <c r="S724"/>
  <c r="Y722"/>
  <c r="S722"/>
  <c r="Y720"/>
  <c r="S720"/>
  <c r="S719"/>
  <c r="S718"/>
  <c r="Y715"/>
  <c r="S715"/>
  <c r="Y712"/>
  <c r="S712"/>
  <c r="Y711"/>
  <c r="S711"/>
  <c r="Y709"/>
  <c r="S709"/>
  <c r="Y706"/>
  <c r="S706"/>
  <c r="S704"/>
  <c r="Y696"/>
  <c r="S696"/>
  <c r="Y695"/>
  <c r="S695"/>
  <c r="Y693"/>
  <c r="S693"/>
  <c r="Y692"/>
  <c r="S692"/>
  <c r="Y691"/>
  <c r="S691"/>
  <c r="Y689"/>
  <c r="S689"/>
  <c r="Y688"/>
  <c r="S688"/>
  <c r="Y687"/>
  <c r="S687"/>
  <c r="Y685"/>
  <c r="S685"/>
  <c r="Y684"/>
  <c r="S684"/>
  <c r="Y683"/>
  <c r="S683"/>
  <c r="Y682"/>
  <c r="S682"/>
  <c r="Y680"/>
  <c r="S680"/>
  <c r="Y679"/>
  <c r="S679"/>
  <c r="Y677"/>
  <c r="S677"/>
  <c r="Y676"/>
  <c r="S676"/>
  <c r="Y675"/>
  <c r="S675"/>
  <c r="Y674"/>
  <c r="S674"/>
  <c r="Y673"/>
  <c r="S673"/>
  <c r="Y671"/>
  <c r="S671"/>
  <c r="Y670"/>
  <c r="S670"/>
  <c r="Y669"/>
  <c r="S669"/>
  <c r="Y668"/>
  <c r="S668"/>
  <c r="Y665"/>
  <c r="S665"/>
  <c r="Y664"/>
  <c r="S664"/>
  <c r="Y662"/>
  <c r="S662"/>
  <c r="Y661"/>
  <c r="S661"/>
  <c r="Y660"/>
  <c r="S660"/>
  <c r="Y653"/>
  <c r="S653"/>
  <c r="Y652"/>
  <c r="S652"/>
  <c r="Y648"/>
  <c r="S648"/>
  <c r="Y647"/>
  <c r="S647"/>
  <c r="Y645"/>
  <c r="S645"/>
  <c r="Y644"/>
  <c r="S644"/>
  <c r="Y643"/>
  <c r="S643"/>
  <c r="Y642"/>
  <c r="S642"/>
  <c r="Y640"/>
  <c r="S640"/>
  <c r="Y639"/>
  <c r="S639"/>
  <c r="Y636"/>
  <c r="S636"/>
  <c r="Y635"/>
  <c r="S635"/>
  <c r="S633"/>
  <c r="S632"/>
  <c r="Y629"/>
  <c r="S629"/>
  <c r="Y628"/>
  <c r="S628"/>
  <c r="Y626"/>
  <c r="S626"/>
  <c r="S625"/>
  <c r="Y624"/>
  <c r="S624"/>
  <c r="Y621"/>
  <c r="S621"/>
  <c r="Y620"/>
  <c r="S620"/>
  <c r="Y619"/>
  <c r="S619"/>
  <c r="Y614"/>
  <c r="S614"/>
  <c r="Y613"/>
  <c r="S613"/>
  <c r="Y610"/>
  <c r="S610"/>
  <c r="Y599"/>
  <c r="S599"/>
  <c r="S598"/>
  <c r="Y596"/>
  <c r="S596"/>
  <c r="Y595"/>
  <c r="S595"/>
  <c r="Y594"/>
  <c r="S594"/>
  <c r="Y592"/>
  <c r="S592"/>
  <c r="Y591"/>
  <c r="S591"/>
  <c r="Y590"/>
  <c r="S590"/>
  <c r="Y587"/>
  <c r="S587"/>
  <c r="Y586"/>
  <c r="S586"/>
  <c r="Y585"/>
  <c r="S585"/>
  <c r="Y583"/>
  <c r="S583"/>
  <c r="Y582"/>
  <c r="S582"/>
  <c r="Y581"/>
  <c r="S581"/>
  <c r="Y580"/>
  <c r="S580"/>
  <c r="Y577"/>
  <c r="S577"/>
  <c r="Y575"/>
  <c r="S575"/>
  <c r="S541"/>
  <c r="Y531"/>
  <c r="S531"/>
  <c r="Y510"/>
  <c r="S510"/>
  <c r="Y509"/>
  <c r="S509"/>
  <c r="Y507"/>
  <c r="S507"/>
  <c r="Y505"/>
  <c r="S505"/>
  <c r="Y504"/>
  <c r="S504"/>
  <c r="Y503"/>
  <c r="S503"/>
  <c r="Y501"/>
  <c r="S501"/>
  <c r="Y500"/>
  <c r="S500"/>
  <c r="Y497"/>
  <c r="S497"/>
  <c r="Y496"/>
  <c r="S496"/>
  <c r="Y495"/>
  <c r="S495"/>
  <c r="Y493"/>
  <c r="S493"/>
  <c r="Y492"/>
  <c r="S492"/>
  <c r="Y491"/>
  <c r="S491"/>
  <c r="Y490"/>
  <c r="S490"/>
  <c r="Y489"/>
  <c r="S489"/>
  <c r="Y487"/>
  <c r="S487"/>
  <c r="Y486"/>
  <c r="S486"/>
  <c r="Y485"/>
  <c r="S485"/>
  <c r="Y483"/>
  <c r="S483"/>
  <c r="Y482"/>
  <c r="S482"/>
  <c r="Y481"/>
  <c r="S481"/>
  <c r="Y480"/>
  <c r="S480"/>
  <c r="Y477"/>
  <c r="S477"/>
  <c r="Y476"/>
  <c r="S476"/>
  <c r="Y475"/>
  <c r="S475"/>
  <c r="Y474"/>
  <c r="S474"/>
  <c r="Y472"/>
  <c r="S472"/>
  <c r="Y471"/>
  <c r="S471"/>
  <c r="Y470"/>
  <c r="S470"/>
  <c r="Y468"/>
  <c r="S468"/>
  <c r="Y467"/>
  <c r="S467"/>
  <c r="Y466"/>
  <c r="S466"/>
  <c r="Y465"/>
  <c r="S465"/>
  <c r="Y462"/>
  <c r="S462"/>
  <c r="Y460"/>
  <c r="S460"/>
  <c r="Y459"/>
  <c r="S459"/>
  <c r="Y458"/>
  <c r="S458"/>
  <c r="Y456"/>
  <c r="S456"/>
  <c r="Y455"/>
  <c r="S455"/>
  <c r="Y452"/>
  <c r="S452"/>
  <c r="Y451"/>
  <c r="S451"/>
  <c r="Y449"/>
  <c r="S449"/>
  <c r="Y448"/>
  <c r="S448"/>
  <c r="Y446"/>
  <c r="S446"/>
  <c r="Y443"/>
  <c r="S443"/>
  <c r="Y442"/>
  <c r="S442"/>
  <c r="Y441"/>
  <c r="S441"/>
  <c r="Y439"/>
  <c r="S439"/>
  <c r="Y438"/>
  <c r="S438"/>
  <c r="Y435"/>
  <c r="S435"/>
  <c r="Y434"/>
  <c r="S434"/>
  <c r="Y432"/>
  <c r="S432"/>
  <c r="Y431"/>
  <c r="S431"/>
  <c r="Y430"/>
  <c r="S430"/>
  <c r="Y429"/>
  <c r="S429"/>
  <c r="Y428"/>
  <c r="S428"/>
  <c r="Y425"/>
  <c r="S425"/>
  <c r="Y424"/>
  <c r="S424"/>
  <c r="Y422"/>
  <c r="S422"/>
  <c r="Y421"/>
  <c r="S421"/>
  <c r="Y420"/>
  <c r="S420"/>
  <c r="Y417"/>
  <c r="S417"/>
  <c r="Y416"/>
  <c r="S416"/>
  <c r="Y415"/>
  <c r="S415"/>
  <c r="Y414"/>
  <c r="S414"/>
  <c r="Y412"/>
  <c r="S412"/>
  <c r="Y411"/>
  <c r="S411"/>
  <c r="Y408"/>
  <c r="S408"/>
  <c r="Y406"/>
  <c r="S406"/>
  <c r="Y405"/>
  <c r="S405"/>
  <c r="Y402"/>
  <c r="S402"/>
  <c r="Y400"/>
  <c r="S400"/>
  <c r="Y399"/>
  <c r="S399"/>
  <c r="Y397"/>
  <c r="S397"/>
  <c r="Y394"/>
  <c r="S394"/>
  <c r="Y393"/>
  <c r="S393"/>
  <c r="Y391"/>
  <c r="S391"/>
  <c r="Y388"/>
  <c r="S388"/>
  <c r="Y387"/>
  <c r="S387"/>
  <c r="Y385"/>
  <c r="S385"/>
  <c r="Y384"/>
  <c r="S384"/>
  <c r="Y381"/>
  <c r="S381"/>
  <c r="Y380"/>
  <c r="S380"/>
  <c r="Y379"/>
  <c r="S379"/>
  <c r="Y377"/>
  <c r="S377"/>
  <c r="Y376"/>
  <c r="S376"/>
  <c r="Y375"/>
  <c r="S375"/>
  <c r="Y372"/>
  <c r="S372"/>
  <c r="Y371"/>
  <c r="S371"/>
  <c r="Y370"/>
  <c r="S370"/>
  <c r="Y368"/>
  <c r="S368"/>
  <c r="Y367"/>
  <c r="S367"/>
  <c r="Y366"/>
  <c r="S366"/>
  <c r="Y365"/>
  <c r="S365"/>
  <c r="Y364"/>
  <c r="S364"/>
  <c r="Y362"/>
  <c r="S362"/>
  <c r="Y361"/>
  <c r="S361"/>
  <c r="Y359"/>
  <c r="S359"/>
  <c r="Y358"/>
  <c r="S358"/>
  <c r="Y357"/>
  <c r="S357"/>
  <c r="Y356"/>
  <c r="S356"/>
  <c r="Y355"/>
  <c r="S355"/>
  <c r="Y353"/>
  <c r="S353"/>
  <c r="Y350"/>
  <c r="S350"/>
  <c r="Y349"/>
  <c r="S349"/>
  <c r="Y347"/>
  <c r="S347"/>
  <c r="Y346"/>
  <c r="S346"/>
  <c r="Y345"/>
  <c r="S345"/>
  <c r="Y343"/>
  <c r="S343"/>
  <c r="Y341"/>
  <c r="S341"/>
  <c r="Y338"/>
  <c r="S338"/>
  <c r="Y337"/>
  <c r="S337"/>
  <c r="Y335"/>
  <c r="S335"/>
  <c r="Y333"/>
  <c r="S333"/>
  <c r="Y330"/>
  <c r="S330"/>
  <c r="Y329"/>
  <c r="S329"/>
  <c r="Y327"/>
  <c r="S327"/>
  <c r="Y325"/>
  <c r="S325"/>
  <c r="Y324"/>
  <c r="S324"/>
  <c r="Y322"/>
  <c r="S322"/>
  <c r="Y319"/>
  <c r="S319"/>
  <c r="Y315"/>
  <c r="Y314" s="1"/>
  <c r="S315"/>
  <c r="Y311"/>
  <c r="S311"/>
  <c r="Y309"/>
  <c r="S309"/>
  <c r="Y307"/>
  <c r="S307"/>
  <c r="Y305"/>
  <c r="S305"/>
  <c r="Y284"/>
  <c r="S284"/>
  <c r="Y283"/>
  <c r="S283"/>
  <c r="Y282"/>
  <c r="S282"/>
  <c r="Y254"/>
  <c r="S254"/>
  <c r="Y253"/>
  <c r="S253"/>
  <c r="S207"/>
  <c r="S206"/>
  <c r="S203"/>
  <c r="Y198"/>
  <c r="S198"/>
  <c r="S196"/>
  <c r="Y181"/>
  <c r="S181"/>
  <c r="Y141"/>
  <c r="S141"/>
  <c r="Y140"/>
  <c r="S140"/>
  <c r="Y139"/>
  <c r="S139"/>
  <c r="Y132"/>
  <c r="S132"/>
  <c r="Y123"/>
  <c r="S123"/>
  <c r="Y113"/>
  <c r="S113"/>
  <c r="Y111"/>
  <c r="S111"/>
  <c r="Y110"/>
  <c r="S110"/>
  <c r="S100"/>
  <c r="Y99"/>
  <c r="S99"/>
  <c r="S98"/>
  <c r="Y97"/>
  <c r="S97"/>
  <c r="Y96"/>
  <c r="S96"/>
  <c r="Y95"/>
  <c r="S95"/>
  <c r="Y92"/>
  <c r="S92"/>
  <c r="Y91"/>
  <c r="S91"/>
  <c r="Y87"/>
  <c r="S87"/>
  <c r="Y84"/>
  <c r="S84"/>
  <c r="Y83"/>
  <c r="S83"/>
  <c r="Y76"/>
  <c r="S76"/>
  <c r="Y74"/>
  <c r="S74"/>
  <c r="Y52"/>
  <c r="S52"/>
  <c r="Y928" l="1"/>
  <c r="S928"/>
  <c r="Y926"/>
  <c r="S926"/>
  <c r="Y899"/>
  <c r="Y896"/>
  <c r="Y893"/>
  <c r="Y891"/>
  <c r="S891"/>
  <c r="Y880"/>
  <c r="S880"/>
  <c r="Y878"/>
  <c r="S878"/>
  <c r="Y866"/>
  <c r="S866"/>
  <c r="Y860"/>
  <c r="S860"/>
  <c r="Y845"/>
  <c r="S845"/>
  <c r="Y839"/>
  <c r="S839"/>
  <c r="Y815"/>
  <c r="S815"/>
  <c r="S809"/>
  <c r="S807"/>
  <c r="Y803"/>
  <c r="S796"/>
  <c r="S787"/>
  <c r="S784"/>
  <c r="S781"/>
  <c r="S771"/>
  <c r="S768"/>
  <c r="Y765"/>
  <c r="S765"/>
  <c r="S749"/>
  <c r="Y746"/>
  <c r="S746"/>
  <c r="Y744"/>
  <c r="S744"/>
  <c r="S740"/>
  <c r="S737"/>
  <c r="Y734"/>
  <c r="S734"/>
  <c r="S726"/>
  <c r="Y721"/>
  <c r="S721"/>
  <c r="Y705"/>
  <c r="S705"/>
  <c r="S646"/>
  <c r="S641"/>
  <c r="Y612"/>
  <c r="Y576"/>
  <c r="S576"/>
  <c r="Y574"/>
  <c r="S574"/>
  <c r="Y508"/>
  <c r="Y506"/>
  <c r="S506"/>
  <c r="Y502"/>
  <c r="Y499"/>
  <c r="Y469"/>
  <c r="Y464"/>
  <c r="Y461"/>
  <c r="S461"/>
  <c r="Y457"/>
  <c r="Y454"/>
  <c r="Y450"/>
  <c r="Y447"/>
  <c r="Y445"/>
  <c r="S445"/>
  <c r="Y440"/>
  <c r="Y437"/>
  <c r="Y433"/>
  <c r="Y407"/>
  <c r="S407"/>
  <c r="Y401"/>
  <c r="S401"/>
  <c r="Y396"/>
  <c r="S396"/>
  <c r="Y392"/>
  <c r="S392"/>
  <c r="Y390"/>
  <c r="S390"/>
  <c r="Y342"/>
  <c r="S342"/>
  <c r="Y340"/>
  <c r="S340"/>
  <c r="Y334"/>
  <c r="S334"/>
  <c r="Y332"/>
  <c r="S332"/>
  <c r="Y326"/>
  <c r="S326"/>
  <c r="Y321"/>
  <c r="S321"/>
  <c r="Y318"/>
  <c r="S318"/>
  <c r="S314"/>
  <c r="Y308"/>
  <c r="S308"/>
  <c r="Y306"/>
  <c r="S306"/>
  <c r="Y304"/>
  <c r="S304"/>
  <c r="Y281"/>
  <c r="Y252"/>
  <c r="Y197"/>
  <c r="S197"/>
  <c r="Y180"/>
  <c r="S180"/>
  <c r="Y138"/>
  <c r="Y122"/>
  <c r="S122"/>
  <c r="Y112"/>
  <c r="S112"/>
  <c r="Y75"/>
  <c r="S75"/>
  <c r="Y73"/>
  <c r="S73"/>
  <c r="E944"/>
  <c r="E902"/>
  <c r="E888"/>
  <c r="E884"/>
  <c r="E875"/>
  <c r="E868"/>
  <c r="E854"/>
  <c r="E851"/>
  <c r="E821"/>
  <c r="E812"/>
  <c r="E803"/>
  <c r="E799"/>
  <c r="E790"/>
  <c r="E784"/>
  <c r="E776"/>
  <c r="E771"/>
  <c r="E768"/>
  <c r="E762"/>
  <c r="E753"/>
  <c r="E749"/>
  <c r="Y436" l="1"/>
  <c r="S767"/>
  <c r="S743"/>
  <c r="S736"/>
  <c r="Y463"/>
  <c r="S612"/>
  <c r="Y627"/>
  <c r="Y663"/>
  <c r="Y667"/>
  <c r="S82"/>
  <c r="S323"/>
  <c r="Y672"/>
  <c r="Y690"/>
  <c r="Y776"/>
  <c r="S803"/>
  <c r="S348"/>
  <c r="S360"/>
  <c r="S363"/>
  <c r="S369"/>
  <c r="S378"/>
  <c r="S398"/>
  <c r="S410"/>
  <c r="S413"/>
  <c r="S419"/>
  <c r="S433"/>
  <c r="S437"/>
  <c r="S440"/>
  <c r="S447"/>
  <c r="S450"/>
  <c r="S454"/>
  <c r="S806"/>
  <c r="S893"/>
  <c r="S896"/>
  <c r="S899"/>
  <c r="S902"/>
  <c r="Y944"/>
  <c r="S457"/>
  <c r="S464"/>
  <c r="S469"/>
  <c r="S499"/>
  <c r="S502"/>
  <c r="S508"/>
  <c r="Y579"/>
  <c r="Y584"/>
  <c r="Y593"/>
  <c r="S627"/>
  <c r="S663"/>
  <c r="S667"/>
  <c r="S672"/>
  <c r="S690"/>
  <c r="S723"/>
  <c r="S776"/>
  <c r="Y812"/>
  <c r="Y835"/>
  <c r="Y842"/>
  <c r="Y875"/>
  <c r="S944"/>
  <c r="Y328"/>
  <c r="Y336"/>
  <c r="Y344"/>
  <c r="Y354"/>
  <c r="Y374"/>
  <c r="Y383"/>
  <c r="Y386"/>
  <c r="Y389"/>
  <c r="Y404"/>
  <c r="Y423"/>
  <c r="Y427"/>
  <c r="S579"/>
  <c r="S584"/>
  <c r="S593"/>
  <c r="Y641"/>
  <c r="Y646"/>
  <c r="Y726"/>
  <c r="Y737"/>
  <c r="Y740"/>
  <c r="Y743"/>
  <c r="Y749"/>
  <c r="Y768"/>
  <c r="Y771"/>
  <c r="S812"/>
  <c r="S835"/>
  <c r="S842"/>
  <c r="S875"/>
  <c r="S94"/>
  <c r="Y82"/>
  <c r="Y323"/>
  <c r="Y348"/>
  <c r="Y352"/>
  <c r="Y360"/>
  <c r="Y363"/>
  <c r="Y369"/>
  <c r="Y378"/>
  <c r="Y398"/>
  <c r="Y410"/>
  <c r="Y413"/>
  <c r="Y419"/>
  <c r="S488"/>
  <c r="Y453"/>
  <c r="S109"/>
  <c r="S138"/>
  <c r="S252"/>
  <c r="S281"/>
  <c r="S328"/>
  <c r="S336"/>
  <c r="S344"/>
  <c r="S354"/>
  <c r="S374"/>
  <c r="S383"/>
  <c r="S386"/>
  <c r="S389"/>
  <c r="S404"/>
  <c r="S423"/>
  <c r="S427"/>
  <c r="Y444"/>
  <c r="Y473"/>
  <c r="Y479"/>
  <c r="Y484"/>
  <c r="Y494"/>
  <c r="Y498"/>
  <c r="Y589"/>
  <c r="Y634"/>
  <c r="Y659"/>
  <c r="Y678"/>
  <c r="Y681"/>
  <c r="Y686"/>
  <c r="Y694"/>
  <c r="Y731"/>
  <c r="Y753"/>
  <c r="Y762"/>
  <c r="S473"/>
  <c r="S479"/>
  <c r="S484"/>
  <c r="S494"/>
  <c r="S589"/>
  <c r="S623"/>
  <c r="S631"/>
  <c r="S634"/>
  <c r="S659"/>
  <c r="S678"/>
  <c r="S681"/>
  <c r="S686"/>
  <c r="S694"/>
  <c r="S731"/>
  <c r="S753"/>
  <c r="S762"/>
  <c r="Y488"/>
  <c r="S783"/>
  <c r="Y818"/>
  <c r="Y821"/>
  <c r="Y824"/>
  <c r="Y847"/>
  <c r="Y851"/>
  <c r="Y854"/>
  <c r="Y868"/>
  <c r="Y884"/>
  <c r="Y888"/>
  <c r="S790"/>
  <c r="S799"/>
  <c r="S818"/>
  <c r="S821"/>
  <c r="S824"/>
  <c r="S847"/>
  <c r="S851"/>
  <c r="S854"/>
  <c r="S868"/>
  <c r="S884"/>
  <c r="S888"/>
  <c r="E740"/>
  <c r="E737"/>
  <c r="E731"/>
  <c r="E726"/>
  <c r="E723"/>
  <c r="E717"/>
  <c r="E713"/>
  <c r="E710"/>
  <c r="E494"/>
  <c r="E473"/>
  <c r="E469"/>
  <c r="E363"/>
  <c r="E344"/>
  <c r="E336"/>
  <c r="E299"/>
  <c r="E290"/>
  <c r="E257"/>
  <c r="E233"/>
  <c r="E213"/>
  <c r="E204"/>
  <c r="E160"/>
  <c r="E157"/>
  <c r="E146"/>
  <c r="E142"/>
  <c r="E130"/>
  <c r="E127"/>
  <c r="E124"/>
  <c r="E114"/>
  <c r="E109"/>
  <c r="E94"/>
  <c r="E88"/>
  <c r="E85"/>
  <c r="E60"/>
  <c r="E820"/>
  <c r="E819"/>
  <c r="E818" s="1"/>
  <c r="E825"/>
  <c r="E824" s="1"/>
  <c r="Y658" l="1"/>
  <c r="S352"/>
  <c r="S841"/>
  <c r="Y331"/>
  <c r="Y841"/>
  <c r="S865"/>
  <c r="S730"/>
  <c r="S622"/>
  <c r="Y730"/>
  <c r="S403"/>
  <c r="S373"/>
  <c r="S874"/>
  <c r="Y426"/>
  <c r="Y339"/>
  <c r="Y874"/>
  <c r="S789"/>
  <c r="Y865"/>
  <c r="S887"/>
  <c r="Y887"/>
  <c r="S748"/>
  <c r="Y588"/>
  <c r="S331"/>
  <c r="S811"/>
  <c r="Y811"/>
  <c r="S395"/>
  <c r="S761"/>
  <c r="Y761"/>
  <c r="S339"/>
  <c r="Y395"/>
  <c r="S834"/>
  <c r="Y403"/>
  <c r="Y834"/>
  <c r="S444"/>
  <c r="S426"/>
  <c r="Y748"/>
  <c r="Y373"/>
  <c r="S320"/>
  <c r="S658"/>
  <c r="S588"/>
  <c r="S798"/>
  <c r="Y320"/>
  <c r="S453"/>
  <c r="S436"/>
  <c r="S409"/>
  <c r="Y382"/>
  <c r="Y767"/>
  <c r="Y736"/>
  <c r="S498"/>
  <c r="S666"/>
  <c r="I14" i="2" s="1"/>
  <c r="H15" i="7" s="1"/>
  <c r="S478" i="1"/>
  <c r="S463"/>
  <c r="Y666"/>
  <c r="O14" i="2" s="1"/>
  <c r="S382" i="1"/>
  <c r="S850"/>
  <c r="Y478"/>
  <c r="Y409"/>
  <c r="S817"/>
  <c r="Y850"/>
  <c r="Y817"/>
  <c r="E922"/>
  <c r="E895"/>
  <c r="E893" s="1"/>
  <c r="E831"/>
  <c r="E844"/>
  <c r="E842" s="1"/>
  <c r="E837"/>
  <c r="E835" s="1"/>
  <c r="E557"/>
  <c r="E560"/>
  <c r="E568"/>
  <c r="E579"/>
  <c r="E584"/>
  <c r="E589"/>
  <c r="E593"/>
  <c r="E597"/>
  <c r="E608"/>
  <c r="E612"/>
  <c r="E617"/>
  <c r="E649"/>
  <c r="E663"/>
  <c r="E659"/>
  <c r="E624"/>
  <c r="E623" s="1"/>
  <c r="E488"/>
  <c r="E423"/>
  <c r="E529"/>
  <c r="E502"/>
  <c r="E499"/>
  <c r="E466"/>
  <c r="E464" s="1"/>
  <c r="E479"/>
  <c r="E484"/>
  <c r="E454"/>
  <c r="E450"/>
  <c r="E447"/>
  <c r="E457"/>
  <c r="E437"/>
  <c r="E440"/>
  <c r="E427"/>
  <c r="E433"/>
  <c r="E410"/>
  <c r="E415"/>
  <c r="E413" s="1"/>
  <c r="E404"/>
  <c r="E398"/>
  <c r="E386"/>
  <c r="E383"/>
  <c r="E378"/>
  <c r="E374"/>
  <c r="E357"/>
  <c r="E354" s="1"/>
  <c r="E328"/>
  <c r="E323"/>
  <c r="E310"/>
  <c r="E296"/>
  <c r="E264"/>
  <c r="E267"/>
  <c r="E275"/>
  <c r="E283"/>
  <c r="E281" s="1"/>
  <c r="E254"/>
  <c r="E252" s="1"/>
  <c r="E83"/>
  <c r="E82" s="1"/>
  <c r="E48"/>
  <c r="E47"/>
  <c r="E139"/>
  <c r="E138" s="1"/>
  <c r="E108"/>
  <c r="E104" s="1"/>
  <c r="I14" i="5" l="1"/>
  <c r="M15" i="7"/>
  <c r="Y418" i="1"/>
  <c r="O11" i="2" s="1"/>
  <c r="Y351" i="1"/>
  <c r="O10" i="2" s="1"/>
  <c r="S351" i="1"/>
  <c r="I10" i="2" s="1"/>
  <c r="H11" i="7" s="1"/>
  <c r="S418" i="1"/>
  <c r="I11" i="2" s="1"/>
  <c r="H12" i="7" s="1"/>
  <c r="E46" i="1"/>
  <c r="I10" i="5" l="1"/>
  <c r="M11" i="7"/>
  <c r="I11" i="5"/>
  <c r="M12" i="7"/>
  <c r="Y51" i="1"/>
  <c r="S51"/>
  <c r="S703" l="1"/>
  <c r="S757" l="1"/>
  <c r="Y708"/>
  <c r="S708"/>
  <c r="S195"/>
  <c r="S202"/>
  <c r="S710" l="1"/>
  <c r="Y710"/>
  <c r="S717"/>
  <c r="S716" l="1"/>
  <c r="U949" l="1"/>
  <c r="AA949"/>
  <c r="U948"/>
  <c r="AA948"/>
  <c r="U692"/>
  <c r="AA692"/>
  <c r="U683"/>
  <c r="AA683"/>
  <c r="U696"/>
  <c r="AA696"/>
  <c r="U685"/>
  <c r="AA685"/>
  <c r="U670"/>
  <c r="AA670"/>
  <c r="U349"/>
  <c r="AA349"/>
  <c r="U848"/>
  <c r="AA848"/>
  <c r="U691"/>
  <c r="AA691"/>
  <c r="U675"/>
  <c r="AA675"/>
  <c r="U695"/>
  <c r="AA695"/>
  <c r="U687"/>
  <c r="AA687"/>
  <c r="U864"/>
  <c r="AA864"/>
  <c r="U677"/>
  <c r="AA677"/>
  <c r="U693"/>
  <c r="AA693"/>
  <c r="U676"/>
  <c r="AA676"/>
  <c r="U394"/>
  <c r="AA394"/>
  <c r="AA350"/>
  <c r="U350"/>
  <c r="U679"/>
  <c r="AA679"/>
  <c r="AA417"/>
  <c r="U417"/>
  <c r="U674"/>
  <c r="AA674"/>
  <c r="U671"/>
  <c r="AA671"/>
  <c r="U688"/>
  <c r="AA688"/>
  <c r="U669"/>
  <c r="AA669"/>
  <c r="U680"/>
  <c r="AA680"/>
  <c r="U900"/>
  <c r="AA900"/>
  <c r="U673"/>
  <c r="AA673"/>
  <c r="U684"/>
  <c r="AA684"/>
  <c r="U901"/>
  <c r="AA901"/>
  <c r="U849"/>
  <c r="AA849"/>
  <c r="U416"/>
  <c r="AA416"/>
  <c r="U682"/>
  <c r="AA682"/>
  <c r="U689"/>
  <c r="AA689"/>
  <c r="Y903" l="1"/>
  <c r="Y902" s="1"/>
  <c r="U668"/>
  <c r="AA668"/>
  <c r="Y196"/>
  <c r="Y195" s="1"/>
  <c r="U722"/>
  <c r="U721" s="1"/>
  <c r="AA722"/>
  <c r="AA721" s="1"/>
  <c r="U343"/>
  <c r="U342" s="1"/>
  <c r="AA343"/>
  <c r="AA342" s="1"/>
  <c r="U402"/>
  <c r="U401" s="1"/>
  <c r="AA402"/>
  <c r="AA401" s="1"/>
  <c r="U773"/>
  <c r="AA773"/>
  <c r="U837"/>
  <c r="AA837"/>
  <c r="AA407"/>
  <c r="U408"/>
  <c r="U407" s="1"/>
  <c r="AA393"/>
  <c r="AA392" s="1"/>
  <c r="U393"/>
  <c r="U392" s="1"/>
  <c r="U867"/>
  <c r="U866" s="1"/>
  <c r="AA867"/>
  <c r="AA866" s="1"/>
  <c r="U414"/>
  <c r="AA414"/>
  <c r="U391"/>
  <c r="U390" s="1"/>
  <c r="AA391"/>
  <c r="AA390" s="1"/>
  <c r="U869"/>
  <c r="AA869"/>
  <c r="U750"/>
  <c r="AA750"/>
  <c r="U375"/>
  <c r="AA375"/>
  <c r="U879"/>
  <c r="U878" s="1"/>
  <c r="AA879"/>
  <c r="AA878" s="1"/>
  <c r="U856"/>
  <c r="AA856"/>
  <c r="U772"/>
  <c r="AA772"/>
  <c r="U727"/>
  <c r="AA727"/>
  <c r="U346"/>
  <c r="AA346"/>
  <c r="U836"/>
  <c r="AA836"/>
  <c r="U384"/>
  <c r="AA384"/>
  <c r="AA379"/>
  <c r="U379"/>
  <c r="AA333"/>
  <c r="AA332" s="1"/>
  <c r="U333"/>
  <c r="U332" s="1"/>
  <c r="U852"/>
  <c r="AA852"/>
  <c r="U745"/>
  <c r="U744" s="1"/>
  <c r="AA745"/>
  <c r="AA744" s="1"/>
  <c r="U846"/>
  <c r="U845" s="1"/>
  <c r="AA846"/>
  <c r="AA845" s="1"/>
  <c r="U945"/>
  <c r="AA945"/>
  <c r="U735"/>
  <c r="U734" s="1"/>
  <c r="AA735"/>
  <c r="AA734" s="1"/>
  <c r="U855"/>
  <c r="AA855"/>
  <c r="U769"/>
  <c r="AA769"/>
  <c r="U411"/>
  <c r="AA411"/>
  <c r="U876"/>
  <c r="AA876"/>
  <c r="AA397"/>
  <c r="AA396" s="1"/>
  <c r="U397"/>
  <c r="U396" s="1"/>
  <c r="U870"/>
  <c r="AA870"/>
  <c r="U872"/>
  <c r="AA872"/>
  <c r="AA341"/>
  <c r="AA340" s="1"/>
  <c r="U341"/>
  <c r="U340" s="1"/>
  <c r="U754"/>
  <c r="AA754"/>
  <c r="U905"/>
  <c r="AA905"/>
  <c r="U399"/>
  <c r="AA399"/>
  <c r="U741"/>
  <c r="AA741"/>
  <c r="S760"/>
  <c r="S759" s="1"/>
  <c r="U881"/>
  <c r="U880" s="1"/>
  <c r="AA881"/>
  <c r="AA880" s="1"/>
  <c r="U857"/>
  <c r="AA857"/>
  <c r="AA337"/>
  <c r="U337"/>
  <c r="U706"/>
  <c r="U705" s="1"/>
  <c r="AA706"/>
  <c r="AA705" s="1"/>
  <c r="U728"/>
  <c r="AA728"/>
  <c r="AA405"/>
  <c r="U405"/>
  <c r="AA345"/>
  <c r="U345"/>
  <c r="U747"/>
  <c r="U746" s="1"/>
  <c r="AA747"/>
  <c r="AA746" s="1"/>
  <c r="U843"/>
  <c r="AA843"/>
  <c r="U380"/>
  <c r="AA380"/>
  <c r="U732"/>
  <c r="AA732"/>
  <c r="U840"/>
  <c r="U839" s="1"/>
  <c r="AA840"/>
  <c r="AA839" s="1"/>
  <c r="U738"/>
  <c r="AA738"/>
  <c r="U871"/>
  <c r="AA871"/>
  <c r="U335"/>
  <c r="U334" s="1"/>
  <c r="AA335"/>
  <c r="AA334" s="1"/>
  <c r="U751"/>
  <c r="AA751"/>
  <c r="AA376"/>
  <c r="U376"/>
  <c r="U387"/>
  <c r="AA387"/>
  <c r="AA348"/>
  <c r="AA681"/>
  <c r="AA672"/>
  <c r="AA678"/>
  <c r="U686"/>
  <c r="S597"/>
  <c r="U899"/>
  <c r="AA686"/>
  <c r="AA694"/>
  <c r="U690"/>
  <c r="U847"/>
  <c r="U348"/>
  <c r="U681"/>
  <c r="U672"/>
  <c r="AA899"/>
  <c r="U678"/>
  <c r="AA690"/>
  <c r="AA847"/>
  <c r="U694"/>
  <c r="AA415" l="1"/>
  <c r="AA413" s="1"/>
  <c r="U415"/>
  <c r="U413" s="1"/>
  <c r="U733"/>
  <c r="U731" s="1"/>
  <c r="AA733"/>
  <c r="AA731" s="1"/>
  <c r="U92"/>
  <c r="AA92"/>
  <c r="Y100"/>
  <c r="U838"/>
  <c r="U835" s="1"/>
  <c r="AA838"/>
  <c r="AA835" s="1"/>
  <c r="U858"/>
  <c r="U854" s="1"/>
  <c r="AA858"/>
  <c r="AA854" s="1"/>
  <c r="AA388"/>
  <c r="AA386" s="1"/>
  <c r="U388"/>
  <c r="U386" s="1"/>
  <c r="U338"/>
  <c r="U336" s="1"/>
  <c r="AA338"/>
  <c r="AA336" s="1"/>
  <c r="AA385"/>
  <c r="AA383" s="1"/>
  <c r="U385"/>
  <c r="U383" s="1"/>
  <c r="U739"/>
  <c r="U737" s="1"/>
  <c r="AA739"/>
  <c r="AA737" s="1"/>
  <c r="V92"/>
  <c r="AB92"/>
  <c r="U752"/>
  <c r="U749" s="1"/>
  <c r="AA752"/>
  <c r="AA749" s="1"/>
  <c r="U886"/>
  <c r="AA886"/>
  <c r="U742"/>
  <c r="U740" s="1"/>
  <c r="AA742"/>
  <c r="AA740" s="1"/>
  <c r="U755"/>
  <c r="U753" s="1"/>
  <c r="AA755"/>
  <c r="AA753" s="1"/>
  <c r="U853"/>
  <c r="U851" s="1"/>
  <c r="AA853"/>
  <c r="AA851" s="1"/>
  <c r="X92"/>
  <c r="AD92"/>
  <c r="U770"/>
  <c r="U768" s="1"/>
  <c r="AA770"/>
  <c r="AA768" s="1"/>
  <c r="U873"/>
  <c r="AA873"/>
  <c r="AA868" s="1"/>
  <c r="U877"/>
  <c r="U875" s="1"/>
  <c r="AA877"/>
  <c r="AA875" s="1"/>
  <c r="U729"/>
  <c r="U726" s="1"/>
  <c r="AA729"/>
  <c r="AA726" s="1"/>
  <c r="U406"/>
  <c r="U404" s="1"/>
  <c r="AA406"/>
  <c r="AA404" s="1"/>
  <c r="U377"/>
  <c r="U374" s="1"/>
  <c r="AA377"/>
  <c r="AA374" s="1"/>
  <c r="AA400"/>
  <c r="AA398" s="1"/>
  <c r="U400"/>
  <c r="U398" s="1"/>
  <c r="U774"/>
  <c r="U771" s="1"/>
  <c r="AA774"/>
  <c r="AA771" s="1"/>
  <c r="AA381"/>
  <c r="AA378" s="1"/>
  <c r="U381"/>
  <c r="U378" s="1"/>
  <c r="AA347"/>
  <c r="AA344" s="1"/>
  <c r="U347"/>
  <c r="U344" s="1"/>
  <c r="U844"/>
  <c r="U842" s="1"/>
  <c r="AA844"/>
  <c r="AA842" s="1"/>
  <c r="AA412"/>
  <c r="AA410" s="1"/>
  <c r="U412"/>
  <c r="U410" s="1"/>
  <c r="U946"/>
  <c r="U944" s="1"/>
  <c r="AA946"/>
  <c r="AA944" s="1"/>
  <c r="U868"/>
  <c r="AA389"/>
  <c r="AA743"/>
  <c r="S756"/>
  <c r="U667"/>
  <c r="U666" s="1"/>
  <c r="K14" i="2" s="1"/>
  <c r="I15" i="7" s="1"/>
  <c r="AA667" i="1"/>
  <c r="AA666" s="1"/>
  <c r="Q14" i="2" s="1"/>
  <c r="U389" i="1"/>
  <c r="U743"/>
  <c r="AA339" l="1"/>
  <c r="AA331"/>
  <c r="U339"/>
  <c r="U865"/>
  <c r="AA874"/>
  <c r="AA865"/>
  <c r="K14" i="5"/>
  <c r="N15" i="7"/>
  <c r="AC92" i="1"/>
  <c r="W92"/>
  <c r="AA382"/>
  <c r="AA395"/>
  <c r="U736"/>
  <c r="U403"/>
  <c r="U395"/>
  <c r="U841"/>
  <c r="AA403"/>
  <c r="U850"/>
  <c r="U373"/>
  <c r="AA841"/>
  <c r="U748"/>
  <c r="U767"/>
  <c r="AA850"/>
  <c r="U730"/>
  <c r="AA373"/>
  <c r="AA834"/>
  <c r="AA736"/>
  <c r="AA748"/>
  <c r="U834"/>
  <c r="AA767"/>
  <c r="U382"/>
  <c r="AA730"/>
  <c r="U874"/>
  <c r="U331"/>
  <c r="AA409"/>
  <c r="U409"/>
  <c r="U583" l="1"/>
  <c r="AA583"/>
  <c r="AD583"/>
  <c r="X583"/>
  <c r="W583"/>
  <c r="AC583"/>
  <c r="V583"/>
  <c r="AB583"/>
  <c r="AA628" l="1"/>
  <c r="U628"/>
  <c r="AA629"/>
  <c r="U629"/>
  <c r="U594" l="1"/>
  <c r="AA594"/>
  <c r="AA592"/>
  <c r="U592"/>
  <c r="AA627"/>
  <c r="U590"/>
  <c r="AA590"/>
  <c r="AA595"/>
  <c r="U595"/>
  <c r="U586"/>
  <c r="AA586"/>
  <c r="U627"/>
  <c r="U585"/>
  <c r="AA585"/>
  <c r="AA591"/>
  <c r="U591"/>
  <c r="AA587" l="1"/>
  <c r="AA584" s="1"/>
  <c r="AA589"/>
  <c r="U596"/>
  <c r="U593" s="1"/>
  <c r="AA596"/>
  <c r="AA593" s="1"/>
  <c r="U589"/>
  <c r="AA580" l="1"/>
  <c r="U580"/>
  <c r="U588"/>
  <c r="AA582"/>
  <c r="U582"/>
  <c r="AA588"/>
  <c r="AA581"/>
  <c r="U581"/>
  <c r="AA579" l="1"/>
  <c r="U579"/>
  <c r="N26" i="5" l="1"/>
  <c r="T25" i="2"/>
  <c r="I26" i="5"/>
  <c r="O25" i="2"/>
  <c r="K25"/>
  <c r="N25"/>
  <c r="I25"/>
  <c r="M25"/>
  <c r="L25"/>
  <c r="L26" i="5" l="1"/>
  <c r="R25" i="2"/>
  <c r="M26" i="5"/>
  <c r="S25" i="2"/>
  <c r="Q25"/>
  <c r="K26" i="5"/>
  <c r="I27" l="1"/>
  <c r="I29" l="1"/>
  <c r="C30" i="2" l="1"/>
  <c r="C30" i="5" s="1"/>
  <c r="C32" i="2"/>
  <c r="C32" i="5" s="1"/>
  <c r="C31" i="2"/>
  <c r="C31" i="5" s="1"/>
  <c r="C29" i="2"/>
  <c r="C29" i="5" s="1"/>
  <c r="O29" s="1"/>
  <c r="C28" i="2"/>
  <c r="C28" i="5" s="1"/>
  <c r="C27" i="2"/>
  <c r="C26" l="1"/>
  <c r="C26" i="5" s="1"/>
  <c r="O26" s="1"/>
  <c r="C27"/>
  <c r="C25" i="2" l="1"/>
  <c r="C25" i="5"/>
  <c r="O27"/>
  <c r="E26" i="2"/>
  <c r="E26" i="5" s="1"/>
  <c r="Q26" s="1"/>
  <c r="E29" i="2" l="1"/>
  <c r="E29" i="5" s="1"/>
  <c r="E31" i="2"/>
  <c r="E31" i="5" s="1"/>
  <c r="E30" i="2"/>
  <c r="E30" i="5" s="1"/>
  <c r="E32" i="2"/>
  <c r="E32" i="5" s="1"/>
  <c r="E27" i="2"/>
  <c r="F27" l="1"/>
  <c r="F27" i="5" s="1"/>
  <c r="K27"/>
  <c r="E27"/>
  <c r="F32" i="2" l="1"/>
  <c r="F32" i="5" s="1"/>
  <c r="F30" i="2"/>
  <c r="F30" i="5" s="1"/>
  <c r="G27" i="2"/>
  <c r="G27" i="5" s="1"/>
  <c r="F29" i="2"/>
  <c r="F29" i="5" s="1"/>
  <c r="L27"/>
  <c r="Q27"/>
  <c r="F31" i="2"/>
  <c r="F31" i="5" s="1"/>
  <c r="R27" l="1"/>
  <c r="L31"/>
  <c r="R31" s="1"/>
  <c r="G29" i="2"/>
  <c r="G29" i="5" s="1"/>
  <c r="M27"/>
  <c r="G32" i="2"/>
  <c r="G32" i="5" s="1"/>
  <c r="E28" i="2"/>
  <c r="L29" i="5"/>
  <c r="R29" s="1"/>
  <c r="G30" i="2"/>
  <c r="G30" i="5" s="1"/>
  <c r="G31" i="2"/>
  <c r="G31" i="5" s="1"/>
  <c r="S27" l="1"/>
  <c r="M31"/>
  <c r="S31" s="1"/>
  <c r="E28"/>
  <c r="E25" s="1"/>
  <c r="E25" i="2"/>
  <c r="H27"/>
  <c r="H27" i="5" s="1"/>
  <c r="M29"/>
  <c r="S29" s="1"/>
  <c r="F26" i="2"/>
  <c r="F28"/>
  <c r="F28" i="5" s="1"/>
  <c r="K28"/>
  <c r="L32"/>
  <c r="R32" s="1"/>
  <c r="L30"/>
  <c r="R30" s="1"/>
  <c r="Q28" l="1"/>
  <c r="H32" i="2"/>
  <c r="H32" i="5" s="1"/>
  <c r="M30"/>
  <c r="S30" s="1"/>
  <c r="M32"/>
  <c r="S32" s="1"/>
  <c r="H29" i="2"/>
  <c r="H29" i="5" s="1"/>
  <c r="H31" i="2"/>
  <c r="H31" i="5" s="1"/>
  <c r="G28" i="2"/>
  <c r="G28" i="5" s="1"/>
  <c r="L28"/>
  <c r="F25" i="2"/>
  <c r="F26" i="5"/>
  <c r="N27"/>
  <c r="H30" i="2"/>
  <c r="H30" i="5" s="1"/>
  <c r="T27" l="1"/>
  <c r="R28"/>
  <c r="L25"/>
  <c r="I31"/>
  <c r="O31" s="1"/>
  <c r="K31"/>
  <c r="Q31" s="1"/>
  <c r="K29"/>
  <c r="R26"/>
  <c r="F25"/>
  <c r="N29"/>
  <c r="T29" s="1"/>
  <c r="N31"/>
  <c r="T31" s="1"/>
  <c r="M28"/>
  <c r="R25" l="1"/>
  <c r="S28"/>
  <c r="M25"/>
  <c r="Q29"/>
  <c r="K32"/>
  <c r="Q32" s="1"/>
  <c r="I30"/>
  <c r="O30" s="1"/>
  <c r="K30"/>
  <c r="Q30" s="1"/>
  <c r="I32"/>
  <c r="O32" s="1"/>
  <c r="N32"/>
  <c r="T32" s="1"/>
  <c r="N30"/>
  <c r="T30" s="1"/>
  <c r="H26" i="2"/>
  <c r="H28"/>
  <c r="H28" i="5" s="1"/>
  <c r="G26" i="2"/>
  <c r="K25" i="5" l="1"/>
  <c r="Q25" s="1"/>
  <c r="I28"/>
  <c r="H26"/>
  <c r="H25" i="2"/>
  <c r="G26" i="5"/>
  <c r="G25" i="2"/>
  <c r="O28" i="5" l="1"/>
  <c r="I25"/>
  <c r="O25" s="1"/>
  <c r="N28"/>
  <c r="G25"/>
  <c r="S25" s="1"/>
  <c r="S26"/>
  <c r="H25"/>
  <c r="T26"/>
  <c r="T28" l="1"/>
  <c r="N25"/>
  <c r="T25" s="1"/>
  <c r="U897" i="1" l="1"/>
  <c r="AA897"/>
  <c r="U898"/>
  <c r="AA898"/>
  <c r="U833" l="1"/>
  <c r="AA833"/>
  <c r="U896"/>
  <c r="AA896"/>
  <c r="T650" l="1"/>
  <c r="Z650"/>
  <c r="Z651"/>
  <c r="T651"/>
  <c r="T649" l="1"/>
  <c r="Z649"/>
  <c r="Y650" l="1"/>
  <c r="S650"/>
  <c r="Y651"/>
  <c r="S651"/>
  <c r="Y649" l="1"/>
  <c r="S649"/>
  <c r="AA644" l="1"/>
  <c r="U644"/>
  <c r="AA647"/>
  <c r="U647"/>
  <c r="U635"/>
  <c r="AA635"/>
  <c r="AA645"/>
  <c r="U645"/>
  <c r="AA643"/>
  <c r="U643"/>
  <c r="U648"/>
  <c r="AA648"/>
  <c r="U636"/>
  <c r="AA636"/>
  <c r="U642"/>
  <c r="AA642"/>
  <c r="U641" l="1"/>
  <c r="AA460"/>
  <c r="U460"/>
  <c r="AA650"/>
  <c r="U650"/>
  <c r="U652"/>
  <c r="AA652"/>
  <c r="AA467"/>
  <c r="U467"/>
  <c r="U651"/>
  <c r="AA651"/>
  <c r="U465"/>
  <c r="AA465"/>
  <c r="U451"/>
  <c r="AA451"/>
  <c r="AA646"/>
  <c r="AA449"/>
  <c r="U449"/>
  <c r="U476"/>
  <c r="AA476"/>
  <c r="AA486"/>
  <c r="U486"/>
  <c r="U634"/>
  <c r="AA455"/>
  <c r="U455"/>
  <c r="U471"/>
  <c r="AA471"/>
  <c r="U475"/>
  <c r="AA475"/>
  <c r="AA485"/>
  <c r="U485"/>
  <c r="U646"/>
  <c r="U653"/>
  <c r="AA653"/>
  <c r="AA466"/>
  <c r="U466"/>
  <c r="AA641"/>
  <c r="AA634"/>
  <c r="U470"/>
  <c r="AA470"/>
  <c r="AA459"/>
  <c r="U459"/>
  <c r="AA462"/>
  <c r="AA461" s="1"/>
  <c r="U462"/>
  <c r="U461" s="1"/>
  <c r="AA446"/>
  <c r="AA445" s="1"/>
  <c r="U446"/>
  <c r="U445" s="1"/>
  <c r="U458"/>
  <c r="AA458"/>
  <c r="AA448"/>
  <c r="AA447" s="1"/>
  <c r="U448"/>
  <c r="U474"/>
  <c r="AA474"/>
  <c r="U649" l="1"/>
  <c r="AA649"/>
  <c r="U477"/>
  <c r="U473" s="1"/>
  <c r="AA477"/>
  <c r="AA473" s="1"/>
  <c r="AA456"/>
  <c r="AA454" s="1"/>
  <c r="U456"/>
  <c r="U454" s="1"/>
  <c r="U447"/>
  <c r="AA457"/>
  <c r="U457"/>
  <c r="U487"/>
  <c r="U484" s="1"/>
  <c r="AA487"/>
  <c r="AA484" s="1"/>
  <c r="AA472"/>
  <c r="AA469" s="1"/>
  <c r="U472"/>
  <c r="U469" s="1"/>
  <c r="U468"/>
  <c r="U464" s="1"/>
  <c r="AA468"/>
  <c r="AA464" s="1"/>
  <c r="U453" l="1"/>
  <c r="U463"/>
  <c r="AA463"/>
  <c r="AA453"/>
  <c r="M682" l="1"/>
  <c r="M543"/>
  <c r="M626"/>
  <c r="M372"/>
  <c r="M56"/>
  <c r="M186"/>
  <c r="M187" s="1"/>
  <c r="M845"/>
  <c r="M273"/>
  <c r="M919"/>
  <c r="M693"/>
  <c r="M383"/>
  <c r="M112"/>
  <c r="M113" s="1"/>
  <c r="M663"/>
  <c r="M664" s="1"/>
  <c r="M665" s="1"/>
  <c r="M521"/>
  <c r="M606"/>
  <c r="M334"/>
  <c r="M983"/>
  <c r="M976"/>
  <c r="M25"/>
  <c r="M169"/>
  <c r="M818"/>
  <c r="M247"/>
  <c r="M248" s="1"/>
  <c r="M683"/>
  <c r="M289"/>
  <c r="M46"/>
  <c r="M640"/>
  <c r="M510"/>
  <c r="M584"/>
  <c r="M202"/>
  <c r="M973"/>
  <c r="M966"/>
  <c r="M10"/>
  <c r="M153"/>
  <c r="M793"/>
  <c r="M794" s="1"/>
  <c r="Y794" s="1"/>
  <c r="Y793" s="1"/>
  <c r="M231"/>
  <c r="M232" s="1"/>
  <c r="M888"/>
  <c r="M673"/>
  <c r="M180"/>
  <c r="M181" s="1"/>
  <c r="M15"/>
  <c r="M617"/>
  <c r="M479"/>
  <c r="M560"/>
  <c r="M26"/>
  <c r="M962"/>
  <c r="M955"/>
  <c r="M354"/>
  <c r="M130"/>
  <c r="M768"/>
  <c r="M769" s="1"/>
  <c r="M770" s="1"/>
  <c r="M217"/>
  <c r="M864"/>
  <c r="M656"/>
  <c r="M80"/>
  <c r="M344"/>
  <c r="M593"/>
  <c r="M447"/>
  <c r="M541"/>
  <c r="Y541" s="1"/>
  <c r="M950"/>
  <c r="M942"/>
  <c r="M304"/>
  <c r="M109"/>
  <c r="M110" s="1"/>
  <c r="M111" s="1"/>
  <c r="Y109" s="1"/>
  <c r="M744"/>
  <c r="M195"/>
  <c r="M842"/>
  <c r="M642"/>
  <c r="M386"/>
  <c r="M270"/>
  <c r="M271" s="1"/>
  <c r="M554"/>
  <c r="M555" s="1"/>
  <c r="M421"/>
  <c r="M525"/>
  <c r="M938"/>
  <c r="M932"/>
  <c r="M229"/>
  <c r="M78"/>
  <c r="M79" s="1"/>
  <c r="M717"/>
  <c r="M176"/>
  <c r="M815"/>
  <c r="M816" s="1"/>
  <c r="M630"/>
  <c r="M245"/>
  <c r="M246" s="1"/>
  <c r="M213"/>
  <c r="M214" s="1"/>
  <c r="M523"/>
  <c r="M401"/>
  <c r="M402" s="1"/>
  <c r="M515"/>
  <c r="M926"/>
  <c r="M927" s="1"/>
  <c r="M911"/>
  <c r="M165"/>
  <c r="M60"/>
  <c r="M696"/>
  <c r="M157"/>
  <c r="M790"/>
  <c r="M611"/>
  <c r="M182"/>
  <c r="M183" s="1"/>
  <c r="M149"/>
  <c r="M150" s="1"/>
  <c r="M502"/>
  <c r="M378"/>
  <c r="M494"/>
  <c r="M913"/>
  <c r="M893"/>
  <c r="M894" s="1"/>
  <c r="M895" s="1"/>
  <c r="M101"/>
  <c r="M102" s="1"/>
  <c r="M45"/>
  <c r="M685"/>
  <c r="M294"/>
  <c r="M934"/>
  <c r="M710"/>
  <c r="M711" s="1"/>
  <c r="M712" s="1"/>
  <c r="M484"/>
  <c r="M163"/>
  <c r="M164" s="1"/>
  <c r="M450"/>
  <c r="M361"/>
  <c r="M975"/>
  <c r="M457"/>
  <c r="M897"/>
  <c r="M868"/>
  <c r="M41"/>
  <c r="M33"/>
  <c r="M675"/>
  <c r="M117"/>
  <c r="M118" s="1"/>
  <c r="M740"/>
  <c r="M741" s="1"/>
  <c r="M742" s="1"/>
  <c r="M568"/>
  <c r="M49"/>
  <c r="M16"/>
  <c r="M394"/>
  <c r="M340"/>
  <c r="M964"/>
  <c r="M427"/>
  <c r="M875"/>
  <c r="M848"/>
  <c r="M11"/>
  <c r="M24"/>
  <c r="M659"/>
  <c r="M85"/>
  <c r="M713"/>
  <c r="M547"/>
  <c r="M548" s="1"/>
  <c r="M318"/>
  <c r="M954"/>
  <c r="M410"/>
  <c r="M849"/>
  <c r="M809"/>
  <c r="M810" s="1"/>
  <c r="Y810" s="1"/>
  <c r="Y809" s="1"/>
  <c r="M13"/>
  <c r="M9"/>
  <c r="M644"/>
  <c r="M69"/>
  <c r="M70" s="1"/>
  <c r="M695"/>
  <c r="M694" s="1"/>
  <c r="M533"/>
  <c r="M534" s="1"/>
  <c r="M299"/>
  <c r="M296"/>
  <c r="M941"/>
  <c r="M390"/>
  <c r="M984"/>
  <c r="M824"/>
  <c r="M825" s="1"/>
  <c r="M826" s="1"/>
  <c r="M721"/>
  <c r="M722" s="1"/>
  <c r="M437"/>
  <c r="M821"/>
  <c r="M822" s="1"/>
  <c r="M823" s="1"/>
  <c r="M633"/>
  <c r="Y633" s="1"/>
  <c r="M51"/>
  <c r="M684"/>
  <c r="M519"/>
  <c r="M252"/>
  <c r="M275"/>
  <c r="M930"/>
  <c r="M368"/>
  <c r="M974"/>
  <c r="M799"/>
  <c r="M676"/>
  <c r="M362"/>
  <c r="M784"/>
  <c r="M616"/>
  <c r="M37"/>
  <c r="M674"/>
  <c r="M506"/>
  <c r="M211"/>
  <c r="M212" s="1"/>
  <c r="M249"/>
  <c r="M250" s="1"/>
  <c r="M915"/>
  <c r="M349"/>
  <c r="M963"/>
  <c r="M776"/>
  <c r="M635"/>
  <c r="M634" s="1"/>
  <c r="M310"/>
  <c r="M311" s="1"/>
  <c r="M312" s="1"/>
  <c r="M746"/>
  <c r="M747" s="1"/>
  <c r="M602"/>
  <c r="M27"/>
  <c r="M657"/>
  <c r="M469"/>
  <c r="M171"/>
  <c r="M172" s="1"/>
  <c r="M233"/>
  <c r="M900"/>
  <c r="M326"/>
  <c r="M749"/>
  <c r="M576"/>
  <c r="M577" s="1"/>
  <c r="M243"/>
  <c r="M708"/>
  <c r="M709" s="1"/>
  <c r="M574"/>
  <c r="M575" s="1"/>
  <c r="M17"/>
  <c r="M643"/>
  <c r="M440"/>
  <c r="M122"/>
  <c r="M123" s="1"/>
  <c r="M218"/>
  <c r="M880"/>
  <c r="M306"/>
  <c r="M939"/>
  <c r="M723"/>
  <c r="M517"/>
  <c r="M687"/>
  <c r="M552"/>
  <c r="M553" s="1"/>
  <c r="M138"/>
  <c r="M765"/>
  <c r="M766" s="1"/>
  <c r="M597"/>
  <c r="M114"/>
  <c r="M58"/>
  <c r="M65"/>
  <c r="M197"/>
  <c r="M198" s="1"/>
  <c r="M854"/>
  <c r="M285"/>
  <c r="M286" s="1"/>
  <c r="M928"/>
  <c r="M929" s="1"/>
  <c r="M701"/>
  <c r="M702" s="1"/>
  <c r="M422"/>
  <c r="M146"/>
  <c r="M671"/>
  <c r="M537"/>
  <c r="M612"/>
  <c r="M613" s="1"/>
  <c r="M614" s="1"/>
  <c r="M363"/>
  <c r="M982"/>
  <c r="M40"/>
  <c r="M178"/>
  <c r="M179" s="1"/>
  <c r="M831"/>
  <c r="M257"/>
  <c r="M914"/>
  <c r="M688"/>
  <c r="M332"/>
  <c r="M73"/>
  <c r="M74" s="1"/>
  <c r="M645"/>
  <c r="M516"/>
  <c r="M601"/>
  <c r="M281"/>
  <c r="M978"/>
  <c r="M972"/>
  <c r="M20"/>
  <c r="M160"/>
  <c r="M807"/>
  <c r="M240"/>
  <c r="M898"/>
  <c r="M677"/>
  <c r="M238"/>
  <c r="M30"/>
  <c r="M629"/>
  <c r="M499"/>
  <c r="M572"/>
  <c r="M124"/>
  <c r="M967"/>
  <c r="M960"/>
  <c r="M407"/>
  <c r="M142"/>
  <c r="M781"/>
  <c r="M782" s="1"/>
  <c r="Y782" s="1"/>
  <c r="Y781" s="1"/>
  <c r="M222"/>
  <c r="M878"/>
  <c r="M133"/>
  <c r="M134" s="1"/>
  <c r="M417"/>
  <c r="M603"/>
  <c r="M461"/>
  <c r="M550"/>
  <c r="M957"/>
  <c r="M949"/>
  <c r="M323"/>
  <c r="M119"/>
  <c r="M120" s="1"/>
  <c r="M757"/>
  <c r="M204"/>
  <c r="M851"/>
  <c r="M647"/>
  <c r="M34"/>
  <c r="M314"/>
  <c r="M566"/>
  <c r="M433"/>
  <c r="M536"/>
  <c r="M943"/>
  <c r="M937"/>
  <c r="M255"/>
  <c r="M256" s="1"/>
  <c r="M88"/>
  <c r="M731"/>
  <c r="M184"/>
  <c r="M185" s="1"/>
  <c r="M636"/>
  <c r="M290"/>
  <c r="M239"/>
  <c r="M529"/>
  <c r="M413"/>
  <c r="M520"/>
  <c r="M933"/>
  <c r="M922"/>
  <c r="M192"/>
  <c r="M193" s="1"/>
  <c r="M71"/>
  <c r="M72" s="1"/>
  <c r="M705"/>
  <c r="M706" s="1"/>
  <c r="M166"/>
  <c r="M167" s="1"/>
  <c r="M803"/>
  <c r="M804" s="1"/>
  <c r="M805" s="1"/>
  <c r="M623"/>
  <c r="M220"/>
  <c r="M173"/>
  <c r="M174" s="1"/>
  <c r="M392"/>
  <c r="M393" s="1"/>
  <c r="M509"/>
  <c r="M918"/>
  <c r="M917" s="1"/>
  <c r="M901"/>
  <c r="M135"/>
  <c r="M136" s="1"/>
  <c r="M53"/>
  <c r="M54" s="1"/>
  <c r="M691"/>
  <c r="M690" s="1"/>
  <c r="M152"/>
  <c r="M779"/>
  <c r="M780" s="1"/>
  <c r="M604"/>
  <c r="M156"/>
  <c r="M82"/>
  <c r="M83" s="1"/>
  <c r="M84" s="1"/>
  <c r="M464"/>
  <c r="M370"/>
  <c r="M980"/>
  <c r="M632"/>
  <c r="M396"/>
  <c r="M67"/>
  <c r="M68" s="1"/>
  <c r="M38"/>
  <c r="M680"/>
  <c r="M127"/>
  <c r="M753"/>
  <c r="M754" s="1"/>
  <c r="M755" s="1"/>
  <c r="M75"/>
  <c r="M76" s="1"/>
  <c r="M36"/>
  <c r="M416"/>
  <c r="M350"/>
  <c r="M970"/>
  <c r="M445"/>
  <c r="M884"/>
  <c r="M885" s="1"/>
  <c r="M886" s="1"/>
  <c r="M860"/>
  <c r="M31"/>
  <c r="M28"/>
  <c r="M670"/>
  <c r="M104"/>
  <c r="M726"/>
  <c r="M557"/>
  <c r="M21"/>
  <c r="M371"/>
  <c r="M328"/>
  <c r="M959"/>
  <c r="M862"/>
  <c r="M863" s="1"/>
  <c r="M835"/>
  <c r="M527"/>
  <c r="M18"/>
  <c r="M649"/>
  <c r="M77"/>
  <c r="M703"/>
  <c r="M704" s="1"/>
  <c r="Y704" s="1"/>
  <c r="Y703" s="1"/>
  <c r="M540"/>
  <c r="M321"/>
  <c r="M308"/>
  <c r="M948"/>
  <c r="M947" s="1"/>
  <c r="M398"/>
  <c r="M839"/>
  <c r="M771"/>
  <c r="M545"/>
  <c r="M546" s="1"/>
  <c r="M916"/>
  <c r="M639"/>
  <c r="M59"/>
  <c r="M689"/>
  <c r="M524"/>
  <c r="M267"/>
  <c r="M288"/>
  <c r="M936"/>
  <c r="M374"/>
  <c r="M979"/>
  <c r="M812"/>
  <c r="M692"/>
  <c r="M404"/>
  <c r="M796"/>
  <c r="M797" s="1"/>
  <c r="Y797" s="1"/>
  <c r="Y796" s="1"/>
  <c r="M628"/>
  <c r="M627" s="1"/>
  <c r="M679"/>
  <c r="M678" s="1"/>
  <c r="M514"/>
  <c r="M226"/>
  <c r="M227" s="1"/>
  <c r="M920"/>
  <c r="M359"/>
  <c r="M969"/>
  <c r="M787"/>
  <c r="M788" s="1"/>
  <c r="Y788" s="1"/>
  <c r="Y787" s="1"/>
  <c r="M655"/>
  <c r="M342"/>
  <c r="M759"/>
  <c r="M760" s="1"/>
  <c r="Y760" s="1"/>
  <c r="Y759" s="1"/>
  <c r="M607"/>
  <c r="M32"/>
  <c r="M669"/>
  <c r="M488"/>
  <c r="M199"/>
  <c r="M200" s="1"/>
  <c r="M241"/>
  <c r="M910"/>
  <c r="M336"/>
  <c r="M958"/>
  <c r="M762"/>
  <c r="M608"/>
  <c r="M279"/>
  <c r="M280" s="1"/>
  <c r="M734"/>
  <c r="M735" s="1"/>
  <c r="M589"/>
  <c r="M22"/>
  <c r="M648"/>
  <c r="M454"/>
  <c r="M154"/>
  <c r="M155" s="1"/>
  <c r="M224"/>
  <c r="M225" s="1"/>
  <c r="M891"/>
  <c r="M892" s="1"/>
  <c r="M316"/>
  <c r="M317" s="1"/>
  <c r="M944"/>
  <c r="M945" s="1"/>
  <c r="M946" s="1"/>
  <c r="M737"/>
  <c r="M539"/>
  <c r="M219"/>
  <c r="M563"/>
  <c r="M564" s="1"/>
  <c r="M12"/>
  <c r="M638"/>
  <c r="M423"/>
  <c r="M94"/>
  <c r="M209"/>
  <c r="M866"/>
  <c r="M473"/>
  <c r="M902"/>
  <c r="M883"/>
  <c r="Y12" l="1"/>
  <c r="S12"/>
  <c r="M455"/>
  <c r="M456" s="1"/>
  <c r="Y200"/>
  <c r="Y199" s="1"/>
  <c r="Y194" s="1"/>
  <c r="S200"/>
  <c r="S199" s="1"/>
  <c r="Y979"/>
  <c r="S979"/>
  <c r="M837"/>
  <c r="M838" s="1"/>
  <c r="M834" s="1"/>
  <c r="M836"/>
  <c r="Y520"/>
  <c r="S520"/>
  <c r="M434"/>
  <c r="M435" s="1"/>
  <c r="S960"/>
  <c r="Y960"/>
  <c r="Y286"/>
  <c r="Y285" s="1"/>
  <c r="S286"/>
  <c r="S285" s="1"/>
  <c r="M441"/>
  <c r="M443" s="1"/>
  <c r="M442"/>
  <c r="Y915"/>
  <c r="S915"/>
  <c r="S984"/>
  <c r="Y984"/>
  <c r="M411"/>
  <c r="M412" s="1"/>
  <c r="M98"/>
  <c r="Y98" s="1"/>
  <c r="Y94" s="1"/>
  <c r="M95"/>
  <c r="M100" s="1"/>
  <c r="M93" s="1"/>
  <c r="M99"/>
  <c r="M97"/>
  <c r="M96"/>
  <c r="Y539"/>
  <c r="M538"/>
  <c r="S539"/>
  <c r="M904"/>
  <c r="M903"/>
  <c r="M905"/>
  <c r="M210"/>
  <c r="M424"/>
  <c r="M425" s="1"/>
  <c r="Y219"/>
  <c r="S219"/>
  <c r="Y317"/>
  <c r="Y316" s="1"/>
  <c r="Y313" s="1"/>
  <c r="S317"/>
  <c r="S316" s="1"/>
  <c r="Y22"/>
  <c r="S22"/>
  <c r="M609"/>
  <c r="Y910"/>
  <c r="S910"/>
  <c r="Y607"/>
  <c r="S607"/>
  <c r="Y227"/>
  <c r="Y226" s="1"/>
  <c r="S227"/>
  <c r="S226" s="1"/>
  <c r="Y936"/>
  <c r="M935"/>
  <c r="S936"/>
  <c r="M840"/>
  <c r="M309"/>
  <c r="S540"/>
  <c r="Y540"/>
  <c r="Y18"/>
  <c r="S18"/>
  <c r="M107"/>
  <c r="M105"/>
  <c r="M106"/>
  <c r="M861"/>
  <c r="M859" s="1"/>
  <c r="Y970"/>
  <c r="S970"/>
  <c r="S38"/>
  <c r="Y38"/>
  <c r="M397"/>
  <c r="M395" s="1"/>
  <c r="M466"/>
  <c r="M465"/>
  <c r="M468" s="1"/>
  <c r="M467"/>
  <c r="S780"/>
  <c r="S779" s="1"/>
  <c r="Y780"/>
  <c r="Y779" s="1"/>
  <c r="Y775" s="1"/>
  <c r="Y136"/>
  <c r="Y135" s="1"/>
  <c r="S136"/>
  <c r="S135" s="1"/>
  <c r="M508"/>
  <c r="S220"/>
  <c r="Y220"/>
  <c r="Y933"/>
  <c r="S933"/>
  <c r="M414"/>
  <c r="M415" s="1"/>
  <c r="S256"/>
  <c r="S255" s="1"/>
  <c r="Y256"/>
  <c r="Y255" s="1"/>
  <c r="S536"/>
  <c r="Y536"/>
  <c r="Y535" s="1"/>
  <c r="M535"/>
  <c r="M315"/>
  <c r="M313"/>
  <c r="M205"/>
  <c r="M206"/>
  <c r="Y206" s="1"/>
  <c r="Y134"/>
  <c r="Y133" s="1"/>
  <c r="S134"/>
  <c r="S133" s="1"/>
  <c r="M144"/>
  <c r="M143"/>
  <c r="M125"/>
  <c r="M126"/>
  <c r="S30"/>
  <c r="M29"/>
  <c r="Y30"/>
  <c r="Y240"/>
  <c r="S240"/>
  <c r="Y972"/>
  <c r="S972"/>
  <c r="M971"/>
  <c r="M333"/>
  <c r="M331" s="1"/>
  <c r="M833"/>
  <c r="M832"/>
  <c r="Y537"/>
  <c r="S537"/>
  <c r="Y702"/>
  <c r="Y701" s="1"/>
  <c r="S702"/>
  <c r="S701" s="1"/>
  <c r="M598"/>
  <c r="Y598" s="1"/>
  <c r="Y597" s="1"/>
  <c r="M307"/>
  <c r="Y17"/>
  <c r="S17"/>
  <c r="M234"/>
  <c r="M235"/>
  <c r="M470"/>
  <c r="M471"/>
  <c r="Y963"/>
  <c r="S963"/>
  <c r="S212"/>
  <c r="S211" s="1"/>
  <c r="Y212"/>
  <c r="Y211" s="1"/>
  <c r="M52"/>
  <c r="M50" s="1"/>
  <c r="M940"/>
  <c r="Y941"/>
  <c r="S941"/>
  <c r="M319"/>
  <c r="M714"/>
  <c r="S11"/>
  <c r="Y11"/>
  <c r="M428"/>
  <c r="M431"/>
  <c r="M430"/>
  <c r="M429"/>
  <c r="M432" s="1"/>
  <c r="Y16"/>
  <c r="S16"/>
  <c r="S118"/>
  <c r="S117" s="1"/>
  <c r="Y118"/>
  <c r="Y117" s="1"/>
  <c r="M871"/>
  <c r="M872"/>
  <c r="M869"/>
  <c r="M870"/>
  <c r="M873"/>
  <c r="S975"/>
  <c r="Y975"/>
  <c r="M485"/>
  <c r="M487" s="1"/>
  <c r="M486"/>
  <c r="Y913"/>
  <c r="S913"/>
  <c r="M912"/>
  <c r="M504"/>
  <c r="M503"/>
  <c r="M505" s="1"/>
  <c r="M791"/>
  <c r="Y791" s="1"/>
  <c r="M792"/>
  <c r="Y792" s="1"/>
  <c r="Y790" s="1"/>
  <c r="Y789" s="1"/>
  <c r="S165"/>
  <c r="Y165"/>
  <c r="Y515"/>
  <c r="S515"/>
  <c r="M215"/>
  <c r="S214"/>
  <c r="Y214"/>
  <c r="M177"/>
  <c r="M175"/>
  <c r="S932"/>
  <c r="M931"/>
  <c r="Y932"/>
  <c r="M387"/>
  <c r="M388" s="1"/>
  <c r="M745"/>
  <c r="M743" s="1"/>
  <c r="Y950"/>
  <c r="S950"/>
  <c r="S947" s="1"/>
  <c r="M448"/>
  <c r="M449" s="1"/>
  <c r="S656"/>
  <c r="Y656"/>
  <c r="M131"/>
  <c r="M132" s="1"/>
  <c r="M121" s="1"/>
  <c r="Y26"/>
  <c r="S26"/>
  <c r="M618"/>
  <c r="M621" s="1"/>
  <c r="M615" s="1"/>
  <c r="M620"/>
  <c r="M619"/>
  <c r="M889"/>
  <c r="M890" s="1"/>
  <c r="S10"/>
  <c r="Y10"/>
  <c r="M586"/>
  <c r="M585"/>
  <c r="M587" s="1"/>
  <c r="M47"/>
  <c r="M48"/>
  <c r="M819"/>
  <c r="M820" s="1"/>
  <c r="M817"/>
  <c r="Y983"/>
  <c r="S983"/>
  <c r="Y521"/>
  <c r="S521"/>
  <c r="S187"/>
  <c r="S186" s="1"/>
  <c r="Y187"/>
  <c r="Y186" s="1"/>
  <c r="M686"/>
  <c r="M681"/>
  <c r="M738"/>
  <c r="M739" s="1"/>
  <c r="M736"/>
  <c r="Y225"/>
  <c r="Y224" s="1"/>
  <c r="S225"/>
  <c r="S224" s="1"/>
  <c r="M399"/>
  <c r="M400" s="1"/>
  <c r="S77"/>
  <c r="Y77"/>
  <c r="M558"/>
  <c r="M559"/>
  <c r="Y28"/>
  <c r="S28"/>
  <c r="Y156"/>
  <c r="S156"/>
  <c r="S193"/>
  <c r="S192" s="1"/>
  <c r="Y193"/>
  <c r="Y192" s="1"/>
  <c r="S239"/>
  <c r="Y239"/>
  <c r="Y120"/>
  <c r="Y119" s="1"/>
  <c r="S120"/>
  <c r="S119" s="1"/>
  <c r="M147"/>
  <c r="M148"/>
  <c r="Y58"/>
  <c r="S58"/>
  <c r="M140"/>
  <c r="M139"/>
  <c r="M141" s="1"/>
  <c r="S218"/>
  <c r="Y218"/>
  <c r="M801"/>
  <c r="M800"/>
  <c r="Y800" s="1"/>
  <c r="M802"/>
  <c r="Y802" s="1"/>
  <c r="Y799" s="1"/>
  <c r="Y798" s="1"/>
  <c r="Y519"/>
  <c r="Y518" s="1"/>
  <c r="M518"/>
  <c r="S519"/>
  <c r="M301"/>
  <c r="M300"/>
  <c r="M302" s="1"/>
  <c r="S13"/>
  <c r="Y13"/>
  <c r="Y883"/>
  <c r="Y882" s="1"/>
  <c r="S883"/>
  <c r="M882"/>
  <c r="M867"/>
  <c r="Y564"/>
  <c r="Y563" s="1"/>
  <c r="S564"/>
  <c r="S563" s="1"/>
  <c r="Y155"/>
  <c r="Y154" s="1"/>
  <c r="S155"/>
  <c r="S154" s="1"/>
  <c r="Y280"/>
  <c r="Y279" s="1"/>
  <c r="Y278" s="1"/>
  <c r="S280"/>
  <c r="S279" s="1"/>
  <c r="M337"/>
  <c r="M338" s="1"/>
  <c r="S32"/>
  <c r="Y32"/>
  <c r="S655"/>
  <c r="M654"/>
  <c r="Y655"/>
  <c r="Y654" s="1"/>
  <c r="S514"/>
  <c r="Y514"/>
  <c r="M405"/>
  <c r="M406" s="1"/>
  <c r="M375"/>
  <c r="M377" s="1"/>
  <c r="M373" s="1"/>
  <c r="M376"/>
  <c r="S59"/>
  <c r="Y59"/>
  <c r="M773"/>
  <c r="M772"/>
  <c r="M650"/>
  <c r="M653" s="1"/>
  <c r="M652"/>
  <c r="M651"/>
  <c r="Y863"/>
  <c r="Y862" s="1"/>
  <c r="Y859" s="1"/>
  <c r="S863"/>
  <c r="S862" s="1"/>
  <c r="M727"/>
  <c r="M729" s="1"/>
  <c r="M728"/>
  <c r="Y31"/>
  <c r="S31"/>
  <c r="M446"/>
  <c r="M35"/>
  <c r="S36"/>
  <c r="Y36"/>
  <c r="M369"/>
  <c r="S604"/>
  <c r="Y604"/>
  <c r="S54"/>
  <c r="S53" s="1"/>
  <c r="Y54"/>
  <c r="Y53" s="1"/>
  <c r="Y50" s="1"/>
  <c r="S174"/>
  <c r="S173" s="1"/>
  <c r="Y174"/>
  <c r="Y173" s="1"/>
  <c r="S167"/>
  <c r="S166" s="1"/>
  <c r="Y167"/>
  <c r="Y166" s="1"/>
  <c r="M924"/>
  <c r="M925" s="1"/>
  <c r="M923"/>
  <c r="M921"/>
  <c r="M291"/>
  <c r="M292"/>
  <c r="M89"/>
  <c r="M91"/>
  <c r="M92" s="1"/>
  <c r="M90"/>
  <c r="M567"/>
  <c r="M852"/>
  <c r="M853" s="1"/>
  <c r="M324"/>
  <c r="M325" s="1"/>
  <c r="M551"/>
  <c r="M549"/>
  <c r="M19"/>
  <c r="S20"/>
  <c r="Y20"/>
  <c r="M600"/>
  <c r="S601"/>
  <c r="Y601"/>
  <c r="Y600" s="1"/>
  <c r="M258"/>
  <c r="M259"/>
  <c r="M260"/>
  <c r="M261"/>
  <c r="S982"/>
  <c r="Y982"/>
  <c r="Y981" s="1"/>
  <c r="M981"/>
  <c r="M856"/>
  <c r="M857"/>
  <c r="M855"/>
  <c r="M115"/>
  <c r="S553"/>
  <c r="S552" s="1"/>
  <c r="Y553"/>
  <c r="Y552" s="1"/>
  <c r="S939"/>
  <c r="Y939"/>
  <c r="M244"/>
  <c r="M242" s="1"/>
  <c r="M899"/>
  <c r="Y602"/>
  <c r="S602"/>
  <c r="M777"/>
  <c r="M778" s="1"/>
  <c r="S250"/>
  <c r="S249" s="1"/>
  <c r="Y250"/>
  <c r="Y249" s="1"/>
  <c r="M507"/>
  <c r="M786"/>
  <c r="Y786" s="1"/>
  <c r="Y784" s="1"/>
  <c r="Y783" s="1"/>
  <c r="M785"/>
  <c r="Y785" s="1"/>
  <c r="M783"/>
  <c r="S974"/>
  <c r="Y974"/>
  <c r="M253"/>
  <c r="M254" s="1"/>
  <c r="M251"/>
  <c r="M438"/>
  <c r="M439" s="1"/>
  <c r="M391"/>
  <c r="M389" s="1"/>
  <c r="S70"/>
  <c r="S69" s="1"/>
  <c r="Y70"/>
  <c r="Y69" s="1"/>
  <c r="Y954"/>
  <c r="S954"/>
  <c r="S548"/>
  <c r="S547" s="1"/>
  <c r="Y548"/>
  <c r="Y547" s="1"/>
  <c r="Y24"/>
  <c r="Y23" s="1"/>
  <c r="M23"/>
  <c r="S24"/>
  <c r="S41"/>
  <c r="Y41"/>
  <c r="M459"/>
  <c r="M458"/>
  <c r="M453" s="1"/>
  <c r="M460"/>
  <c r="S164"/>
  <c r="S163" s="1"/>
  <c r="Y164"/>
  <c r="Y163" s="1"/>
  <c r="M295"/>
  <c r="M380"/>
  <c r="M381" s="1"/>
  <c r="M379"/>
  <c r="Y611"/>
  <c r="S611"/>
  <c r="M61"/>
  <c r="M62"/>
  <c r="Y523"/>
  <c r="Y522" s="1"/>
  <c r="S523"/>
  <c r="M522"/>
  <c r="M230"/>
  <c r="Y525"/>
  <c r="S525"/>
  <c r="Y271"/>
  <c r="Y270" s="1"/>
  <c r="S271"/>
  <c r="S270" s="1"/>
  <c r="M196"/>
  <c r="M194" s="1"/>
  <c r="S942"/>
  <c r="Y942"/>
  <c r="Y80"/>
  <c r="S80"/>
  <c r="S962"/>
  <c r="Y962"/>
  <c r="M961"/>
  <c r="M482"/>
  <c r="M480"/>
  <c r="M481"/>
  <c r="S153"/>
  <c r="Y153"/>
  <c r="M203"/>
  <c r="Y203" s="1"/>
  <c r="Y202" s="1"/>
  <c r="Y248"/>
  <c r="Y247" s="1"/>
  <c r="S248"/>
  <c r="S247" s="1"/>
  <c r="S976"/>
  <c r="Y976"/>
  <c r="M384"/>
  <c r="M385" s="1"/>
  <c r="M846"/>
  <c r="M542"/>
  <c r="M544"/>
  <c r="M646"/>
  <c r="M672"/>
  <c r="M475"/>
  <c r="M474"/>
  <c r="M476"/>
  <c r="M477"/>
  <c r="M343"/>
  <c r="M268"/>
  <c r="M269"/>
  <c r="M128"/>
  <c r="M129"/>
  <c r="M732"/>
  <c r="M733" s="1"/>
  <c r="M730"/>
  <c r="Y603"/>
  <c r="S603"/>
  <c r="M500"/>
  <c r="M501" s="1"/>
  <c r="M161"/>
  <c r="M162" s="1"/>
  <c r="M283"/>
  <c r="M282"/>
  <c r="M724"/>
  <c r="Y724" s="1"/>
  <c r="M276"/>
  <c r="M660"/>
  <c r="M662" s="1"/>
  <c r="M658" s="1"/>
  <c r="M661"/>
  <c r="M341"/>
  <c r="M569"/>
  <c r="M570"/>
  <c r="S33"/>
  <c r="Y33"/>
  <c r="M451"/>
  <c r="M452" s="1"/>
  <c r="Y934"/>
  <c r="S934"/>
  <c r="Y102"/>
  <c r="Y101" s="1"/>
  <c r="S102"/>
  <c r="S101" s="1"/>
  <c r="M495"/>
  <c r="M496"/>
  <c r="M497"/>
  <c r="Y183"/>
  <c r="Y182" s="1"/>
  <c r="S183"/>
  <c r="S182" s="1"/>
  <c r="S630"/>
  <c r="Y630"/>
  <c r="S79"/>
  <c r="S78" s="1"/>
  <c r="Y79"/>
  <c r="Y78" s="1"/>
  <c r="S555"/>
  <c r="S554" s="1"/>
  <c r="Y555"/>
  <c r="Y554" s="1"/>
  <c r="M843"/>
  <c r="M844" s="1"/>
  <c r="M305"/>
  <c r="M303"/>
  <c r="M345"/>
  <c r="M346"/>
  <c r="S217"/>
  <c r="M216"/>
  <c r="Y217"/>
  <c r="Y216" s="1"/>
  <c r="S955"/>
  <c r="Y955"/>
  <c r="S973"/>
  <c r="Y973"/>
  <c r="Y25"/>
  <c r="S25"/>
  <c r="Y606"/>
  <c r="S606"/>
  <c r="M274"/>
  <c r="S958"/>
  <c r="Y958"/>
  <c r="Y546"/>
  <c r="Y545" s="1"/>
  <c r="S546"/>
  <c r="S545" s="1"/>
  <c r="M329"/>
  <c r="M330" s="1"/>
  <c r="S980"/>
  <c r="Y980"/>
  <c r="S943"/>
  <c r="Y943"/>
  <c r="M223"/>
  <c r="M221"/>
  <c r="S914"/>
  <c r="Y914"/>
  <c r="Y40"/>
  <c r="S40"/>
  <c r="M39"/>
  <c r="M327"/>
  <c r="S27"/>
  <c r="Y27"/>
  <c r="Y616"/>
  <c r="S616"/>
  <c r="M876"/>
  <c r="M877" s="1"/>
  <c r="M637"/>
  <c r="S638"/>
  <c r="Y638"/>
  <c r="Y637" s="1"/>
  <c r="M591"/>
  <c r="M590"/>
  <c r="M761"/>
  <c r="M763"/>
  <c r="M764" s="1"/>
  <c r="S241"/>
  <c r="Y241"/>
  <c r="M490"/>
  <c r="M492"/>
  <c r="M491"/>
  <c r="M489"/>
  <c r="Y969"/>
  <c r="Y968" s="1"/>
  <c r="S969"/>
  <c r="M968"/>
  <c r="M813"/>
  <c r="M814" s="1"/>
  <c r="S288"/>
  <c r="M287"/>
  <c r="Y288"/>
  <c r="Y524"/>
  <c r="S524"/>
  <c r="Y916"/>
  <c r="S916"/>
  <c r="M322"/>
  <c r="M320" s="1"/>
  <c r="M528"/>
  <c r="S959"/>
  <c r="Y959"/>
  <c r="Y21"/>
  <c r="S21"/>
  <c r="Y68"/>
  <c r="Y67" s="1"/>
  <c r="S68"/>
  <c r="S67" s="1"/>
  <c r="Y632"/>
  <c r="Y631" s="1"/>
  <c r="M631"/>
  <c r="Y152"/>
  <c r="S152"/>
  <c r="M624"/>
  <c r="M625" s="1"/>
  <c r="Y625" s="1"/>
  <c r="Y623" s="1"/>
  <c r="Y622" s="1"/>
  <c r="M622"/>
  <c r="S72"/>
  <c r="S71" s="1"/>
  <c r="Y72"/>
  <c r="Y71" s="1"/>
  <c r="M530"/>
  <c r="M531"/>
  <c r="Y185"/>
  <c r="Y184" s="1"/>
  <c r="S185"/>
  <c r="S184" s="1"/>
  <c r="S937"/>
  <c r="Y937"/>
  <c r="Y34"/>
  <c r="S34"/>
  <c r="M756"/>
  <c r="M758"/>
  <c r="Y758" s="1"/>
  <c r="Y757" s="1"/>
  <c r="Y756" s="1"/>
  <c r="S957"/>
  <c r="Y957"/>
  <c r="M956"/>
  <c r="M462"/>
  <c r="M879"/>
  <c r="M874" s="1"/>
  <c r="M408"/>
  <c r="M403" s="1"/>
  <c r="M573"/>
  <c r="M571"/>
  <c r="S238"/>
  <c r="Y238"/>
  <c r="Y237" s="1"/>
  <c r="M237"/>
  <c r="M806"/>
  <c r="M808"/>
  <c r="Y808" s="1"/>
  <c r="Y807" s="1"/>
  <c r="Y806" s="1"/>
  <c r="S978"/>
  <c r="Y978"/>
  <c r="Y977" s="1"/>
  <c r="M977"/>
  <c r="S516"/>
  <c r="Y516"/>
  <c r="Y179"/>
  <c r="Y178" s="1"/>
  <c r="S179"/>
  <c r="S178" s="1"/>
  <c r="M366"/>
  <c r="M365"/>
  <c r="M364"/>
  <c r="M367" s="1"/>
  <c r="M66"/>
  <c r="M64" s="1"/>
  <c r="S517"/>
  <c r="Y517"/>
  <c r="M881"/>
  <c r="M750"/>
  <c r="M752" s="1"/>
  <c r="M748" s="1"/>
  <c r="M751"/>
  <c r="Y172"/>
  <c r="Y171" s="1"/>
  <c r="S172"/>
  <c r="S171" s="1"/>
  <c r="S657"/>
  <c r="Y657"/>
  <c r="Y312"/>
  <c r="Y310" s="1"/>
  <c r="Y303" s="1"/>
  <c r="S312"/>
  <c r="S310" s="1"/>
  <c r="M348"/>
  <c r="S37"/>
  <c r="Y37"/>
  <c r="M297"/>
  <c r="S534"/>
  <c r="S533" s="1"/>
  <c r="Y534"/>
  <c r="Y533" s="1"/>
  <c r="Y9"/>
  <c r="Y8" s="1"/>
  <c r="M8"/>
  <c r="S9"/>
  <c r="M86"/>
  <c r="M87"/>
  <c r="M81" s="1"/>
  <c r="M847"/>
  <c r="S964"/>
  <c r="Y964"/>
  <c r="Y49"/>
  <c r="S49"/>
  <c r="M896"/>
  <c r="M360"/>
  <c r="Y45"/>
  <c r="S45"/>
  <c r="S150"/>
  <c r="S149" s="1"/>
  <c r="Y150"/>
  <c r="Y149" s="1"/>
  <c r="M158"/>
  <c r="M159"/>
  <c r="Y911"/>
  <c r="S911"/>
  <c r="S246"/>
  <c r="S245" s="1"/>
  <c r="Y246"/>
  <c r="Y245" s="1"/>
  <c r="M719"/>
  <c r="Y719" s="1"/>
  <c r="M718"/>
  <c r="Y718" s="1"/>
  <c r="Y717" s="1"/>
  <c r="S938"/>
  <c r="Y938"/>
  <c r="M595"/>
  <c r="M594"/>
  <c r="M596" s="1"/>
  <c r="M356"/>
  <c r="M355"/>
  <c r="M357"/>
  <c r="M358" s="1"/>
  <c r="M562"/>
  <c r="M561"/>
  <c r="S15"/>
  <c r="M14"/>
  <c r="Y15"/>
  <c r="Y14" s="1"/>
  <c r="S232"/>
  <c r="S231" s="1"/>
  <c r="Y232"/>
  <c r="Y231" s="1"/>
  <c r="Y966"/>
  <c r="Y965" s="1"/>
  <c r="M965"/>
  <c r="S966"/>
  <c r="S289"/>
  <c r="Y289"/>
  <c r="M170"/>
  <c r="M335"/>
  <c r="S919"/>
  <c r="Y919"/>
  <c r="Y917" s="1"/>
  <c r="M57"/>
  <c r="M641"/>
  <c r="Y162" l="1"/>
  <c r="S162"/>
  <c r="Y302"/>
  <c r="S302"/>
  <c r="S917"/>
  <c r="Y170"/>
  <c r="Y169" s="1"/>
  <c r="Y168" s="1"/>
  <c r="S170"/>
  <c r="S169" s="1"/>
  <c r="S562"/>
  <c r="Y562"/>
  <c r="S8"/>
  <c r="S965"/>
  <c r="M556"/>
  <c r="S561"/>
  <c r="Y561"/>
  <c r="Y158"/>
  <c r="S158"/>
  <c r="Y86"/>
  <c r="Y85" s="1"/>
  <c r="Y81" s="1"/>
  <c r="S86"/>
  <c r="S85" s="1"/>
  <c r="S303"/>
  <c r="Y573"/>
  <c r="Y572" s="1"/>
  <c r="Y571" s="1"/>
  <c r="S573"/>
  <c r="S572" s="1"/>
  <c r="S530"/>
  <c r="Y530"/>
  <c r="S569"/>
  <c r="Y569"/>
  <c r="Y268"/>
  <c r="S268"/>
  <c r="S961"/>
  <c r="S230"/>
  <c r="S229" s="1"/>
  <c r="Y230"/>
  <c r="Y229" s="1"/>
  <c r="S62"/>
  <c r="Y62"/>
  <c r="Y295"/>
  <c r="Y294" s="1"/>
  <c r="S295"/>
  <c r="S294" s="1"/>
  <c r="Y260"/>
  <c r="S260"/>
  <c r="S600"/>
  <c r="Y567"/>
  <c r="Y566" s="1"/>
  <c r="S567"/>
  <c r="S566" s="1"/>
  <c r="Y89"/>
  <c r="S89"/>
  <c r="S882"/>
  <c r="S177"/>
  <c r="S176" s="1"/>
  <c r="Y177"/>
  <c r="Y176" s="1"/>
  <c r="Y175" s="1"/>
  <c r="S971"/>
  <c r="S125"/>
  <c r="Y125"/>
  <c r="S535"/>
  <c r="S935"/>
  <c r="Y210"/>
  <c r="Y209" s="1"/>
  <c r="S210"/>
  <c r="S209" s="1"/>
  <c r="S538"/>
  <c r="M168"/>
  <c r="M720"/>
  <c r="Y956"/>
  <c r="M811"/>
  <c r="M841"/>
  <c r="M725"/>
  <c r="Y725" s="1"/>
  <c r="Y723" s="1"/>
  <c r="Y716" s="1"/>
  <c r="M483"/>
  <c r="M478" s="1"/>
  <c r="M436"/>
  <c r="M858"/>
  <c r="M850" s="1"/>
  <c r="Y35"/>
  <c r="M774"/>
  <c r="M767" s="1"/>
  <c r="M887"/>
  <c r="Y931"/>
  <c r="M789"/>
  <c r="Y912"/>
  <c r="M472"/>
  <c r="M463" s="1"/>
  <c r="M599"/>
  <c r="Y29"/>
  <c r="Y93"/>
  <c r="S287"/>
  <c r="S968"/>
  <c r="S93"/>
  <c r="Y570"/>
  <c r="Y568" s="1"/>
  <c r="Y565" s="1"/>
  <c r="S570"/>
  <c r="S568" s="1"/>
  <c r="S276"/>
  <c r="Y276"/>
  <c r="Y269"/>
  <c r="Y267" s="1"/>
  <c r="S269"/>
  <c r="S267" s="1"/>
  <c r="Y115"/>
  <c r="S115"/>
  <c r="Y261"/>
  <c r="S261"/>
  <c r="S19"/>
  <c r="S50"/>
  <c r="S278"/>
  <c r="S518"/>
  <c r="Y947"/>
  <c r="S215"/>
  <c r="S213" s="1"/>
  <c r="Y215"/>
  <c r="Y213" s="1"/>
  <c r="Y208" s="1"/>
  <c r="S912"/>
  <c r="S714"/>
  <c r="S713" s="1"/>
  <c r="Y714"/>
  <c r="Y713" s="1"/>
  <c r="Y707" s="1"/>
  <c r="M236"/>
  <c r="Y234"/>
  <c r="S234"/>
  <c r="S126"/>
  <c r="Y126"/>
  <c r="Y124" s="1"/>
  <c r="S107"/>
  <c r="Y107"/>
  <c r="Y961"/>
  <c r="M565"/>
  <c r="M444"/>
  <c r="M865"/>
  <c r="Y940"/>
  <c r="M208"/>
  <c r="S14"/>
  <c r="S159"/>
  <c r="Y159"/>
  <c r="Y157" s="1"/>
  <c r="S297"/>
  <c r="Y297"/>
  <c r="S237"/>
  <c r="S637"/>
  <c r="S223"/>
  <c r="S222" s="1"/>
  <c r="Y223"/>
  <c r="Y222" s="1"/>
  <c r="Y221" s="1"/>
  <c r="Y274"/>
  <c r="Y273" s="1"/>
  <c r="S274"/>
  <c r="S273" s="1"/>
  <c r="S128"/>
  <c r="Y128"/>
  <c r="Y127" s="1"/>
  <c r="Y121" s="1"/>
  <c r="Y544"/>
  <c r="Y543" s="1"/>
  <c r="Y542" s="1"/>
  <c r="S544"/>
  <c r="S543" s="1"/>
  <c r="S522"/>
  <c r="S981"/>
  <c r="S258"/>
  <c r="Y258"/>
  <c r="S551"/>
  <c r="S550" s="1"/>
  <c r="Y551"/>
  <c r="Y550" s="1"/>
  <c r="Y549" s="1"/>
  <c r="S90"/>
  <c r="Y90"/>
  <c r="S291"/>
  <c r="Y291"/>
  <c r="S859"/>
  <c r="S654"/>
  <c r="S301"/>
  <c r="Y301"/>
  <c r="Y147"/>
  <c r="S147"/>
  <c r="Y558"/>
  <c r="S558"/>
  <c r="S47"/>
  <c r="Y47"/>
  <c r="S931"/>
  <c r="S940"/>
  <c r="S235"/>
  <c r="Y235"/>
  <c r="Y832"/>
  <c r="Y831" s="1"/>
  <c r="S832"/>
  <c r="S831" s="1"/>
  <c r="S29"/>
  <c r="Y144"/>
  <c r="S144"/>
  <c r="M207"/>
  <c r="S205"/>
  <c r="S204" s="1"/>
  <c r="Y205"/>
  <c r="S775"/>
  <c r="M108"/>
  <c r="S105"/>
  <c r="Y105"/>
  <c r="S609"/>
  <c r="S608" s="1"/>
  <c r="Y609"/>
  <c r="Y608" s="1"/>
  <c r="Y605" s="1"/>
  <c r="Y578" s="1"/>
  <c r="S194"/>
  <c r="M588"/>
  <c r="M298"/>
  <c r="M293" s="1"/>
  <c r="M532"/>
  <c r="M592"/>
  <c r="Y39"/>
  <c r="M347"/>
  <c r="M339" s="1"/>
  <c r="M277"/>
  <c r="M284"/>
  <c r="M278" s="1"/>
  <c r="M498"/>
  <c r="M382"/>
  <c r="M775"/>
  <c r="M116"/>
  <c r="Y19"/>
  <c r="M798"/>
  <c r="M426"/>
  <c r="M715"/>
  <c r="M707" s="1"/>
  <c r="Y935"/>
  <c r="M906"/>
  <c r="Y538"/>
  <c r="M409"/>
  <c r="Y57"/>
  <c r="Y56" s="1"/>
  <c r="S57"/>
  <c r="S56" s="1"/>
  <c r="Y66"/>
  <c r="Y65" s="1"/>
  <c r="Y64" s="1"/>
  <c r="S66"/>
  <c r="S65" s="1"/>
  <c r="S977"/>
  <c r="S956"/>
  <c r="Y528"/>
  <c r="Y527" s="1"/>
  <c r="S528"/>
  <c r="S527" s="1"/>
  <c r="S39"/>
  <c r="S216"/>
  <c r="S161"/>
  <c r="Y161"/>
  <c r="S129"/>
  <c r="Y129"/>
  <c r="M63"/>
  <c r="S61"/>
  <c r="Y61"/>
  <c r="S23"/>
  <c r="S244"/>
  <c r="S243" s="1"/>
  <c r="Y244"/>
  <c r="Y243" s="1"/>
  <c r="Y242" s="1"/>
  <c r="Y259"/>
  <c r="S259"/>
  <c r="Y292"/>
  <c r="S292"/>
  <c r="S290" s="1"/>
  <c r="S925"/>
  <c r="S922" s="1"/>
  <c r="Y925"/>
  <c r="Y922" s="1"/>
  <c r="Y921" s="1"/>
  <c r="S35"/>
  <c r="S300"/>
  <c r="S299" s="1"/>
  <c r="Y300"/>
  <c r="Y299" s="1"/>
  <c r="Y148"/>
  <c r="Y146" s="1"/>
  <c r="S148"/>
  <c r="S559"/>
  <c r="Y559"/>
  <c r="Y557" s="1"/>
  <c r="S48"/>
  <c r="S46" s="1"/>
  <c r="Y48"/>
  <c r="Y618"/>
  <c r="Y617" s="1"/>
  <c r="Y615" s="1"/>
  <c r="S618"/>
  <c r="S617" s="1"/>
  <c r="Y131"/>
  <c r="Y130" s="1"/>
  <c r="S131"/>
  <c r="S130" s="1"/>
  <c r="M145"/>
  <c r="M137" s="1"/>
  <c r="Y143"/>
  <c r="S143"/>
  <c r="S106"/>
  <c r="Y106"/>
  <c r="S313"/>
  <c r="M151"/>
  <c r="Y287"/>
  <c r="M493"/>
  <c r="M272"/>
  <c r="Y971"/>
  <c r="M610"/>
  <c r="M605" s="1"/>
  <c r="M190"/>
  <c r="M513"/>
  <c r="M699"/>
  <c r="M909"/>
  <c r="M829"/>
  <c r="M264"/>
  <c r="M44"/>
  <c r="M953"/>
  <c r="M420"/>
  <c r="M353"/>
  <c r="M668"/>
  <c r="M667" s="1"/>
  <c r="M666" s="1"/>
  <c r="M579"/>
  <c r="AF666" l="1"/>
  <c r="C14" i="2"/>
  <c r="C14" i="5" s="1"/>
  <c r="O14" s="1"/>
  <c r="AE666" i="1"/>
  <c r="Y277"/>
  <c r="Y275" s="1"/>
  <c r="Y272" s="1"/>
  <c r="S277"/>
  <c r="S532"/>
  <c r="Y532"/>
  <c r="S542"/>
  <c r="Y236"/>
  <c r="S236"/>
  <c r="M228"/>
  <c r="S571"/>
  <c r="S168"/>
  <c r="Y257"/>
  <c r="Y251" s="1"/>
  <c r="S275"/>
  <c r="Y529"/>
  <c r="Y526" s="1"/>
  <c r="M526"/>
  <c r="Y160"/>
  <c r="Y151" s="1"/>
  <c r="M352"/>
  <c r="M351" s="1"/>
  <c r="M191"/>
  <c r="M189"/>
  <c r="M188" s="1"/>
  <c r="C8" i="2" s="1"/>
  <c r="M700" i="1"/>
  <c r="M698" s="1"/>
  <c r="M697" s="1"/>
  <c r="C15" i="2" s="1"/>
  <c r="C15" i="5" s="1"/>
  <c r="Y63" i="1"/>
  <c r="S63"/>
  <c r="M952"/>
  <c r="M951" s="1"/>
  <c r="C18" i="2" s="1"/>
  <c r="C18" i="5" s="1"/>
  <c r="S953" i="1"/>
  <c r="Y953"/>
  <c r="Y952" s="1"/>
  <c r="Y951" s="1"/>
  <c r="M265"/>
  <c r="M266"/>
  <c r="M830"/>
  <c r="M828"/>
  <c r="M827" s="1"/>
  <c r="C16" i="2" s="1"/>
  <c r="C16" i="5" s="1"/>
  <c r="Y513" i="1"/>
  <c r="Y512" s="1"/>
  <c r="S513"/>
  <c r="M512"/>
  <c r="M511" s="1"/>
  <c r="C12" i="2" s="1"/>
  <c r="C12" i="5" s="1"/>
  <c r="S116" i="1"/>
  <c r="S114" s="1"/>
  <c r="Y116"/>
  <c r="Y207"/>
  <c r="M201"/>
  <c r="S549"/>
  <c r="S565"/>
  <c r="Y46"/>
  <c r="S146"/>
  <c r="Y290"/>
  <c r="S60"/>
  <c r="S127"/>
  <c r="Y233"/>
  <c r="Y228" s="1"/>
  <c r="S560"/>
  <c r="M55"/>
  <c r="S160"/>
  <c r="S707"/>
  <c r="S81"/>
  <c r="Y60"/>
  <c r="Y55" s="1"/>
  <c r="S233"/>
  <c r="S228" s="1"/>
  <c r="S605"/>
  <c r="M716"/>
  <c r="S124"/>
  <c r="Y88"/>
  <c r="S157"/>
  <c r="Y560"/>
  <c r="Y556" s="1"/>
  <c r="M581"/>
  <c r="M580"/>
  <c r="M582"/>
  <c r="S64"/>
  <c r="O13" i="2"/>
  <c r="S108" i="1"/>
  <c r="Y108"/>
  <c r="Y104" s="1"/>
  <c r="Y103" s="1"/>
  <c r="S201"/>
  <c r="M419"/>
  <c r="M418" s="1"/>
  <c r="S44"/>
  <c r="Y44"/>
  <c r="Y43" s="1"/>
  <c r="M43"/>
  <c r="M42" s="1"/>
  <c r="C7" i="2" s="1"/>
  <c r="C7" i="5" s="1"/>
  <c r="M908" i="1"/>
  <c r="M907" s="1"/>
  <c r="C17" i="2" s="1"/>
  <c r="C17" i="5" s="1"/>
  <c r="Y909" i="1"/>
  <c r="Y908" s="1"/>
  <c r="Y907" s="1"/>
  <c r="S909"/>
  <c r="S145"/>
  <c r="S142" s="1"/>
  <c r="Y145"/>
  <c r="Y142" s="1"/>
  <c r="Y137" s="1"/>
  <c r="S921"/>
  <c r="S242"/>
  <c r="S298"/>
  <c r="S296" s="1"/>
  <c r="Y298"/>
  <c r="Y296" s="1"/>
  <c r="Y293" s="1"/>
  <c r="S221"/>
  <c r="S208"/>
  <c r="S175"/>
  <c r="S293"/>
  <c r="S615"/>
  <c r="S578" s="1"/>
  <c r="S557"/>
  <c r="S104"/>
  <c r="Y204"/>
  <c r="Y201" s="1"/>
  <c r="S257"/>
  <c r="Y114"/>
  <c r="S88"/>
  <c r="S529"/>
  <c r="M103"/>
  <c r="M7"/>
  <c r="S137" l="1"/>
  <c r="S556"/>
  <c r="O17" i="2"/>
  <c r="AF907" i="1"/>
  <c r="S43"/>
  <c r="S151"/>
  <c r="Y265"/>
  <c r="S265"/>
  <c r="Y511"/>
  <c r="S272"/>
  <c r="S251"/>
  <c r="S103"/>
  <c r="S908"/>
  <c r="S907" s="1"/>
  <c r="I13" i="5"/>
  <c r="M14" i="7"/>
  <c r="S121" i="1"/>
  <c r="S512"/>
  <c r="M263"/>
  <c r="M262" s="1"/>
  <c r="C9" i="2" s="1"/>
  <c r="C9" i="5" s="1"/>
  <c r="Y266" i="1"/>
  <c r="S266"/>
  <c r="C10" i="2"/>
  <c r="C10" i="5" s="1"/>
  <c r="O10" s="1"/>
  <c r="AE351" i="1"/>
  <c r="AF351"/>
  <c r="Y42"/>
  <c r="M583"/>
  <c r="M578" s="1"/>
  <c r="S55"/>
  <c r="AE578"/>
  <c r="I13" i="2"/>
  <c r="H14" i="7" s="1"/>
  <c r="S830" i="1"/>
  <c r="S829" s="1"/>
  <c r="Y830"/>
  <c r="Y829" s="1"/>
  <c r="Y828" s="1"/>
  <c r="Y827" s="1"/>
  <c r="S952"/>
  <c r="S951" s="1"/>
  <c r="Y191"/>
  <c r="Y190" s="1"/>
  <c r="Y189" s="1"/>
  <c r="Y188" s="1"/>
  <c r="S191"/>
  <c r="S190" s="1"/>
  <c r="S526"/>
  <c r="M6"/>
  <c r="S7"/>
  <c r="Y7"/>
  <c r="Y6" s="1"/>
  <c r="C11" i="2"/>
  <c r="C11" i="5" s="1"/>
  <c r="O11" s="1"/>
  <c r="AE418" i="1"/>
  <c r="AF418"/>
  <c r="AF951"/>
  <c r="O18" i="2"/>
  <c r="S700" i="1"/>
  <c r="S699" s="1"/>
  <c r="Y700"/>
  <c r="Y699" s="1"/>
  <c r="Y698" s="1"/>
  <c r="Y697" s="1"/>
  <c r="C8" i="5"/>
  <c r="M990" i="1"/>
  <c r="M996"/>
  <c r="M995"/>
  <c r="M991"/>
  <c r="M987"/>
  <c r="M986"/>
  <c r="M989"/>
  <c r="M997"/>
  <c r="M994"/>
  <c r="M992"/>
  <c r="M988"/>
  <c r="S989" l="1"/>
  <c r="Y989"/>
  <c r="S987"/>
  <c r="Y987"/>
  <c r="Y994"/>
  <c r="M993"/>
  <c r="C20" i="2" s="1"/>
  <c r="C20" i="5" s="1"/>
  <c r="S994" i="1"/>
  <c r="S698"/>
  <c r="S697" s="1"/>
  <c r="O6" i="2"/>
  <c r="AF6" i="1"/>
  <c r="O8" i="2"/>
  <c r="AF188" i="1"/>
  <c r="AF827"/>
  <c r="O16" i="2"/>
  <c r="AF42" i="1"/>
  <c r="O7" i="2"/>
  <c r="O12"/>
  <c r="AF511" i="1"/>
  <c r="S264"/>
  <c r="AE907"/>
  <c r="I17" i="2"/>
  <c r="H18" i="7" s="1"/>
  <c r="S511" i="1"/>
  <c r="S986"/>
  <c r="M985"/>
  <c r="C19" i="2" s="1"/>
  <c r="C19" i="5" s="1"/>
  <c r="Y986" i="1"/>
  <c r="S991"/>
  <c r="Y991"/>
  <c r="S988"/>
  <c r="Y988"/>
  <c r="S995"/>
  <c r="Y995"/>
  <c r="C6" i="2"/>
  <c r="C13"/>
  <c r="AF578" i="1"/>
  <c r="Y992"/>
  <c r="S992"/>
  <c r="AF697"/>
  <c r="O15" i="2"/>
  <c r="S189" i="1"/>
  <c r="S188" s="1"/>
  <c r="Y996"/>
  <c r="S996"/>
  <c r="S997"/>
  <c r="Y997"/>
  <c r="Y990"/>
  <c r="S990"/>
  <c r="M19" i="7"/>
  <c r="I18" i="5"/>
  <c r="O18" s="1"/>
  <c r="S6" i="1"/>
  <c r="AE951"/>
  <c r="I18" i="2"/>
  <c r="H19" i="7" s="1"/>
  <c r="S828" i="1"/>
  <c r="S827" s="1"/>
  <c r="M18" i="7"/>
  <c r="I17" i="5"/>
  <c r="O17" s="1"/>
  <c r="Y264" i="1"/>
  <c r="Y263" s="1"/>
  <c r="Y262" s="1"/>
  <c r="S42"/>
  <c r="AF262" l="1"/>
  <c r="O9" i="2"/>
  <c r="I8"/>
  <c r="AE188" i="1"/>
  <c r="Y985"/>
  <c r="S263"/>
  <c r="S262" s="1"/>
  <c r="I7" i="5"/>
  <c r="O7" s="1"/>
  <c r="M8" i="7"/>
  <c r="I6" i="5"/>
  <c r="M7" i="7"/>
  <c r="M5" i="1"/>
  <c r="S993"/>
  <c r="AE42"/>
  <c r="I7" i="2"/>
  <c r="H8" i="7" s="1"/>
  <c r="I6" i="2"/>
  <c r="AE6" i="1"/>
  <c r="I15" i="5"/>
  <c r="O15" s="1"/>
  <c r="M16" i="7"/>
  <c r="I12" i="5"/>
  <c r="O12" s="1"/>
  <c r="M13" i="7"/>
  <c r="I16" i="2"/>
  <c r="H17" i="7" s="1"/>
  <c r="AE827" i="1"/>
  <c r="M17" i="7"/>
  <c r="I16" i="5"/>
  <c r="O16" s="1"/>
  <c r="Y993" i="1"/>
  <c r="S985"/>
  <c r="Y5"/>
  <c r="AF5" s="1"/>
  <c r="C13" i="5"/>
  <c r="O13" s="1"/>
  <c r="C34" i="2"/>
  <c r="V8"/>
  <c r="C6" i="5"/>
  <c r="C35" i="2"/>
  <c r="C5"/>
  <c r="I12"/>
  <c r="H13" i="7" s="1"/>
  <c r="AE511" i="1"/>
  <c r="M9" i="7"/>
  <c r="I8" i="5"/>
  <c r="O8" s="1"/>
  <c r="I15" i="2"/>
  <c r="H16" i="7" s="1"/>
  <c r="AE697" i="1"/>
  <c r="C17" i="7"/>
  <c r="C18"/>
  <c r="C12"/>
  <c r="C9"/>
  <c r="C13"/>
  <c r="C11"/>
  <c r="C15"/>
  <c r="C14"/>
  <c r="C16"/>
  <c r="C8"/>
  <c r="C10"/>
  <c r="C19"/>
  <c r="H7" l="1"/>
  <c r="S5" i="1"/>
  <c r="AE5" s="1"/>
  <c r="AE262"/>
  <c r="I9" i="2"/>
  <c r="H10" i="7" s="1"/>
  <c r="O19" i="2"/>
  <c r="AF985" i="1"/>
  <c r="M10" i="7"/>
  <c r="I9" i="5"/>
  <c r="O9" s="1"/>
  <c r="I20" i="2"/>
  <c r="AE993" i="1"/>
  <c r="H9" i="7"/>
  <c r="W8" i="2"/>
  <c r="X8" s="1"/>
  <c r="I34"/>
  <c r="O34" s="1"/>
  <c r="AE985" i="1"/>
  <c r="I19" i="2"/>
  <c r="I35" s="1"/>
  <c r="O35" s="1"/>
  <c r="O20"/>
  <c r="I20" i="5" s="1"/>
  <c r="O20" s="1"/>
  <c r="AF993" i="1"/>
  <c r="O6" i="5"/>
  <c r="C5"/>
  <c r="C20" i="7"/>
  <c r="C21"/>
  <c r="C7"/>
  <c r="C6" s="1"/>
  <c r="I5" i="2" l="1"/>
  <c r="H6" i="7" s="1"/>
  <c r="H20"/>
  <c r="M20"/>
  <c r="I19" i="5"/>
  <c r="O5" i="2"/>
  <c r="M6" i="7" s="1"/>
  <c r="M21" s="1"/>
  <c r="R20" s="1"/>
  <c r="O19" i="5" l="1"/>
  <c r="I5"/>
  <c r="O5" s="1"/>
  <c r="H21" i="7"/>
  <c r="N26" i="1"/>
  <c r="N163"/>
  <c r="N164" s="1"/>
  <c r="N321"/>
  <c r="N322" s="1"/>
  <c r="N510"/>
  <c r="N644"/>
  <c r="N793"/>
  <c r="N794" s="1"/>
  <c r="Z794" s="1"/>
  <c r="Z793" s="1"/>
  <c r="N948"/>
  <c r="N34"/>
  <c r="N527"/>
  <c r="N670"/>
  <c r="N831"/>
  <c r="N832" s="1"/>
  <c r="N964"/>
  <c r="N56"/>
  <c r="N219"/>
  <c r="N383"/>
  <c r="N552"/>
  <c r="N553" s="1"/>
  <c r="N685"/>
  <c r="N866"/>
  <c r="N867" s="1"/>
  <c r="N980"/>
  <c r="N10"/>
  <c r="N80"/>
  <c r="N243"/>
  <c r="N416"/>
  <c r="N589"/>
  <c r="N705"/>
  <c r="N706" s="1"/>
  <c r="N900"/>
  <c r="N9"/>
  <c r="N28"/>
  <c r="N53"/>
  <c r="N54" s="1"/>
  <c r="N88"/>
  <c r="N142"/>
  <c r="N178"/>
  <c r="N179" s="1"/>
  <c r="N218"/>
  <c r="N249"/>
  <c r="N250" s="1"/>
  <c r="N296"/>
  <c r="N340"/>
  <c r="N341" s="1"/>
  <c r="N378"/>
  <c r="N473"/>
  <c r="N520"/>
  <c r="N550"/>
  <c r="N601"/>
  <c r="N632"/>
  <c r="N657"/>
  <c r="N684"/>
  <c r="N713"/>
  <c r="N765"/>
  <c r="N766" s="1"/>
  <c r="N815"/>
  <c r="N816" s="1"/>
  <c r="N864"/>
  <c r="N934"/>
  <c r="N958"/>
  <c r="N979"/>
  <c r="N27"/>
  <c r="N51"/>
  <c r="N52" s="1"/>
  <c r="N50" s="1"/>
  <c r="N85"/>
  <c r="N138"/>
  <c r="N176"/>
  <c r="N217"/>
  <c r="N247"/>
  <c r="N248" s="1"/>
  <c r="N294"/>
  <c r="N336"/>
  <c r="N337" s="1"/>
  <c r="N338" s="1"/>
  <c r="N374"/>
  <c r="N423"/>
  <c r="N424" s="1"/>
  <c r="N425" s="1"/>
  <c r="N488"/>
  <c r="N524"/>
  <c r="N557"/>
  <c r="N604"/>
  <c r="N636"/>
  <c r="N688"/>
  <c r="N723"/>
  <c r="N776"/>
  <c r="N824"/>
  <c r="N825" s="1"/>
  <c r="N826" s="1"/>
  <c r="N875"/>
  <c r="N913"/>
  <c r="N938"/>
  <c r="N962"/>
  <c r="N983"/>
  <c r="N36"/>
  <c r="N67"/>
  <c r="N68" s="1"/>
  <c r="N114"/>
  <c r="N156"/>
  <c r="N192"/>
  <c r="N193" s="1"/>
  <c r="N229"/>
  <c r="N270"/>
  <c r="N271" s="1"/>
  <c r="N314"/>
  <c r="N315" s="1"/>
  <c r="N354"/>
  <c r="N396"/>
  <c r="N437"/>
  <c r="N438" s="1"/>
  <c r="N439" s="1"/>
  <c r="N502"/>
  <c r="N529"/>
  <c r="N566"/>
  <c r="N608"/>
  <c r="N640"/>
  <c r="N671"/>
  <c r="N692"/>
  <c r="N734"/>
  <c r="N735" s="1"/>
  <c r="N784"/>
  <c r="N835"/>
  <c r="N883"/>
  <c r="N916"/>
  <c r="N942"/>
  <c r="N966"/>
  <c r="N537"/>
  <c r="N970"/>
  <c r="N65"/>
  <c r="N563"/>
  <c r="N564" s="1"/>
  <c r="N421"/>
  <c r="N717"/>
  <c r="N133"/>
  <c r="N134" s="1"/>
  <c r="N461"/>
  <c r="N462" s="1"/>
  <c r="N930"/>
  <c r="N33"/>
  <c r="N153"/>
  <c r="N224"/>
  <c r="N225" s="1"/>
  <c r="N427"/>
  <c r="N525"/>
  <c r="N638"/>
  <c r="N689"/>
  <c r="N963"/>
  <c r="N32"/>
  <c r="N104"/>
  <c r="N222"/>
  <c r="N349"/>
  <c r="N440"/>
  <c r="N611"/>
  <c r="N693"/>
  <c r="N839"/>
  <c r="N840" s="1"/>
  <c r="N943"/>
  <c r="N41"/>
  <c r="N165"/>
  <c r="N363"/>
  <c r="N645"/>
  <c r="N676"/>
  <c r="N848"/>
  <c r="N949"/>
  <c r="N16"/>
  <c r="N122"/>
  <c r="N123" s="1"/>
  <c r="N279"/>
  <c r="N280" s="1"/>
  <c r="N447"/>
  <c r="N448" s="1"/>
  <c r="N449" s="1"/>
  <c r="N616"/>
  <c r="N744"/>
  <c r="N920"/>
  <c r="N25"/>
  <c r="N154"/>
  <c r="N155" s="1"/>
  <c r="N310"/>
  <c r="N311" s="1"/>
  <c r="N312" s="1"/>
  <c r="N499"/>
  <c r="N500" s="1"/>
  <c r="N501" s="1"/>
  <c r="N639"/>
  <c r="N781"/>
  <c r="N782" s="1"/>
  <c r="Z782" s="1"/>
  <c r="Z781" s="1"/>
  <c r="N941"/>
  <c r="N31"/>
  <c r="N180"/>
  <c r="N181" s="1"/>
  <c r="N342"/>
  <c r="N343" s="1"/>
  <c r="N521"/>
  <c r="N659"/>
  <c r="N818"/>
  <c r="N959"/>
  <c r="N46"/>
  <c r="N211"/>
  <c r="N212" s="1"/>
  <c r="N371"/>
  <c r="N543"/>
  <c r="N680"/>
  <c r="N854"/>
  <c r="N975"/>
  <c r="N24"/>
  <c r="N45"/>
  <c r="N78"/>
  <c r="N79" s="1"/>
  <c r="N130"/>
  <c r="N169"/>
  <c r="N209"/>
  <c r="N241"/>
  <c r="N288"/>
  <c r="N328"/>
  <c r="N329" s="1"/>
  <c r="N330" s="1"/>
  <c r="N370"/>
  <c r="N413"/>
  <c r="N414" s="1"/>
  <c r="N415" s="1"/>
  <c r="N457"/>
  <c r="N515"/>
  <c r="N541"/>
  <c r="Z541" s="1"/>
  <c r="N584"/>
  <c r="N626"/>
  <c r="N648"/>
  <c r="N679"/>
  <c r="N678" s="1"/>
  <c r="N703"/>
  <c r="N704" s="1"/>
  <c r="Z704" s="1"/>
  <c r="Z703" s="1"/>
  <c r="N753"/>
  <c r="N754" s="1"/>
  <c r="N755" s="1"/>
  <c r="N803"/>
  <c r="N804" s="1"/>
  <c r="N805" s="1"/>
  <c r="N851"/>
  <c r="N852" s="1"/>
  <c r="N853" s="1"/>
  <c r="N898"/>
  <c r="N928"/>
  <c r="N929" s="1"/>
  <c r="N974"/>
  <c r="N22"/>
  <c r="N77"/>
  <c r="N127"/>
  <c r="N166"/>
  <c r="N167" s="1"/>
  <c r="N204"/>
  <c r="N240"/>
  <c r="N285"/>
  <c r="N286" s="1"/>
  <c r="N326"/>
  <c r="N327" s="1"/>
  <c r="N368"/>
  <c r="N410"/>
  <c r="N469"/>
  <c r="N519"/>
  <c r="N547"/>
  <c r="N548" s="1"/>
  <c r="N597"/>
  <c r="N630"/>
  <c r="N656"/>
  <c r="N683"/>
  <c r="N710"/>
  <c r="N711" s="1"/>
  <c r="N712" s="1"/>
  <c r="N762"/>
  <c r="N763" s="1"/>
  <c r="N764" s="1"/>
  <c r="N761" s="1"/>
  <c r="N812"/>
  <c r="N862"/>
  <c r="N863" s="1"/>
  <c r="N902"/>
  <c r="N933"/>
  <c r="N957"/>
  <c r="N978"/>
  <c r="N58"/>
  <c r="N101"/>
  <c r="N102" s="1"/>
  <c r="N149"/>
  <c r="N150" s="1"/>
  <c r="N182"/>
  <c r="N183" s="1"/>
  <c r="N220"/>
  <c r="N255"/>
  <c r="N256" s="1"/>
  <c r="N304"/>
  <c r="N344"/>
  <c r="N386"/>
  <c r="N387" s="1"/>
  <c r="N388" s="1"/>
  <c r="N422"/>
  <c r="N484"/>
  <c r="N523"/>
  <c r="N554"/>
  <c r="N555" s="1"/>
  <c r="N603"/>
  <c r="N635"/>
  <c r="N634" s="1"/>
  <c r="N663"/>
  <c r="N664" s="1"/>
  <c r="N665" s="1"/>
  <c r="N687"/>
  <c r="N686" s="1"/>
  <c r="N721"/>
  <c r="N722" s="1"/>
  <c r="N771"/>
  <c r="N821"/>
  <c r="N822" s="1"/>
  <c r="N823" s="1"/>
  <c r="N868"/>
  <c r="N911"/>
  <c r="N937"/>
  <c r="N960"/>
  <c r="N982"/>
  <c r="N362"/>
  <c r="N394"/>
  <c r="N880"/>
  <c r="N881" s="1"/>
  <c r="N94"/>
  <c r="N910"/>
  <c r="N20"/>
  <c r="N628"/>
  <c r="N13"/>
  <c r="N60"/>
  <c r="N186"/>
  <c r="N187" s="1"/>
  <c r="N350"/>
  <c r="N494"/>
  <c r="N606"/>
  <c r="N726"/>
  <c r="N878"/>
  <c r="N879" s="1"/>
  <c r="N939"/>
  <c r="N12"/>
  <c r="N152"/>
  <c r="N257"/>
  <c r="N390"/>
  <c r="N506"/>
  <c r="N507" s="1"/>
  <c r="N642"/>
  <c r="N673"/>
  <c r="N787"/>
  <c r="N788" s="1"/>
  <c r="Z788" s="1"/>
  <c r="Z787" s="1"/>
  <c r="N918"/>
  <c r="N75"/>
  <c r="N76" s="1"/>
  <c r="N239"/>
  <c r="N323"/>
  <c r="N324" s="1"/>
  <c r="N325" s="1"/>
  <c r="N407"/>
  <c r="N408" s="1"/>
  <c r="N539"/>
  <c r="N617"/>
  <c r="N796"/>
  <c r="N797" s="1"/>
  <c r="Z797" s="1"/>
  <c r="Z796" s="1"/>
  <c r="N922"/>
  <c r="N73"/>
  <c r="N74" s="1"/>
  <c r="N238"/>
  <c r="N404"/>
  <c r="N574"/>
  <c r="N575" s="1"/>
  <c r="N696"/>
  <c r="N891"/>
  <c r="N892" s="1"/>
  <c r="N15"/>
  <c r="N112"/>
  <c r="N113" s="1"/>
  <c r="N267"/>
  <c r="N433"/>
  <c r="N434" s="1"/>
  <c r="N435" s="1"/>
  <c r="N607"/>
  <c r="N731"/>
  <c r="N915"/>
  <c r="N21"/>
  <c r="N146"/>
  <c r="N299"/>
  <c r="N479"/>
  <c r="N633"/>
  <c r="Z633" s="1"/>
  <c r="N768"/>
  <c r="N769" s="1"/>
  <c r="N770" s="1"/>
  <c r="N936"/>
  <c r="N30"/>
  <c r="N171"/>
  <c r="N172" s="1"/>
  <c r="N332"/>
  <c r="N516"/>
  <c r="N649"/>
  <c r="N807"/>
  <c r="N954"/>
  <c r="N18"/>
  <c r="N38"/>
  <c r="N71"/>
  <c r="N72" s="1"/>
  <c r="N119"/>
  <c r="N120" s="1"/>
  <c r="N160"/>
  <c r="N197"/>
  <c r="N198" s="1"/>
  <c r="N233"/>
  <c r="N275"/>
  <c r="N318"/>
  <c r="N319" s="1"/>
  <c r="N361"/>
  <c r="N360" s="1"/>
  <c r="N401"/>
  <c r="N402" s="1"/>
  <c r="N445"/>
  <c r="N446" s="1"/>
  <c r="N509"/>
  <c r="N508" s="1"/>
  <c r="N536"/>
  <c r="N572"/>
  <c r="N612"/>
  <c r="N613" s="1"/>
  <c r="N614" s="1"/>
  <c r="N643"/>
  <c r="N674"/>
  <c r="N695"/>
  <c r="N694" s="1"/>
  <c r="N740"/>
  <c r="N741" s="1"/>
  <c r="N742" s="1"/>
  <c r="N790"/>
  <c r="N842"/>
  <c r="N888"/>
  <c r="N919"/>
  <c r="N944"/>
  <c r="N945" s="1"/>
  <c r="N946" s="1"/>
  <c r="N969"/>
  <c r="N17"/>
  <c r="N37"/>
  <c r="N69"/>
  <c r="N70" s="1"/>
  <c r="N117"/>
  <c r="N118" s="1"/>
  <c r="N157"/>
  <c r="N195"/>
  <c r="N231"/>
  <c r="N232" s="1"/>
  <c r="N273"/>
  <c r="N274" s="1"/>
  <c r="N316"/>
  <c r="N317" s="1"/>
  <c r="N359"/>
  <c r="N398"/>
  <c r="N399" s="1"/>
  <c r="N400" s="1"/>
  <c r="N454"/>
  <c r="N455" s="1"/>
  <c r="N456" s="1"/>
  <c r="N514"/>
  <c r="N540"/>
  <c r="N623"/>
  <c r="N647"/>
  <c r="N646" s="1"/>
  <c r="N677"/>
  <c r="N701"/>
  <c r="N702" s="1"/>
  <c r="N749"/>
  <c r="N799"/>
  <c r="N849"/>
  <c r="N897"/>
  <c r="N896" s="1"/>
  <c r="N926"/>
  <c r="N927" s="1"/>
  <c r="N950"/>
  <c r="N973"/>
  <c r="N49"/>
  <c r="N82"/>
  <c r="N83" s="1"/>
  <c r="N84" s="1"/>
  <c r="N135"/>
  <c r="N136" s="1"/>
  <c r="N173"/>
  <c r="N174" s="1"/>
  <c r="N213"/>
  <c r="N245"/>
  <c r="N246" s="1"/>
  <c r="N290"/>
  <c r="N334"/>
  <c r="N335" s="1"/>
  <c r="N372"/>
  <c r="N417"/>
  <c r="N464"/>
  <c r="N517"/>
  <c r="N545"/>
  <c r="N546" s="1"/>
  <c r="N593"/>
  <c r="N629"/>
  <c r="N655"/>
  <c r="N682"/>
  <c r="N681" s="1"/>
  <c r="N708"/>
  <c r="N709" s="1"/>
  <c r="N759"/>
  <c r="N760" s="1"/>
  <c r="Z760" s="1"/>
  <c r="Z759" s="1"/>
  <c r="N809"/>
  <c r="N810" s="1"/>
  <c r="Z810" s="1"/>
  <c r="Z809" s="1"/>
  <c r="N860"/>
  <c r="N861" s="1"/>
  <c r="N859" s="1"/>
  <c r="N901"/>
  <c r="N932"/>
  <c r="N955"/>
  <c r="N976"/>
  <c r="N40"/>
  <c r="N199"/>
  <c r="N200" s="1"/>
  <c r="N675"/>
  <c r="N845"/>
  <c r="N846" s="1"/>
  <c r="N226"/>
  <c r="N227" s="1"/>
  <c r="N691"/>
  <c r="N690" s="1"/>
  <c r="N11"/>
  <c r="N252"/>
  <c r="N602"/>
  <c r="N289"/>
  <c r="N757"/>
  <c r="N109"/>
  <c r="N110" s="1"/>
  <c r="N111" s="1"/>
  <c r="N392"/>
  <c r="N393" s="1"/>
  <c r="N560"/>
  <c r="N669"/>
  <c r="N779"/>
  <c r="N780" s="1"/>
  <c r="N914"/>
  <c r="N984"/>
  <c r="N59"/>
  <c r="N184"/>
  <c r="N185" s="1"/>
  <c r="N306"/>
  <c r="N307" s="1"/>
  <c r="N568"/>
  <c r="N737"/>
  <c r="N884"/>
  <c r="N885" s="1"/>
  <c r="N886" s="1"/>
  <c r="N967"/>
  <c r="N124"/>
  <c r="N281"/>
  <c r="N450"/>
  <c r="N451" s="1"/>
  <c r="N452" s="1"/>
  <c r="N576"/>
  <c r="N577" s="1"/>
  <c r="N893"/>
  <c r="N894" s="1"/>
  <c r="N895" s="1"/>
  <c r="N972"/>
  <c r="N308"/>
  <c r="N309" s="1"/>
  <c r="N533"/>
  <c r="N534" s="1"/>
  <c r="N202"/>
  <c r="N746"/>
  <c r="N747" s="1"/>
  <c r="T984" l="1"/>
  <c r="Z984"/>
  <c r="N758"/>
  <c r="Z758" s="1"/>
  <c r="Z757" s="1"/>
  <c r="Z756" s="1"/>
  <c r="N756"/>
  <c r="Z534"/>
  <c r="Z533" s="1"/>
  <c r="T534"/>
  <c r="T533" s="1"/>
  <c r="N125"/>
  <c r="N738"/>
  <c r="N739" s="1"/>
  <c r="Z59"/>
  <c r="T59"/>
  <c r="Z780"/>
  <c r="Z779" s="1"/>
  <c r="Z775" s="1"/>
  <c r="T780"/>
  <c r="T779" s="1"/>
  <c r="Z200"/>
  <c r="Z199" s="1"/>
  <c r="T200"/>
  <c r="T199" s="1"/>
  <c r="N594"/>
  <c r="N596" s="1"/>
  <c r="N595"/>
  <c r="T246"/>
  <c r="T245" s="1"/>
  <c r="Z246"/>
  <c r="Z245" s="1"/>
  <c r="N751"/>
  <c r="N752" s="1"/>
  <c r="N748" s="1"/>
  <c r="N750"/>
  <c r="N624"/>
  <c r="N625" s="1"/>
  <c r="Z625" s="1"/>
  <c r="Z623" s="1"/>
  <c r="Z622" s="1"/>
  <c r="N622"/>
  <c r="Z232"/>
  <c r="Z231" s="1"/>
  <c r="T232"/>
  <c r="T231" s="1"/>
  <c r="Z70"/>
  <c r="Z69" s="1"/>
  <c r="T70"/>
  <c r="T69" s="1"/>
  <c r="N791"/>
  <c r="Z791" s="1"/>
  <c r="N792"/>
  <c r="Z792" s="1"/>
  <c r="Z790" s="1"/>
  <c r="Z789" s="1"/>
  <c r="N789"/>
  <c r="N161"/>
  <c r="Z18"/>
  <c r="T18"/>
  <c r="N651"/>
  <c r="N652"/>
  <c r="N650"/>
  <c r="Z30"/>
  <c r="T30"/>
  <c r="N29"/>
  <c r="T21"/>
  <c r="Z21"/>
  <c r="Z607"/>
  <c r="T607"/>
  <c r="N14"/>
  <c r="T15"/>
  <c r="Z15"/>
  <c r="Z14" s="1"/>
  <c r="Z539"/>
  <c r="N538"/>
  <c r="T539"/>
  <c r="N391"/>
  <c r="N389" s="1"/>
  <c r="Z606"/>
  <c r="T606"/>
  <c r="N61"/>
  <c r="N62"/>
  <c r="T910"/>
  <c r="Z910"/>
  <c r="Z911"/>
  <c r="T911"/>
  <c r="T603"/>
  <c r="Z603"/>
  <c r="Z256"/>
  <c r="Z255" s="1"/>
  <c r="T256"/>
  <c r="T255" s="1"/>
  <c r="Z102"/>
  <c r="Z101" s="1"/>
  <c r="T102"/>
  <c r="T101" s="1"/>
  <c r="Z933"/>
  <c r="T933"/>
  <c r="T630"/>
  <c r="Z630"/>
  <c r="N470"/>
  <c r="N472" s="1"/>
  <c r="N471"/>
  <c r="T286"/>
  <c r="T285" s="1"/>
  <c r="Z286"/>
  <c r="Z285" s="1"/>
  <c r="N128"/>
  <c r="N129"/>
  <c r="N460"/>
  <c r="N453" s="1"/>
  <c r="N458"/>
  <c r="N459"/>
  <c r="N287"/>
  <c r="T288"/>
  <c r="Z288"/>
  <c r="N131"/>
  <c r="N132"/>
  <c r="N544"/>
  <c r="T521"/>
  <c r="Z521"/>
  <c r="T611"/>
  <c r="Z611"/>
  <c r="N105"/>
  <c r="N108" s="1"/>
  <c r="N107"/>
  <c r="N106"/>
  <c r="T225"/>
  <c r="T224" s="1"/>
  <c r="Z225"/>
  <c r="Z224" s="1"/>
  <c r="T564"/>
  <c r="T563" s="1"/>
  <c r="Z564"/>
  <c r="Z563" s="1"/>
  <c r="T966"/>
  <c r="N965"/>
  <c r="Z966"/>
  <c r="Z965" s="1"/>
  <c r="N836"/>
  <c r="N837"/>
  <c r="N531"/>
  <c r="N532" s="1"/>
  <c r="N530"/>
  <c r="N355"/>
  <c r="N358" s="1"/>
  <c r="N357"/>
  <c r="N356"/>
  <c r="T193"/>
  <c r="T192" s="1"/>
  <c r="Z193"/>
  <c r="Z192" s="1"/>
  <c r="T36"/>
  <c r="Z36"/>
  <c r="N35"/>
  <c r="T983"/>
  <c r="Z983"/>
  <c r="N876"/>
  <c r="N877" s="1"/>
  <c r="T524"/>
  <c r="Z524"/>
  <c r="N177"/>
  <c r="N175" s="1"/>
  <c r="T27"/>
  <c r="Z27"/>
  <c r="N551"/>
  <c r="N549" s="1"/>
  <c r="Z179"/>
  <c r="Z178" s="1"/>
  <c r="T179"/>
  <c r="T178" s="1"/>
  <c r="T28"/>
  <c r="Z28"/>
  <c r="Z80"/>
  <c r="T80"/>
  <c r="N57"/>
  <c r="T164"/>
  <c r="T163" s="1"/>
  <c r="Z164"/>
  <c r="Z163" s="1"/>
  <c r="N561"/>
  <c r="N253"/>
  <c r="N254" s="1"/>
  <c r="N203"/>
  <c r="Z203" s="1"/>
  <c r="Z202" s="1"/>
  <c r="Z972"/>
  <c r="N971"/>
  <c r="T972"/>
  <c r="N282"/>
  <c r="N284" s="1"/>
  <c r="N278" s="1"/>
  <c r="N283"/>
  <c r="T185"/>
  <c r="T184" s="1"/>
  <c r="Z185"/>
  <c r="Z184" s="1"/>
  <c r="Z914"/>
  <c r="T914"/>
  <c r="T289"/>
  <c r="Z289"/>
  <c r="Z11"/>
  <c r="T11"/>
  <c r="T932"/>
  <c r="Z932"/>
  <c r="N931"/>
  <c r="N465"/>
  <c r="N466"/>
  <c r="N467"/>
  <c r="N291"/>
  <c r="N292"/>
  <c r="T136"/>
  <c r="T135" s="1"/>
  <c r="Z136"/>
  <c r="Z135" s="1"/>
  <c r="T950"/>
  <c r="Z950"/>
  <c r="Z947" s="1"/>
  <c r="N800"/>
  <c r="Z800" s="1"/>
  <c r="N801"/>
  <c r="Z274"/>
  <c r="Z273" s="1"/>
  <c r="T274"/>
  <c r="T273" s="1"/>
  <c r="T118"/>
  <c r="T117" s="1"/>
  <c r="Z118"/>
  <c r="Z117" s="1"/>
  <c r="Z969"/>
  <c r="Z968" s="1"/>
  <c r="N968"/>
  <c r="T969"/>
  <c r="N843"/>
  <c r="N844" s="1"/>
  <c r="N841"/>
  <c r="N535"/>
  <c r="T536"/>
  <c r="Z536"/>
  <c r="Z535" s="1"/>
  <c r="Z38"/>
  <c r="T38"/>
  <c r="N808"/>
  <c r="Z808" s="1"/>
  <c r="Z807" s="1"/>
  <c r="Z806" s="1"/>
  <c r="N806"/>
  <c r="Z172"/>
  <c r="Z171" s="1"/>
  <c r="T172"/>
  <c r="T171" s="1"/>
  <c r="N147"/>
  <c r="N148"/>
  <c r="N732"/>
  <c r="N733" s="1"/>
  <c r="N619"/>
  <c r="N620"/>
  <c r="N618"/>
  <c r="Z239"/>
  <c r="T239"/>
  <c r="Z12"/>
  <c r="T12"/>
  <c r="N728"/>
  <c r="N727"/>
  <c r="N729"/>
  <c r="Z187"/>
  <c r="Z186" s="1"/>
  <c r="T187"/>
  <c r="T186" s="1"/>
  <c r="Z20"/>
  <c r="T20"/>
  <c r="N19"/>
  <c r="T937"/>
  <c r="Z937"/>
  <c r="N772"/>
  <c r="N774" s="1"/>
  <c r="N767" s="1"/>
  <c r="N773"/>
  <c r="N485"/>
  <c r="N487" s="1"/>
  <c r="N486"/>
  <c r="N305"/>
  <c r="N303" s="1"/>
  <c r="T150"/>
  <c r="T149" s="1"/>
  <c r="Z150"/>
  <c r="Z149" s="1"/>
  <c r="N956"/>
  <c r="T957"/>
  <c r="Z957"/>
  <c r="N813"/>
  <c r="N814" s="1"/>
  <c r="N811"/>
  <c r="T656"/>
  <c r="Z656"/>
  <c r="Z519"/>
  <c r="T519"/>
  <c r="N518"/>
  <c r="Z167"/>
  <c r="Z166" s="1"/>
  <c r="T167"/>
  <c r="T166" s="1"/>
  <c r="Z974"/>
  <c r="T974"/>
  <c r="Z515"/>
  <c r="T515"/>
  <c r="N170"/>
  <c r="N168"/>
  <c r="T24"/>
  <c r="Z24"/>
  <c r="N23"/>
  <c r="N47"/>
  <c r="N48"/>
  <c r="N661"/>
  <c r="N660"/>
  <c r="N662" s="1"/>
  <c r="N658" s="1"/>
  <c r="Z31"/>
  <c r="T31"/>
  <c r="Z25"/>
  <c r="T25"/>
  <c r="T616"/>
  <c r="Z616"/>
  <c r="Z16"/>
  <c r="T16"/>
  <c r="T41"/>
  <c r="Z41"/>
  <c r="N223"/>
  <c r="N221"/>
  <c r="Z963"/>
  <c r="T963"/>
  <c r="N431"/>
  <c r="N430"/>
  <c r="N429"/>
  <c r="N428"/>
  <c r="T537"/>
  <c r="Z537"/>
  <c r="Z883"/>
  <c r="Z882" s="1"/>
  <c r="T883"/>
  <c r="N882"/>
  <c r="N567"/>
  <c r="N397"/>
  <c r="N395" s="1"/>
  <c r="N230"/>
  <c r="Z68"/>
  <c r="Z67" s="1"/>
  <c r="T68"/>
  <c r="T67" s="1"/>
  <c r="N912"/>
  <c r="T913"/>
  <c r="Z913"/>
  <c r="N724"/>
  <c r="Z724" s="1"/>
  <c r="N725"/>
  <c r="Z725" s="1"/>
  <c r="Z723" s="1"/>
  <c r="N558"/>
  <c r="N375"/>
  <c r="N376"/>
  <c r="N377"/>
  <c r="N216"/>
  <c r="T217"/>
  <c r="Z217"/>
  <c r="Z934"/>
  <c r="T934"/>
  <c r="N714"/>
  <c r="N715" s="1"/>
  <c r="N707" s="1"/>
  <c r="Z601"/>
  <c r="T601"/>
  <c r="N600"/>
  <c r="N380"/>
  <c r="N379"/>
  <c r="N381"/>
  <c r="Z218"/>
  <c r="T218"/>
  <c r="Z54"/>
  <c r="Z53" s="1"/>
  <c r="T54"/>
  <c r="T53" s="1"/>
  <c r="N244"/>
  <c r="N242"/>
  <c r="T219"/>
  <c r="Z219"/>
  <c r="N833"/>
  <c r="T832"/>
  <c r="T831" s="1"/>
  <c r="Z832"/>
  <c r="Z831" s="1"/>
  <c r="N917"/>
  <c r="N899"/>
  <c r="N947"/>
  <c r="N320"/>
  <c r="Z955"/>
  <c r="T955"/>
  <c r="T655"/>
  <c r="Z655"/>
  <c r="N654"/>
  <c r="Z517"/>
  <c r="T517"/>
  <c r="Z174"/>
  <c r="Z173" s="1"/>
  <c r="T174"/>
  <c r="T173" s="1"/>
  <c r="Z973"/>
  <c r="T973"/>
  <c r="Z514"/>
  <c r="T514"/>
  <c r="T317"/>
  <c r="T316" s="1"/>
  <c r="Z317"/>
  <c r="Z316" s="1"/>
  <c r="Z313" s="1"/>
  <c r="N158"/>
  <c r="N159"/>
  <c r="Z17"/>
  <c r="T17"/>
  <c r="N889"/>
  <c r="N890" s="1"/>
  <c r="N887"/>
  <c r="N573"/>
  <c r="N234"/>
  <c r="N235"/>
  <c r="N236"/>
  <c r="T72"/>
  <c r="T71" s="1"/>
  <c r="Z72"/>
  <c r="Z71" s="1"/>
  <c r="Z954"/>
  <c r="T954"/>
  <c r="N333"/>
  <c r="N331" s="1"/>
  <c r="Z936"/>
  <c r="N935"/>
  <c r="T936"/>
  <c r="N301"/>
  <c r="N300"/>
  <c r="N302" s="1"/>
  <c r="Z915"/>
  <c r="T915"/>
  <c r="N268"/>
  <c r="N269" s="1"/>
  <c r="T238"/>
  <c r="T237" s="1"/>
  <c r="Z238"/>
  <c r="N237"/>
  <c r="Z152"/>
  <c r="T152"/>
  <c r="T960"/>
  <c r="Z960"/>
  <c r="N522"/>
  <c r="T523"/>
  <c r="Z523"/>
  <c r="N346"/>
  <c r="N345"/>
  <c r="N347" s="1"/>
  <c r="N339" s="1"/>
  <c r="T183"/>
  <c r="T182" s="1"/>
  <c r="Z183"/>
  <c r="Z182" s="1"/>
  <c r="Z978"/>
  <c r="T978"/>
  <c r="N977"/>
  <c r="Z863"/>
  <c r="Z862" s="1"/>
  <c r="T863"/>
  <c r="T862" s="1"/>
  <c r="T548"/>
  <c r="T547" s="1"/>
  <c r="Z548"/>
  <c r="Z547" s="1"/>
  <c r="N206"/>
  <c r="Z206" s="1"/>
  <c r="N205"/>
  <c r="T22"/>
  <c r="Z22"/>
  <c r="N210"/>
  <c r="T45"/>
  <c r="Z45"/>
  <c r="N856"/>
  <c r="N858" s="1"/>
  <c r="N850" s="1"/>
  <c r="N855"/>
  <c r="N857"/>
  <c r="Z212"/>
  <c r="Z211" s="1"/>
  <c r="T212"/>
  <c r="T211" s="1"/>
  <c r="N819"/>
  <c r="N820" s="1"/>
  <c r="N817"/>
  <c r="Z155"/>
  <c r="Z154" s="1"/>
  <c r="T155"/>
  <c r="T154" s="1"/>
  <c r="N745"/>
  <c r="N743"/>
  <c r="T165"/>
  <c r="Z165"/>
  <c r="Z525"/>
  <c r="T525"/>
  <c r="T33"/>
  <c r="Z33"/>
  <c r="N719"/>
  <c r="Z719" s="1"/>
  <c r="N718"/>
  <c r="Z718" s="1"/>
  <c r="Z717" s="1"/>
  <c r="Z716" s="1"/>
  <c r="N720"/>
  <c r="Z970"/>
  <c r="T970"/>
  <c r="T916"/>
  <c r="Z916"/>
  <c r="N609"/>
  <c r="N610"/>
  <c r="N605" s="1"/>
  <c r="Z271"/>
  <c r="Z270" s="1"/>
  <c r="T271"/>
  <c r="T270" s="1"/>
  <c r="N115"/>
  <c r="N116"/>
  <c r="Z938"/>
  <c r="T938"/>
  <c r="N777"/>
  <c r="N778" s="1"/>
  <c r="N775"/>
  <c r="T604"/>
  <c r="Z604"/>
  <c r="Z248"/>
  <c r="Z247" s="1"/>
  <c r="T248"/>
  <c r="T247" s="1"/>
  <c r="N86"/>
  <c r="Z958"/>
  <c r="T958"/>
  <c r="N631"/>
  <c r="Z632"/>
  <c r="Z631" s="1"/>
  <c r="N474"/>
  <c r="N477" s="1"/>
  <c r="N475"/>
  <c r="N476"/>
  <c r="Z250"/>
  <c r="Z249" s="1"/>
  <c r="T250"/>
  <c r="T249" s="1"/>
  <c r="N89"/>
  <c r="N90"/>
  <c r="N91"/>
  <c r="T980"/>
  <c r="Z980"/>
  <c r="N384"/>
  <c r="N385" s="1"/>
  <c r="N382"/>
  <c r="Z964"/>
  <c r="T964"/>
  <c r="T34"/>
  <c r="Z34"/>
  <c r="N641"/>
  <c r="N627"/>
  <c r="N369"/>
  <c r="N847"/>
  <c r="N348"/>
  <c r="N569"/>
  <c r="N570"/>
  <c r="Z602"/>
  <c r="T602"/>
  <c r="Z227"/>
  <c r="Z226" s="1"/>
  <c r="T227"/>
  <c r="T226" s="1"/>
  <c r="N39"/>
  <c r="T40"/>
  <c r="Z40"/>
  <c r="Z39" s="1"/>
  <c r="Z976"/>
  <c r="T976"/>
  <c r="T546"/>
  <c r="T545" s="1"/>
  <c r="Z546"/>
  <c r="Z545" s="1"/>
  <c r="N214"/>
  <c r="T49"/>
  <c r="Z49"/>
  <c r="Z702"/>
  <c r="Z701" s="1"/>
  <c r="T702"/>
  <c r="T701" s="1"/>
  <c r="T540"/>
  <c r="Z540"/>
  <c r="N196"/>
  <c r="N194" s="1"/>
  <c r="Z37"/>
  <c r="T37"/>
  <c r="T919"/>
  <c r="Z919"/>
  <c r="N276"/>
  <c r="N277"/>
  <c r="Z120"/>
  <c r="Z119" s="1"/>
  <c r="T120"/>
  <c r="T119" s="1"/>
  <c r="Z516"/>
  <c r="T516"/>
  <c r="N480"/>
  <c r="N483" s="1"/>
  <c r="N478" s="1"/>
  <c r="N482"/>
  <c r="N481"/>
  <c r="N405"/>
  <c r="N406" s="1"/>
  <c r="N924"/>
  <c r="N923"/>
  <c r="N925" s="1"/>
  <c r="N921"/>
  <c r="N259"/>
  <c r="N260"/>
  <c r="N258"/>
  <c r="N261"/>
  <c r="Z939"/>
  <c r="T939"/>
  <c r="N495"/>
  <c r="N496"/>
  <c r="N497"/>
  <c r="Z13"/>
  <c r="T13"/>
  <c r="N99"/>
  <c r="N98"/>
  <c r="Z98" s="1"/>
  <c r="Z94" s="1"/>
  <c r="Z93" s="1"/>
  <c r="N97"/>
  <c r="N95"/>
  <c r="N96"/>
  <c r="T982"/>
  <c r="Z982"/>
  <c r="N981"/>
  <c r="N870"/>
  <c r="N869"/>
  <c r="N872"/>
  <c r="N871"/>
  <c r="T555"/>
  <c r="T554" s="1"/>
  <c r="Z555"/>
  <c r="Z554" s="1"/>
  <c r="T220"/>
  <c r="Z220"/>
  <c r="Z58"/>
  <c r="T58"/>
  <c r="N904"/>
  <c r="N905"/>
  <c r="N903"/>
  <c r="N906" s="1"/>
  <c r="N598"/>
  <c r="Z598" s="1"/>
  <c r="Z597" s="1"/>
  <c r="N411"/>
  <c r="N412" s="1"/>
  <c r="Z240"/>
  <c r="T240"/>
  <c r="Z77"/>
  <c r="T77"/>
  <c r="N585"/>
  <c r="N587" s="1"/>
  <c r="N586"/>
  <c r="Z241"/>
  <c r="T241"/>
  <c r="Z79"/>
  <c r="Z78" s="1"/>
  <c r="T79"/>
  <c r="T78" s="1"/>
  <c r="T975"/>
  <c r="Z975"/>
  <c r="Z959"/>
  <c r="T959"/>
  <c r="Z941"/>
  <c r="T941"/>
  <c r="N940"/>
  <c r="T312"/>
  <c r="T310" s="1"/>
  <c r="T303" s="1"/>
  <c r="Z312"/>
  <c r="Z310" s="1"/>
  <c r="Z303" s="1"/>
  <c r="Z280"/>
  <c r="Z279" s="1"/>
  <c r="T280"/>
  <c r="T279" s="1"/>
  <c r="N364"/>
  <c r="N365"/>
  <c r="N366"/>
  <c r="T943"/>
  <c r="Z943"/>
  <c r="N442"/>
  <c r="N441"/>
  <c r="N443"/>
  <c r="N436" s="1"/>
  <c r="T32"/>
  <c r="Z32"/>
  <c r="N637"/>
  <c r="T638"/>
  <c r="Z638"/>
  <c r="Z637" s="1"/>
  <c r="Z153"/>
  <c r="T153"/>
  <c r="T134"/>
  <c r="T133" s="1"/>
  <c r="Z134"/>
  <c r="Z133" s="1"/>
  <c r="N66"/>
  <c r="N64"/>
  <c r="Z942"/>
  <c r="T942"/>
  <c r="N785"/>
  <c r="Z785" s="1"/>
  <c r="N786"/>
  <c r="Z786" s="1"/>
  <c r="Z784" s="1"/>
  <c r="Z783" s="1"/>
  <c r="N783"/>
  <c r="N503"/>
  <c r="N505" s="1"/>
  <c r="N498" s="1"/>
  <c r="N504"/>
  <c r="Z156"/>
  <c r="T156"/>
  <c r="N961"/>
  <c r="T962"/>
  <c r="Z962"/>
  <c r="N491"/>
  <c r="N490"/>
  <c r="N493" s="1"/>
  <c r="N489"/>
  <c r="N492"/>
  <c r="N295"/>
  <c r="N293" s="1"/>
  <c r="N139"/>
  <c r="N140"/>
  <c r="Z979"/>
  <c r="T979"/>
  <c r="T657"/>
  <c r="Z657"/>
  <c r="Z520"/>
  <c r="T520"/>
  <c r="N297"/>
  <c r="N298"/>
  <c r="N143"/>
  <c r="N144"/>
  <c r="N145"/>
  <c r="Z9"/>
  <c r="Z8" s="1"/>
  <c r="T9"/>
  <c r="N8"/>
  <c r="N591"/>
  <c r="N590"/>
  <c r="Z10"/>
  <c r="T10"/>
  <c r="Z553"/>
  <c r="Z552" s="1"/>
  <c r="T553"/>
  <c r="T552" s="1"/>
  <c r="N528"/>
  <c r="T26"/>
  <c r="Z26"/>
  <c r="N444"/>
  <c r="N672"/>
  <c r="N313"/>
  <c r="Z269" l="1"/>
  <c r="T269"/>
  <c r="Z532"/>
  <c r="T532"/>
  <c r="N526"/>
  <c r="T108"/>
  <c r="Z108"/>
  <c r="T302"/>
  <c r="Z302"/>
  <c r="Z298"/>
  <c r="T298"/>
  <c r="N92"/>
  <c r="Z89"/>
  <c r="T89"/>
  <c r="T86"/>
  <c r="T85" s="1"/>
  <c r="Z86"/>
  <c r="Z85" s="1"/>
  <c r="Z81" s="1"/>
  <c r="T882"/>
  <c r="T48"/>
  <c r="Z48"/>
  <c r="T23"/>
  <c r="T19"/>
  <c r="Z618"/>
  <c r="Z617" s="1"/>
  <c r="Z615" s="1"/>
  <c r="T618"/>
  <c r="T617" s="1"/>
  <c r="T931"/>
  <c r="Z106"/>
  <c r="T106"/>
  <c r="T544"/>
  <c r="T543" s="1"/>
  <c r="Z544"/>
  <c r="Z543" s="1"/>
  <c r="Z542" s="1"/>
  <c r="T93"/>
  <c r="Z61"/>
  <c r="T61"/>
  <c r="T29"/>
  <c r="T161"/>
  <c r="Z161"/>
  <c r="Z912"/>
  <c r="Z956"/>
  <c r="T287"/>
  <c r="Z261"/>
  <c r="T261"/>
  <c r="Z214"/>
  <c r="T214"/>
  <c r="T570"/>
  <c r="Z570"/>
  <c r="T210"/>
  <c r="T209" s="1"/>
  <c r="Z210"/>
  <c r="Z209" s="1"/>
  <c r="Z205"/>
  <c r="T205"/>
  <c r="T204" s="1"/>
  <c r="T201" s="1"/>
  <c r="Z573"/>
  <c r="Z572" s="1"/>
  <c r="Z571" s="1"/>
  <c r="T573"/>
  <c r="T572" s="1"/>
  <c r="T654"/>
  <c r="T971"/>
  <c r="T561"/>
  <c r="Z561"/>
  <c r="T35"/>
  <c r="Z528"/>
  <c r="Z527" s="1"/>
  <c r="T528"/>
  <c r="T527" s="1"/>
  <c r="T8"/>
  <c r="Z143"/>
  <c r="T143"/>
  <c r="T961"/>
  <c r="T66"/>
  <c r="T65" s="1"/>
  <c r="Z66"/>
  <c r="Z65" s="1"/>
  <c r="Z64" s="1"/>
  <c r="T981"/>
  <c r="T259"/>
  <c r="Z259"/>
  <c r="T90"/>
  <c r="Z90"/>
  <c r="T977"/>
  <c r="T522"/>
  <c r="Z234"/>
  <c r="T234"/>
  <c r="Z158"/>
  <c r="T158"/>
  <c r="Z244"/>
  <c r="Z243" s="1"/>
  <c r="Z242" s="1"/>
  <c r="T244"/>
  <c r="T243" s="1"/>
  <c r="T242" s="1"/>
  <c r="T223"/>
  <c r="T222" s="1"/>
  <c r="T221" s="1"/>
  <c r="Z223"/>
  <c r="Z222" s="1"/>
  <c r="Z221" s="1"/>
  <c r="T57"/>
  <c r="T56" s="1"/>
  <c r="Z57"/>
  <c r="Z56" s="1"/>
  <c r="T530"/>
  <c r="T529" s="1"/>
  <c r="Z530"/>
  <c r="Z529" s="1"/>
  <c r="Z62"/>
  <c r="T62"/>
  <c r="T775"/>
  <c r="Z977"/>
  <c r="N367"/>
  <c r="Z940"/>
  <c r="N409"/>
  <c r="N873"/>
  <c r="N865" s="1"/>
  <c r="N403"/>
  <c r="N215"/>
  <c r="N87"/>
  <c r="N81" s="1"/>
  <c r="N716"/>
  <c r="N208"/>
  <c r="N207"/>
  <c r="Z207" s="1"/>
  <c r="Z237"/>
  <c r="Z654"/>
  <c r="T216"/>
  <c r="Z23"/>
  <c r="Z518"/>
  <c r="N621"/>
  <c r="N615" s="1"/>
  <c r="N730"/>
  <c r="Z931"/>
  <c r="N201"/>
  <c r="N562"/>
  <c r="N874"/>
  <c r="Z35"/>
  <c r="N838"/>
  <c r="N834" s="1"/>
  <c r="N542"/>
  <c r="Z287"/>
  <c r="Z538"/>
  <c r="N653"/>
  <c r="N162"/>
  <c r="N736"/>
  <c r="T935"/>
  <c r="T600"/>
  <c r="Z144"/>
  <c r="T144"/>
  <c r="T940"/>
  <c r="T260"/>
  <c r="Z260"/>
  <c r="Z276"/>
  <c r="T276"/>
  <c r="T39"/>
  <c r="Z115"/>
  <c r="T115"/>
  <c r="Z609"/>
  <c r="Z608" s="1"/>
  <c r="Z605" s="1"/>
  <c r="T609"/>
  <c r="T608" s="1"/>
  <c r="T301"/>
  <c r="Z301"/>
  <c r="Z235"/>
  <c r="T235"/>
  <c r="Z159"/>
  <c r="T159"/>
  <c r="T157" s="1"/>
  <c r="T714"/>
  <c r="T713" s="1"/>
  <c r="Z714"/>
  <c r="Z707" s="1"/>
  <c r="Z230"/>
  <c r="Z229" s="1"/>
  <c r="T230"/>
  <c r="T229" s="1"/>
  <c r="T567"/>
  <c r="T566" s="1"/>
  <c r="Z567"/>
  <c r="Z566" s="1"/>
  <c r="Z170"/>
  <c r="Z169" s="1"/>
  <c r="Z168" s="1"/>
  <c r="T170"/>
  <c r="T169" s="1"/>
  <c r="T518"/>
  <c r="Z147"/>
  <c r="T147"/>
  <c r="T535"/>
  <c r="T968"/>
  <c r="T947"/>
  <c r="T291"/>
  <c r="Z291"/>
  <c r="T551"/>
  <c r="T550" s="1"/>
  <c r="Z551"/>
  <c r="Z550" s="1"/>
  <c r="Z549" s="1"/>
  <c r="T177"/>
  <c r="T176" s="1"/>
  <c r="Z177"/>
  <c r="Z176" s="1"/>
  <c r="Z175" s="1"/>
  <c r="T965"/>
  <c r="Z105"/>
  <c r="T105"/>
  <c r="Z131"/>
  <c r="Z130" s="1"/>
  <c r="T131"/>
  <c r="T130" s="1"/>
  <c r="T128"/>
  <c r="Z128"/>
  <c r="Z125"/>
  <c r="T125"/>
  <c r="N141"/>
  <c r="N137" s="1"/>
  <c r="Z961"/>
  <c r="N599"/>
  <c r="Z981"/>
  <c r="Z522"/>
  <c r="Z935"/>
  <c r="Z216"/>
  <c r="Z971"/>
  <c r="N55"/>
  <c r="N63"/>
  <c r="Z295"/>
  <c r="Z294" s="1"/>
  <c r="T295"/>
  <c r="T294" s="1"/>
  <c r="T145"/>
  <c r="T142" s="1"/>
  <c r="Z145"/>
  <c r="Z297"/>
  <c r="Z296" s="1"/>
  <c r="T297"/>
  <c r="T296" s="1"/>
  <c r="T293" s="1"/>
  <c r="T637"/>
  <c r="T258"/>
  <c r="Z258"/>
  <c r="Z257" s="1"/>
  <c r="Z925"/>
  <c r="Z922" s="1"/>
  <c r="Z921" s="1"/>
  <c r="T925"/>
  <c r="T922" s="1"/>
  <c r="N272"/>
  <c r="T277"/>
  <c r="T275" s="1"/>
  <c r="T272" s="1"/>
  <c r="Z277"/>
  <c r="Z275" s="1"/>
  <c r="Z272" s="1"/>
  <c r="Z569"/>
  <c r="T569"/>
  <c r="N103"/>
  <c r="T116"/>
  <c r="T114" s="1"/>
  <c r="Z116"/>
  <c r="Z114" s="1"/>
  <c r="Z268"/>
  <c r="Z267" s="1"/>
  <c r="T268"/>
  <c r="T267" s="1"/>
  <c r="T300"/>
  <c r="Z300"/>
  <c r="Z299" s="1"/>
  <c r="Z236"/>
  <c r="T236"/>
  <c r="T313"/>
  <c r="N559"/>
  <c r="T558"/>
  <c r="Z558"/>
  <c r="T912"/>
  <c r="T615"/>
  <c r="Z47"/>
  <c r="T47"/>
  <c r="T956"/>
  <c r="T148"/>
  <c r="T146" s="1"/>
  <c r="Z148"/>
  <c r="Z146" s="1"/>
  <c r="T292"/>
  <c r="Z292"/>
  <c r="T107"/>
  <c r="Z107"/>
  <c r="Z129"/>
  <c r="T129"/>
  <c r="T127" s="1"/>
  <c r="T605"/>
  <c r="T538"/>
  <c r="T14"/>
  <c r="N592"/>
  <c r="N588" s="1"/>
  <c r="N100"/>
  <c r="N93" s="1"/>
  <c r="N571"/>
  <c r="Z600"/>
  <c r="Z578" s="1"/>
  <c r="P13" i="2" s="1"/>
  <c r="J13" i="5" s="1"/>
  <c r="N373" i="1"/>
  <c r="N228"/>
  <c r="N565"/>
  <c r="N432"/>
  <c r="N426" s="1"/>
  <c r="Z19"/>
  <c r="N802"/>
  <c r="Z802" s="1"/>
  <c r="Z799" s="1"/>
  <c r="Z798" s="1"/>
  <c r="N468"/>
  <c r="N463" s="1"/>
  <c r="N251"/>
  <c r="Z29"/>
  <c r="N126"/>
  <c r="Z162" l="1"/>
  <c r="Z160" s="1"/>
  <c r="Z151" s="1"/>
  <c r="T162"/>
  <c r="T160" s="1"/>
  <c r="T215"/>
  <c r="T213" s="1"/>
  <c r="T208" s="1"/>
  <c r="Z215"/>
  <c r="Z213" s="1"/>
  <c r="Z208" s="1"/>
  <c r="Z157"/>
  <c r="Z46"/>
  <c r="T299"/>
  <c r="N151"/>
  <c r="T126"/>
  <c r="Z126"/>
  <c r="N121"/>
  <c r="T921"/>
  <c r="T175"/>
  <c r="T168"/>
  <c r="T571"/>
  <c r="Z127"/>
  <c r="Z142"/>
  <c r="Z137" s="1"/>
  <c r="N798"/>
  <c r="T124"/>
  <c r="T290"/>
  <c r="T257"/>
  <c r="Z293"/>
  <c r="Z290"/>
  <c r="T578"/>
  <c r="J13" i="2" s="1"/>
  <c r="Z88" i="1"/>
  <c r="T707"/>
  <c r="T64"/>
  <c r="Z233"/>
  <c r="Z228" s="1"/>
  <c r="Z204"/>
  <c r="Z201" s="1"/>
  <c r="T568"/>
  <c r="T88"/>
  <c r="T104"/>
  <c r="T559"/>
  <c r="T557" s="1"/>
  <c r="Z559"/>
  <c r="Z557" s="1"/>
  <c r="N556"/>
  <c r="T137"/>
  <c r="T63"/>
  <c r="T60" s="1"/>
  <c r="Z63"/>
  <c r="T549"/>
  <c r="Z562"/>
  <c r="T562"/>
  <c r="T560" s="1"/>
  <c r="T526"/>
  <c r="T542"/>
  <c r="T81"/>
  <c r="Z124"/>
  <c r="Z121" s="1"/>
  <c r="Z526"/>
  <c r="T233"/>
  <c r="T228" s="1"/>
  <c r="Z560"/>
  <c r="Z568"/>
  <c r="Z565" s="1"/>
  <c r="Z60"/>
  <c r="Z55" s="1"/>
  <c r="T46"/>
  <c r="Z104"/>
  <c r="Z103" s="1"/>
  <c r="T55" l="1"/>
  <c r="T556"/>
  <c r="T565"/>
  <c r="T121"/>
  <c r="Z556"/>
  <c r="T103"/>
  <c r="T151"/>
  <c r="N190"/>
  <c r="N191" s="1"/>
  <c r="N579"/>
  <c r="N353"/>
  <c r="N352" s="1"/>
  <c r="N351" s="1"/>
  <c r="D10" i="2" s="1"/>
  <c r="D10" i="5" s="1"/>
  <c r="P10" s="1"/>
  <c r="N909" i="1"/>
  <c r="N829"/>
  <c r="N953"/>
  <c r="N264"/>
  <c r="N668"/>
  <c r="N667" s="1"/>
  <c r="N666" s="1"/>
  <c r="D14" i="2" s="1"/>
  <c r="D14" i="5" s="1"/>
  <c r="P14" s="1"/>
  <c r="N420" i="1"/>
  <c r="N419" s="1"/>
  <c r="N418" s="1"/>
  <c r="D11" i="2" s="1"/>
  <c r="D11" i="5" s="1"/>
  <c r="P11" s="1"/>
  <c r="N699" i="1"/>
  <c r="N44"/>
  <c r="N513"/>
  <c r="N908" l="1"/>
  <c r="N907" s="1"/>
  <c r="D17" i="2" s="1"/>
  <c r="D17" i="5" s="1"/>
  <c r="Z909" i="1"/>
  <c r="Z908" s="1"/>
  <c r="T909"/>
  <c r="Z513"/>
  <c r="Z512" s="1"/>
  <c r="Z511" s="1"/>
  <c r="P12" i="2" s="1"/>
  <c r="J12" i="5" s="1"/>
  <c r="N512" i="1"/>
  <c r="N511" s="1"/>
  <c r="D12" i="2" s="1"/>
  <c r="D12" i="5" s="1"/>
  <c r="T513" i="1"/>
  <c r="N830"/>
  <c r="N828"/>
  <c r="N827" s="1"/>
  <c r="D16" i="2" s="1"/>
  <c r="D16" i="5" s="1"/>
  <c r="N189" i="1"/>
  <c r="N188" s="1"/>
  <c r="D8" i="2" s="1"/>
  <c r="D8" i="5" s="1"/>
  <c r="Z191" i="1"/>
  <c r="Z190" s="1"/>
  <c r="Z189" s="1"/>
  <c r="T191"/>
  <c r="T190" s="1"/>
  <c r="T189" s="1"/>
  <c r="N265"/>
  <c r="N266"/>
  <c r="N700"/>
  <c r="Z953"/>
  <c r="Z952" s="1"/>
  <c r="Z951" s="1"/>
  <c r="P18" i="2" s="1"/>
  <c r="J18" i="5" s="1"/>
  <c r="P18" s="1"/>
  <c r="N952" i="1"/>
  <c r="N951" s="1"/>
  <c r="D18" i="2" s="1"/>
  <c r="D18" i="5" s="1"/>
  <c r="T953" i="1"/>
  <c r="Z44"/>
  <c r="Z43" s="1"/>
  <c r="T44"/>
  <c r="N43"/>
  <c r="N42" s="1"/>
  <c r="D7" i="2" s="1"/>
  <c r="D7" i="5" s="1"/>
  <c r="N582" i="1"/>
  <c r="N581"/>
  <c r="N583" s="1"/>
  <c r="N578" s="1"/>
  <c r="D13" i="2" s="1"/>
  <c r="D13" i="5" s="1"/>
  <c r="P13" s="1"/>
  <c r="N580" i="1"/>
  <c r="T43" l="1"/>
  <c r="Z700"/>
  <c r="Z699" s="1"/>
  <c r="Z698" s="1"/>
  <c r="T700"/>
  <c r="T699" s="1"/>
  <c r="T265"/>
  <c r="Z265"/>
  <c r="T512"/>
  <c r="T511" s="1"/>
  <c r="J12" i="2" s="1"/>
  <c r="N698" i="1"/>
  <c r="N697" s="1"/>
  <c r="D15" i="2" s="1"/>
  <c r="D15" i="5" s="1"/>
  <c r="T952" i="1"/>
  <c r="T951" s="1"/>
  <c r="J18" i="2" s="1"/>
  <c r="Z266" i="1"/>
  <c r="Z264" s="1"/>
  <c r="Z263" s="1"/>
  <c r="T266"/>
  <c r="Z830"/>
  <c r="Z829" s="1"/>
  <c r="Z828" s="1"/>
  <c r="T830"/>
  <c r="T829" s="1"/>
  <c r="T908"/>
  <c r="N263"/>
  <c r="N262" s="1"/>
  <c r="D9" i="2" s="1"/>
  <c r="D9" i="5" s="1"/>
  <c r="P12"/>
  <c r="N991" i="1"/>
  <c r="N996"/>
  <c r="N990"/>
  <c r="N7"/>
  <c r="N995"/>
  <c r="N988"/>
  <c r="N989"/>
  <c r="N987"/>
  <c r="N992"/>
  <c r="N997"/>
  <c r="Z992" l="1"/>
  <c r="T992"/>
  <c r="T7"/>
  <c r="Z7"/>
  <c r="Z6" s="1"/>
  <c r="N6"/>
  <c r="T698"/>
  <c r="Z997"/>
  <c r="T997"/>
  <c r="Z991"/>
  <c r="T991"/>
  <c r="T988"/>
  <c r="Z988"/>
  <c r="Z996"/>
  <c r="T996"/>
  <c r="T264"/>
  <c r="T263" s="1"/>
  <c r="Z987"/>
  <c r="T987"/>
  <c r="Z989"/>
  <c r="T989"/>
  <c r="T995"/>
  <c r="Z995"/>
  <c r="Z990"/>
  <c r="T990"/>
  <c r="T828"/>
  <c r="N994"/>
  <c r="N986"/>
  <c r="T6" l="1"/>
  <c r="T994"/>
  <c r="T993" s="1"/>
  <c r="J20" i="2" s="1"/>
  <c r="Z994" i="1"/>
  <c r="Z993" s="1"/>
  <c r="P20" i="2" s="1"/>
  <c r="J20" i="5" s="1"/>
  <c r="P20" s="1"/>
  <c r="N993" i="1"/>
  <c r="D20" i="2" s="1"/>
  <c r="D20" i="5" s="1"/>
  <c r="P6" i="2"/>
  <c r="T986" i="1"/>
  <c r="T985" s="1"/>
  <c r="J19" i="2" s="1"/>
  <c r="Z986" i="1"/>
  <c r="Z985" s="1"/>
  <c r="P19" i="2" s="1"/>
  <c r="J19" i="5" s="1"/>
  <c r="P19" s="1"/>
  <c r="N985" i="1"/>
  <c r="D19" i="2" s="1"/>
  <c r="D19" i="5" s="1"/>
  <c r="D6" i="2"/>
  <c r="N5" i="1"/>
  <c r="D6" i="5" l="1"/>
  <c r="D5" s="1"/>
  <c r="D5" i="2"/>
  <c r="J6"/>
  <c r="J6" i="5"/>
  <c r="P6" l="1"/>
  <c r="O527" i="1"/>
  <c r="O46"/>
  <c r="O972"/>
  <c r="O289"/>
  <c r="O978"/>
  <c r="O683"/>
  <c r="O547"/>
  <c r="O548" s="1"/>
  <c r="O281"/>
  <c r="O713"/>
  <c r="O714" s="1"/>
  <c r="O601"/>
  <c r="O247"/>
  <c r="O248" s="1"/>
  <c r="O85"/>
  <c r="O818"/>
  <c r="O659"/>
  <c r="O516"/>
  <c r="O169"/>
  <c r="O24"/>
  <c r="O645"/>
  <c r="O25"/>
  <c r="O11"/>
  <c r="O73"/>
  <c r="O74" s="1"/>
  <c r="O976"/>
  <c r="O848"/>
  <c r="O332"/>
  <c r="O983"/>
  <c r="O875"/>
  <c r="O688"/>
  <c r="O334"/>
  <c r="O914"/>
  <c r="O606"/>
  <c r="O427"/>
  <c r="O257"/>
  <c r="O964"/>
  <c r="O831"/>
  <c r="O832" s="1"/>
  <c r="O521"/>
  <c r="O340"/>
  <c r="O178"/>
  <c r="O179" s="1"/>
  <c r="O663"/>
  <c r="O394"/>
  <c r="O40"/>
  <c r="O112"/>
  <c r="O113" s="1"/>
  <c r="O16"/>
  <c r="O982"/>
  <c r="O383"/>
  <c r="O49"/>
  <c r="O693"/>
  <c r="O568"/>
  <c r="O363"/>
  <c r="O919"/>
  <c r="O740"/>
  <c r="O741" s="1"/>
  <c r="O742" s="1"/>
  <c r="O612"/>
  <c r="O273"/>
  <c r="O117"/>
  <c r="O118" s="1"/>
  <c r="O845"/>
  <c r="O675"/>
  <c r="O537"/>
  <c r="O186"/>
  <c r="O187" s="1"/>
  <c r="O33"/>
  <c r="O671"/>
  <c r="O56"/>
  <c r="O41"/>
  <c r="O146"/>
  <c r="O868"/>
  <c r="O422"/>
  <c r="O897"/>
  <c r="O701"/>
  <c r="O702" s="1"/>
  <c r="O372"/>
  <c r="O928"/>
  <c r="O929" s="1"/>
  <c r="O626"/>
  <c r="O457"/>
  <c r="O285"/>
  <c r="O286" s="1"/>
  <c r="O975"/>
  <c r="O854"/>
  <c r="O543"/>
  <c r="O361"/>
  <c r="O197"/>
  <c r="O198" s="1"/>
  <c r="O682"/>
  <c r="O681" s="1"/>
  <c r="O450"/>
  <c r="O65"/>
  <c r="O163"/>
  <c r="O164" s="1"/>
  <c r="O58"/>
  <c r="O484"/>
  <c r="O114"/>
  <c r="O710"/>
  <c r="O597"/>
  <c r="O396"/>
  <c r="O934"/>
  <c r="O765"/>
  <c r="O766" s="1"/>
  <c r="O632"/>
  <c r="O294"/>
  <c r="O138"/>
  <c r="O980"/>
  <c r="O685"/>
  <c r="O552"/>
  <c r="O553" s="1"/>
  <c r="O687"/>
  <c r="O686" s="1"/>
  <c r="O517"/>
  <c r="O723"/>
  <c r="O939"/>
  <c r="O880"/>
  <c r="O218"/>
  <c r="O122"/>
  <c r="O440"/>
  <c r="O643"/>
  <c r="O574"/>
  <c r="O575" s="1"/>
  <c r="O708"/>
  <c r="O243"/>
  <c r="O749"/>
  <c r="O326"/>
  <c r="O233"/>
  <c r="O171"/>
  <c r="O172" s="1"/>
  <c r="O469"/>
  <c r="O657"/>
  <c r="O404"/>
  <c r="O949"/>
  <c r="O692"/>
  <c r="O957"/>
  <c r="O812"/>
  <c r="O519"/>
  <c r="O979"/>
  <c r="O684"/>
  <c r="O550"/>
  <c r="O374"/>
  <c r="O51"/>
  <c r="O936"/>
  <c r="O633"/>
  <c r="O461"/>
  <c r="O288"/>
  <c r="O821"/>
  <c r="O603"/>
  <c r="O267"/>
  <c r="O268" s="1"/>
  <c r="O437"/>
  <c r="O417"/>
  <c r="O721"/>
  <c r="O722" s="1"/>
  <c r="O133"/>
  <c r="O134" s="1"/>
  <c r="O824"/>
  <c r="O524"/>
  <c r="O984"/>
  <c r="O878"/>
  <c r="O689"/>
  <c r="O390"/>
  <c r="O222"/>
  <c r="O59"/>
  <c r="O941"/>
  <c r="O781"/>
  <c r="O782" s="1"/>
  <c r="O639"/>
  <c r="O296"/>
  <c r="O142"/>
  <c r="O916"/>
  <c r="O299"/>
  <c r="O407"/>
  <c r="O545"/>
  <c r="O546" s="1"/>
  <c r="O960"/>
  <c r="O771"/>
  <c r="O967"/>
  <c r="O839"/>
  <c r="O533"/>
  <c r="O534" s="1"/>
  <c r="O124"/>
  <c r="O695"/>
  <c r="O572"/>
  <c r="O398"/>
  <c r="O69"/>
  <c r="O70" s="1"/>
  <c r="O948"/>
  <c r="O644"/>
  <c r="O499"/>
  <c r="O45"/>
  <c r="O893"/>
  <c r="O913"/>
  <c r="O378"/>
  <c r="O135"/>
  <c r="O136" s="1"/>
  <c r="O918"/>
  <c r="O509"/>
  <c r="O392"/>
  <c r="O393" s="1"/>
  <c r="O173"/>
  <c r="O174" s="1"/>
  <c r="O623"/>
  <c r="O803"/>
  <c r="O166"/>
  <c r="O167" s="1"/>
  <c r="O71"/>
  <c r="O72" s="1"/>
  <c r="O192"/>
  <c r="O193" s="1"/>
  <c r="O922"/>
  <c r="O520"/>
  <c r="O336"/>
  <c r="O27"/>
  <c r="O910"/>
  <c r="O602"/>
  <c r="O413"/>
  <c r="O241"/>
  <c r="O746"/>
  <c r="O747" s="1"/>
  <c r="O529"/>
  <c r="O199"/>
  <c r="O200" s="1"/>
  <c r="O310"/>
  <c r="O239"/>
  <c r="O635"/>
  <c r="O290"/>
  <c r="O776"/>
  <c r="O636"/>
  <c r="O488"/>
  <c r="O963"/>
  <c r="O669"/>
  <c r="O349"/>
  <c r="O184"/>
  <c r="O185" s="1"/>
  <c r="O32"/>
  <c r="O915"/>
  <c r="O731"/>
  <c r="O607"/>
  <c r="O249"/>
  <c r="O250" s="1"/>
  <c r="O88"/>
  <c r="O759"/>
  <c r="O760" s="1"/>
  <c r="O211"/>
  <c r="O212" s="1"/>
  <c r="O255"/>
  <c r="O256" s="1"/>
  <c r="O342"/>
  <c r="O937"/>
  <c r="O655"/>
  <c r="O943"/>
  <c r="O787"/>
  <c r="O788" s="1"/>
  <c r="O506"/>
  <c r="O969"/>
  <c r="O674"/>
  <c r="O536"/>
  <c r="O359"/>
  <c r="O37"/>
  <c r="O920"/>
  <c r="O616"/>
  <c r="O433"/>
  <c r="O784"/>
  <c r="O566"/>
  <c r="O226"/>
  <c r="O227" s="1"/>
  <c r="O362"/>
  <c r="O314"/>
  <c r="O676"/>
  <c r="O34"/>
  <c r="O799"/>
  <c r="O647"/>
  <c r="O514"/>
  <c r="O974"/>
  <c r="O851"/>
  <c r="O679"/>
  <c r="O368"/>
  <c r="O204"/>
  <c r="O930"/>
  <c r="O757"/>
  <c r="O628"/>
  <c r="O275"/>
  <c r="O276" s="1"/>
  <c r="O119"/>
  <c r="O120" s="1"/>
  <c r="O796"/>
  <c r="O797" s="1"/>
  <c r="O252"/>
  <c r="O323"/>
  <c r="O209"/>
  <c r="O423"/>
  <c r="O12"/>
  <c r="O563"/>
  <c r="O564" s="1"/>
  <c r="O539"/>
  <c r="O737"/>
  <c r="O944"/>
  <c r="O945" s="1"/>
  <c r="O946" s="1"/>
  <c r="O891"/>
  <c r="O892" s="1"/>
  <c r="O224"/>
  <c r="O225" s="1"/>
  <c r="O154"/>
  <c r="O155" s="1"/>
  <c r="O454"/>
  <c r="O648"/>
  <c r="O589"/>
  <c r="O734"/>
  <c r="O735" s="1"/>
  <c r="O279"/>
  <c r="O762"/>
  <c r="O958"/>
  <c r="O370"/>
  <c r="O82"/>
  <c r="O156"/>
  <c r="O604"/>
  <c r="O152"/>
  <c r="O691"/>
  <c r="O690" s="1"/>
  <c r="O53"/>
  <c r="O54" s="1"/>
  <c r="O149"/>
  <c r="O150" s="1"/>
  <c r="O182"/>
  <c r="O183" s="1"/>
  <c r="O611"/>
  <c r="O157"/>
  <c r="O696"/>
  <c r="O60"/>
  <c r="O911"/>
  <c r="O926"/>
  <c r="O927" s="1"/>
  <c r="O401"/>
  <c r="O402" s="1"/>
  <c r="O523"/>
  <c r="O245"/>
  <c r="O246" s="1"/>
  <c r="O630"/>
  <c r="O815"/>
  <c r="O816" s="1"/>
  <c r="O321"/>
  <c r="O703"/>
  <c r="O704" s="1"/>
  <c r="O77"/>
  <c r="O649"/>
  <c r="O153"/>
  <c r="O10"/>
  <c r="O966"/>
  <c r="O202"/>
  <c r="O584"/>
  <c r="O640"/>
  <c r="O9"/>
  <c r="O13"/>
  <c r="O849"/>
  <c r="O410"/>
  <c r="O318"/>
  <c r="O629"/>
  <c r="O238"/>
  <c r="O677"/>
  <c r="O898"/>
  <c r="O807"/>
  <c r="O160"/>
  <c r="O20"/>
  <c r="O808" l="1"/>
  <c r="U640"/>
  <c r="AA640"/>
  <c r="O965"/>
  <c r="AA966"/>
  <c r="U966"/>
  <c r="AA77"/>
  <c r="U77"/>
  <c r="O322"/>
  <c r="AA523"/>
  <c r="U523"/>
  <c r="U927"/>
  <c r="U926" s="1"/>
  <c r="AA927"/>
  <c r="AA926" s="1"/>
  <c r="O158"/>
  <c r="O159"/>
  <c r="AA54"/>
  <c r="AA53" s="1"/>
  <c r="U54"/>
  <c r="U53" s="1"/>
  <c r="U156"/>
  <c r="AA156"/>
  <c r="O764"/>
  <c r="O763"/>
  <c r="AA225"/>
  <c r="AA224" s="1"/>
  <c r="U225"/>
  <c r="U224" s="1"/>
  <c r="AA539"/>
  <c r="U539"/>
  <c r="O424"/>
  <c r="O324"/>
  <c r="O325"/>
  <c r="O277"/>
  <c r="AA276"/>
  <c r="U276"/>
  <c r="O852"/>
  <c r="O853" s="1"/>
  <c r="O801"/>
  <c r="O800"/>
  <c r="O567"/>
  <c r="AA616"/>
  <c r="U616"/>
  <c r="U359"/>
  <c r="AA359"/>
  <c r="O343"/>
  <c r="O91"/>
  <c r="O92" s="1"/>
  <c r="O89"/>
  <c r="O90"/>
  <c r="U915"/>
  <c r="AA915"/>
  <c r="AA200"/>
  <c r="AA199" s="1"/>
  <c r="U200"/>
  <c r="U199" s="1"/>
  <c r="O414"/>
  <c r="O415" s="1"/>
  <c r="AA27"/>
  <c r="U27"/>
  <c r="O923"/>
  <c r="O924"/>
  <c r="O804"/>
  <c r="U136"/>
  <c r="U135" s="1"/>
  <c r="AA136"/>
  <c r="AA135" s="1"/>
  <c r="U913"/>
  <c r="U912" s="1"/>
  <c r="AA913"/>
  <c r="O912"/>
  <c r="O399"/>
  <c r="O400" s="1"/>
  <c r="O125"/>
  <c r="O126"/>
  <c r="U546"/>
  <c r="U545" s="1"/>
  <c r="AA546"/>
  <c r="AA545" s="1"/>
  <c r="O143"/>
  <c r="O144"/>
  <c r="U941"/>
  <c r="AA941"/>
  <c r="O269"/>
  <c r="U268"/>
  <c r="AA268"/>
  <c r="O462"/>
  <c r="O52"/>
  <c r="O50" s="1"/>
  <c r="U979"/>
  <c r="AA979"/>
  <c r="AA957"/>
  <c r="U957"/>
  <c r="AA575"/>
  <c r="AA574" s="1"/>
  <c r="U575"/>
  <c r="U574" s="1"/>
  <c r="O123"/>
  <c r="O724"/>
  <c r="O725"/>
  <c r="AA632"/>
  <c r="O631"/>
  <c r="U632"/>
  <c r="O598"/>
  <c r="O599"/>
  <c r="O485"/>
  <c r="O486"/>
  <c r="O66"/>
  <c r="O360"/>
  <c r="AA361"/>
  <c r="U361"/>
  <c r="AA929"/>
  <c r="AA928" s="1"/>
  <c r="U929"/>
  <c r="U928" s="1"/>
  <c r="O896"/>
  <c r="O274"/>
  <c r="O272" s="1"/>
  <c r="O365"/>
  <c r="O367" s="1"/>
  <c r="O366"/>
  <c r="O364"/>
  <c r="U49"/>
  <c r="AA49"/>
  <c r="AA113"/>
  <c r="AA112" s="1"/>
  <c r="U113"/>
  <c r="U112" s="1"/>
  <c r="AA179"/>
  <c r="AA178" s="1"/>
  <c r="U179"/>
  <c r="U178" s="1"/>
  <c r="AA964"/>
  <c r="U964"/>
  <c r="AA606"/>
  <c r="U606"/>
  <c r="O847"/>
  <c r="U25"/>
  <c r="AA25"/>
  <c r="U516"/>
  <c r="AA516"/>
  <c r="O86"/>
  <c r="U978"/>
  <c r="AA978"/>
  <c r="O977"/>
  <c r="O634"/>
  <c r="U238"/>
  <c r="AA238"/>
  <c r="O237"/>
  <c r="O203"/>
  <c r="O651"/>
  <c r="O652"/>
  <c r="O650"/>
  <c r="AA246"/>
  <c r="AA245" s="1"/>
  <c r="U246"/>
  <c r="U245" s="1"/>
  <c r="AA150"/>
  <c r="AA149" s="1"/>
  <c r="U150"/>
  <c r="U149" s="1"/>
  <c r="U604"/>
  <c r="AA604"/>
  <c r="AA958"/>
  <c r="U958"/>
  <c r="O591"/>
  <c r="O590"/>
  <c r="O592" s="1"/>
  <c r="AA155"/>
  <c r="AA154" s="1"/>
  <c r="U155"/>
  <c r="U154" s="1"/>
  <c r="O738"/>
  <c r="O739" s="1"/>
  <c r="O736"/>
  <c r="U12"/>
  <c r="AA12"/>
  <c r="O210"/>
  <c r="U120"/>
  <c r="U119" s="1"/>
  <c r="AA120"/>
  <c r="AA119" s="1"/>
  <c r="U930"/>
  <c r="AA930"/>
  <c r="U227"/>
  <c r="U226" s="1"/>
  <c r="AA227"/>
  <c r="AA226" s="1"/>
  <c r="O434"/>
  <c r="O435"/>
  <c r="U37"/>
  <c r="AA37"/>
  <c r="AA969"/>
  <c r="U969"/>
  <c r="AA943"/>
  <c r="U943"/>
  <c r="U760"/>
  <c r="U759" s="1"/>
  <c r="AA760"/>
  <c r="AA759" s="1"/>
  <c r="O732"/>
  <c r="O733" s="1"/>
  <c r="O730"/>
  <c r="O490"/>
  <c r="O491"/>
  <c r="O489"/>
  <c r="O492"/>
  <c r="O291"/>
  <c r="O292"/>
  <c r="O311"/>
  <c r="O312"/>
  <c r="AA241"/>
  <c r="U241"/>
  <c r="AA167"/>
  <c r="AA166" s="1"/>
  <c r="U167"/>
  <c r="U166" s="1"/>
  <c r="AA918"/>
  <c r="U918"/>
  <c r="O917"/>
  <c r="O500"/>
  <c r="AA70"/>
  <c r="AA69" s="1"/>
  <c r="U70"/>
  <c r="U69" s="1"/>
  <c r="AA967"/>
  <c r="U967"/>
  <c r="AA916"/>
  <c r="U916"/>
  <c r="U782"/>
  <c r="U781" s="1"/>
  <c r="AA782"/>
  <c r="AA781" s="1"/>
  <c r="O391"/>
  <c r="O389"/>
  <c r="U524"/>
  <c r="AA524"/>
  <c r="AA134"/>
  <c r="AA133" s="1"/>
  <c r="U134"/>
  <c r="U133" s="1"/>
  <c r="O438"/>
  <c r="U288"/>
  <c r="O287"/>
  <c r="AA288"/>
  <c r="O813"/>
  <c r="O814"/>
  <c r="O811"/>
  <c r="O471"/>
  <c r="O470"/>
  <c r="O472" s="1"/>
  <c r="O327"/>
  <c r="O709"/>
  <c r="U939"/>
  <c r="AA939"/>
  <c r="U553"/>
  <c r="U552" s="1"/>
  <c r="AA553"/>
  <c r="AA552" s="1"/>
  <c r="O295"/>
  <c r="O397"/>
  <c r="O115"/>
  <c r="AA164"/>
  <c r="AA163" s="1"/>
  <c r="U164"/>
  <c r="U163" s="1"/>
  <c r="U198"/>
  <c r="AA198"/>
  <c r="AA975"/>
  <c r="U975"/>
  <c r="U626"/>
  <c r="AA626"/>
  <c r="AA702"/>
  <c r="AA701" s="1"/>
  <c r="U702"/>
  <c r="U701" s="1"/>
  <c r="O869"/>
  <c r="O871"/>
  <c r="O872"/>
  <c r="O870"/>
  <c r="O873" s="1"/>
  <c r="O57"/>
  <c r="U537"/>
  <c r="AA537"/>
  <c r="U118"/>
  <c r="U117" s="1"/>
  <c r="AA118"/>
  <c r="AA117" s="1"/>
  <c r="U919"/>
  <c r="AA919"/>
  <c r="U16"/>
  <c r="AA16"/>
  <c r="O664"/>
  <c r="O833"/>
  <c r="U832"/>
  <c r="U831" s="1"/>
  <c r="AA832"/>
  <c r="AA831" s="1"/>
  <c r="O430"/>
  <c r="O428"/>
  <c r="O432" s="1"/>
  <c r="O429"/>
  <c r="O426" s="1"/>
  <c r="O431"/>
  <c r="O335"/>
  <c r="O333"/>
  <c r="O331"/>
  <c r="AA11"/>
  <c r="U11"/>
  <c r="O170"/>
  <c r="O168"/>
  <c r="O715"/>
  <c r="AA714"/>
  <c r="U714"/>
  <c r="U972"/>
  <c r="AA972"/>
  <c r="O528"/>
  <c r="O646"/>
  <c r="O161"/>
  <c r="O162"/>
  <c r="O411"/>
  <c r="O412" s="1"/>
  <c r="AA9"/>
  <c r="O8"/>
  <c r="U9"/>
  <c r="U8" s="1"/>
  <c r="AA20"/>
  <c r="U20"/>
  <c r="O319"/>
  <c r="AA13"/>
  <c r="U13"/>
  <c r="O585"/>
  <c r="O587" s="1"/>
  <c r="U587" s="1"/>
  <c r="U584" s="1"/>
  <c r="O586"/>
  <c r="AA153"/>
  <c r="U153"/>
  <c r="U630"/>
  <c r="AA630"/>
  <c r="O61"/>
  <c r="O62"/>
  <c r="O63"/>
  <c r="U183"/>
  <c r="U182" s="1"/>
  <c r="AA183"/>
  <c r="AA182" s="1"/>
  <c r="AA152"/>
  <c r="U152"/>
  <c r="U370"/>
  <c r="AA370"/>
  <c r="AA564"/>
  <c r="AA563" s="1"/>
  <c r="U564"/>
  <c r="U563" s="1"/>
  <c r="AA797"/>
  <c r="AA796" s="1"/>
  <c r="U797"/>
  <c r="U796" s="1"/>
  <c r="O758"/>
  <c r="O756" s="1"/>
  <c r="AA368"/>
  <c r="U368"/>
  <c r="U514"/>
  <c r="AA514"/>
  <c r="U34"/>
  <c r="AA34"/>
  <c r="AA362"/>
  <c r="U362"/>
  <c r="AA788"/>
  <c r="AA787" s="1"/>
  <c r="U788"/>
  <c r="U787" s="1"/>
  <c r="AA937"/>
  <c r="U937"/>
  <c r="AA212"/>
  <c r="AA211" s="1"/>
  <c r="U212"/>
  <c r="U211" s="1"/>
  <c r="U607"/>
  <c r="AA607"/>
  <c r="AA185"/>
  <c r="AA184" s="1"/>
  <c r="U185"/>
  <c r="U184" s="1"/>
  <c r="AA963"/>
  <c r="U963"/>
  <c r="AA239"/>
  <c r="U239"/>
  <c r="AA910"/>
  <c r="U910"/>
  <c r="U520"/>
  <c r="AA520"/>
  <c r="U72"/>
  <c r="U71" s="1"/>
  <c r="AA72"/>
  <c r="AA71" s="1"/>
  <c r="AA174"/>
  <c r="AA173" s="1"/>
  <c r="U174"/>
  <c r="U173" s="1"/>
  <c r="AA45"/>
  <c r="U45"/>
  <c r="O840"/>
  <c r="U960"/>
  <c r="AA960"/>
  <c r="O300"/>
  <c r="O301"/>
  <c r="O302"/>
  <c r="AA639"/>
  <c r="U639"/>
  <c r="O223"/>
  <c r="O221"/>
  <c r="U984"/>
  <c r="AA984"/>
  <c r="O822"/>
  <c r="O823"/>
  <c r="AA936"/>
  <c r="U936"/>
  <c r="O551"/>
  <c r="O518"/>
  <c r="U519"/>
  <c r="AA519"/>
  <c r="AA657"/>
  <c r="U657"/>
  <c r="O235"/>
  <c r="O234"/>
  <c r="O244"/>
  <c r="O242"/>
  <c r="O442"/>
  <c r="O443" s="1"/>
  <c r="O441"/>
  <c r="O881"/>
  <c r="O140"/>
  <c r="O139"/>
  <c r="U934"/>
  <c r="AA934"/>
  <c r="AA58"/>
  <c r="U58"/>
  <c r="O855"/>
  <c r="O858" s="1"/>
  <c r="O856"/>
  <c r="O857"/>
  <c r="O459"/>
  <c r="O458"/>
  <c r="O460" s="1"/>
  <c r="AA372"/>
  <c r="U372"/>
  <c r="U422"/>
  <c r="AA422"/>
  <c r="U41"/>
  <c r="AA41"/>
  <c r="U187"/>
  <c r="U186" s="1"/>
  <c r="AA187"/>
  <c r="AA186" s="1"/>
  <c r="AA982"/>
  <c r="U982"/>
  <c r="U981" s="1"/>
  <c r="O981"/>
  <c r="AA521"/>
  <c r="U521"/>
  <c r="O258"/>
  <c r="O260"/>
  <c r="O259"/>
  <c r="U983"/>
  <c r="AA983"/>
  <c r="U74"/>
  <c r="U73" s="1"/>
  <c r="AA74"/>
  <c r="AA73" s="1"/>
  <c r="U24"/>
  <c r="AA24"/>
  <c r="O819"/>
  <c r="AA601"/>
  <c r="O600"/>
  <c r="U601"/>
  <c r="U548"/>
  <c r="U547" s="1"/>
  <c r="AA548"/>
  <c r="AA547" s="1"/>
  <c r="U289"/>
  <c r="AA289"/>
  <c r="O694"/>
  <c r="U10"/>
  <c r="AA10"/>
  <c r="U704"/>
  <c r="U703" s="1"/>
  <c r="AA704"/>
  <c r="AA703" s="1"/>
  <c r="AA816"/>
  <c r="AA815" s="1"/>
  <c r="U816"/>
  <c r="U815" s="1"/>
  <c r="AA911"/>
  <c r="U911"/>
  <c r="U611"/>
  <c r="AA611"/>
  <c r="O83"/>
  <c r="O280"/>
  <c r="O455"/>
  <c r="O456" s="1"/>
  <c r="O453"/>
  <c r="U892"/>
  <c r="U891" s="1"/>
  <c r="AA892"/>
  <c r="AA891" s="1"/>
  <c r="O253"/>
  <c r="O205"/>
  <c r="O207" s="1"/>
  <c r="O206"/>
  <c r="AA974"/>
  <c r="U974"/>
  <c r="O315"/>
  <c r="O313"/>
  <c r="O785"/>
  <c r="U920"/>
  <c r="T920" s="1"/>
  <c r="AA920"/>
  <c r="AA536"/>
  <c r="U536"/>
  <c r="O535"/>
  <c r="O507"/>
  <c r="AA655"/>
  <c r="U655"/>
  <c r="U256"/>
  <c r="U255" s="1"/>
  <c r="AA256"/>
  <c r="AA255" s="1"/>
  <c r="U250"/>
  <c r="U249" s="1"/>
  <c r="AA250"/>
  <c r="AA249" s="1"/>
  <c r="U32"/>
  <c r="AA32"/>
  <c r="O777"/>
  <c r="O531"/>
  <c r="O530"/>
  <c r="AA602"/>
  <c r="U602"/>
  <c r="O337"/>
  <c r="O338" s="1"/>
  <c r="AA193"/>
  <c r="AA192" s="1"/>
  <c r="U193"/>
  <c r="U192" s="1"/>
  <c r="O624"/>
  <c r="O625" s="1"/>
  <c r="AA509"/>
  <c r="U509"/>
  <c r="O380"/>
  <c r="O379"/>
  <c r="O381" s="1"/>
  <c r="O373" s="1"/>
  <c r="O894"/>
  <c r="O895"/>
  <c r="O573"/>
  <c r="O571" s="1"/>
  <c r="U534"/>
  <c r="U533" s="1"/>
  <c r="AA534"/>
  <c r="AA533" s="1"/>
  <c r="O773"/>
  <c r="O772"/>
  <c r="O408"/>
  <c r="O297"/>
  <c r="O298" s="1"/>
  <c r="U59"/>
  <c r="AA59"/>
  <c r="O879"/>
  <c r="O825"/>
  <c r="O826"/>
  <c r="AA603"/>
  <c r="U603"/>
  <c r="AA633"/>
  <c r="U633"/>
  <c r="O376"/>
  <c r="O375"/>
  <c r="O377" s="1"/>
  <c r="O405"/>
  <c r="O406" s="1"/>
  <c r="U172"/>
  <c r="U171" s="1"/>
  <c r="AA172"/>
  <c r="AA171" s="1"/>
  <c r="O751"/>
  <c r="O750"/>
  <c r="U218"/>
  <c r="AA218"/>
  <c r="AA517"/>
  <c r="U517"/>
  <c r="U980"/>
  <c r="AA980"/>
  <c r="AA766"/>
  <c r="U766"/>
  <c r="O711"/>
  <c r="O451"/>
  <c r="O452" s="1"/>
  <c r="O544"/>
  <c r="U286"/>
  <c r="U285" s="1"/>
  <c r="AA286"/>
  <c r="AA285" s="1"/>
  <c r="O147"/>
  <c r="AA33"/>
  <c r="U33"/>
  <c r="O846"/>
  <c r="O613"/>
  <c r="O614"/>
  <c r="O569"/>
  <c r="O384"/>
  <c r="O385" s="1"/>
  <c r="O39"/>
  <c r="U40"/>
  <c r="U39" s="1"/>
  <c r="AA40"/>
  <c r="O341"/>
  <c r="U914"/>
  <c r="AA914"/>
  <c r="O876"/>
  <c r="O877" s="1"/>
  <c r="U976"/>
  <c r="AA976"/>
  <c r="O661"/>
  <c r="O660"/>
  <c r="AA248"/>
  <c r="AA247" s="1"/>
  <c r="U248"/>
  <c r="U247" s="1"/>
  <c r="O282"/>
  <c r="O283"/>
  <c r="O47"/>
  <c r="O627"/>
  <c r="O240"/>
  <c r="O30"/>
  <c r="O954"/>
  <c r="O809"/>
  <c r="O810" s="1"/>
  <c r="O510"/>
  <c r="O508" s="1"/>
  <c r="O973"/>
  <c r="O971" s="1"/>
  <c r="O18"/>
  <c r="O540"/>
  <c r="O308"/>
  <c r="O213"/>
  <c r="O515"/>
  <c r="O165"/>
  <c r="O790"/>
  <c r="O502"/>
  <c r="O779"/>
  <c r="O780" s="1"/>
  <c r="O464"/>
  <c r="O608"/>
  <c r="O609" s="1"/>
  <c r="O22"/>
  <c r="O316"/>
  <c r="O317" s="1"/>
  <c r="O219"/>
  <c r="O638"/>
  <c r="O94"/>
  <c r="O593"/>
  <c r="O447"/>
  <c r="O541"/>
  <c r="O950"/>
  <c r="O942"/>
  <c r="O304"/>
  <c r="O109"/>
  <c r="O744"/>
  <c r="O745" s="1"/>
  <c r="O743" s="1"/>
  <c r="O195"/>
  <c r="O842"/>
  <c r="O642"/>
  <c r="O641" s="1"/>
  <c r="O386"/>
  <c r="O270"/>
  <c r="O271" s="1"/>
  <c r="O554"/>
  <c r="O555" s="1"/>
  <c r="O421"/>
  <c r="O525"/>
  <c r="O938"/>
  <c r="O932"/>
  <c r="O229"/>
  <c r="O78"/>
  <c r="O79" s="1"/>
  <c r="O717"/>
  <c r="O176"/>
  <c r="O933"/>
  <c r="O705"/>
  <c r="O706" s="1"/>
  <c r="O220"/>
  <c r="O901"/>
  <c r="O494"/>
  <c r="O101"/>
  <c r="O102" s="1"/>
  <c r="O793"/>
  <c r="O794" s="1"/>
  <c r="O231"/>
  <c r="O232" s="1"/>
  <c r="O888"/>
  <c r="O889" s="1"/>
  <c r="O673"/>
  <c r="O672" s="1"/>
  <c r="O180"/>
  <c r="O181" s="1"/>
  <c r="O15"/>
  <c r="O617"/>
  <c r="O479"/>
  <c r="O560"/>
  <c r="O26"/>
  <c r="O962"/>
  <c r="O955"/>
  <c r="O354"/>
  <c r="O130"/>
  <c r="O768"/>
  <c r="O217"/>
  <c r="O864"/>
  <c r="O656"/>
  <c r="O80"/>
  <c r="O344"/>
  <c r="O900"/>
  <c r="O576"/>
  <c r="O577" s="1"/>
  <c r="O17"/>
  <c r="O306"/>
  <c r="O866"/>
  <c r="O473"/>
  <c r="O902"/>
  <c r="O883"/>
  <c r="O67"/>
  <c r="O68" s="1"/>
  <c r="O38"/>
  <c r="O680"/>
  <c r="O678" s="1"/>
  <c r="O127"/>
  <c r="O128" s="1"/>
  <c r="O753"/>
  <c r="O754" s="1"/>
  <c r="O755" s="1"/>
  <c r="O75"/>
  <c r="O76" s="1"/>
  <c r="O36"/>
  <c r="O416"/>
  <c r="O350"/>
  <c r="O970"/>
  <c r="O445"/>
  <c r="O884"/>
  <c r="O885" s="1"/>
  <c r="O860"/>
  <c r="O861" s="1"/>
  <c r="O31"/>
  <c r="O28"/>
  <c r="O670"/>
  <c r="O104"/>
  <c r="O726"/>
  <c r="O557"/>
  <c r="O21"/>
  <c r="O371"/>
  <c r="O328"/>
  <c r="O959"/>
  <c r="O862"/>
  <c r="O863" s="1"/>
  <c r="O835"/>
  <c r="U298" l="1"/>
  <c r="AA298"/>
  <c r="AA625"/>
  <c r="U625"/>
  <c r="U207"/>
  <c r="AA207"/>
  <c r="U432"/>
  <c r="AA432"/>
  <c r="AA367"/>
  <c r="U367"/>
  <c r="U443"/>
  <c r="AA443"/>
  <c r="O558"/>
  <c r="AA28"/>
  <c r="U28"/>
  <c r="AA68"/>
  <c r="AA67" s="1"/>
  <c r="U68"/>
  <c r="U67" s="1"/>
  <c r="O561"/>
  <c r="O562" s="1"/>
  <c r="U15"/>
  <c r="U14" s="1"/>
  <c r="O14"/>
  <c r="AA15"/>
  <c r="O522"/>
  <c r="AA525"/>
  <c r="U525"/>
  <c r="U522" s="1"/>
  <c r="O837"/>
  <c r="O836"/>
  <c r="O106"/>
  <c r="O105"/>
  <c r="O107"/>
  <c r="O859"/>
  <c r="AA861"/>
  <c r="U861"/>
  <c r="U970"/>
  <c r="U968" s="1"/>
  <c r="AA970"/>
  <c r="AA76"/>
  <c r="AA75" s="1"/>
  <c r="U76"/>
  <c r="U75" s="1"/>
  <c r="O905"/>
  <c r="O903"/>
  <c r="O906" s="1"/>
  <c r="O904"/>
  <c r="AA577"/>
  <c r="AA576" s="1"/>
  <c r="U577"/>
  <c r="U576" s="1"/>
  <c r="AA80"/>
  <c r="U80"/>
  <c r="O769"/>
  <c r="O770" s="1"/>
  <c r="U962"/>
  <c r="U961" s="1"/>
  <c r="O961"/>
  <c r="AA962"/>
  <c r="O482"/>
  <c r="O480"/>
  <c r="O483" s="1"/>
  <c r="O481"/>
  <c r="O478" s="1"/>
  <c r="AA102"/>
  <c r="AA101" s="1"/>
  <c r="U102"/>
  <c r="U101" s="1"/>
  <c r="AA220"/>
  <c r="U220"/>
  <c r="O719"/>
  <c r="O718"/>
  <c r="O720"/>
  <c r="O716" s="1"/>
  <c r="AA938"/>
  <c r="U938"/>
  <c r="U935" s="1"/>
  <c r="U421"/>
  <c r="AA421"/>
  <c r="O110"/>
  <c r="O111" s="1"/>
  <c r="O595"/>
  <c r="O596" s="1"/>
  <c r="O588" s="1"/>
  <c r="O594"/>
  <c r="U317"/>
  <c r="U316" s="1"/>
  <c r="AA317"/>
  <c r="AA316" s="1"/>
  <c r="O467"/>
  <c r="O465"/>
  <c r="O468" s="1"/>
  <c r="O463" s="1"/>
  <c r="O466"/>
  <c r="U165"/>
  <c r="AA165"/>
  <c r="AA540"/>
  <c r="U540"/>
  <c r="U538" s="1"/>
  <c r="AA810"/>
  <c r="AA809" s="1"/>
  <c r="U810"/>
  <c r="U809" s="1"/>
  <c r="O284"/>
  <c r="AA282"/>
  <c r="U282"/>
  <c r="AA39"/>
  <c r="U613"/>
  <c r="AA613"/>
  <c r="Z766"/>
  <c r="Z765" s="1"/>
  <c r="AA765"/>
  <c r="AA507"/>
  <c r="AA506" s="1"/>
  <c r="U507"/>
  <c r="U506" s="1"/>
  <c r="AA535"/>
  <c r="AA206"/>
  <c r="U206"/>
  <c r="AA819"/>
  <c r="U819"/>
  <c r="AA259"/>
  <c r="U259"/>
  <c r="AA139"/>
  <c r="U139"/>
  <c r="U300"/>
  <c r="AA300"/>
  <c r="AA61"/>
  <c r="U61"/>
  <c r="AA8"/>
  <c r="U162"/>
  <c r="AA162"/>
  <c r="U430"/>
  <c r="AA430"/>
  <c r="AA57"/>
  <c r="AA56" s="1"/>
  <c r="U57"/>
  <c r="U56" s="1"/>
  <c r="U709"/>
  <c r="U708" s="1"/>
  <c r="AA709"/>
  <c r="AA708" s="1"/>
  <c r="AA813"/>
  <c r="U813"/>
  <c r="AA312"/>
  <c r="U312"/>
  <c r="AA492"/>
  <c r="U492"/>
  <c r="U210"/>
  <c r="U209" s="1"/>
  <c r="AA210"/>
  <c r="AA209" s="1"/>
  <c r="AA364"/>
  <c r="U364"/>
  <c r="AA598"/>
  <c r="U598"/>
  <c r="U725"/>
  <c r="AA725"/>
  <c r="AA269"/>
  <c r="U269"/>
  <c r="U144"/>
  <c r="AA144"/>
  <c r="U126"/>
  <c r="AA126"/>
  <c r="U90"/>
  <c r="AA90"/>
  <c r="U158"/>
  <c r="AA158"/>
  <c r="AA522"/>
  <c r="U808"/>
  <c r="U807" s="1"/>
  <c r="U806" s="1"/>
  <c r="AA808"/>
  <c r="AA807" s="1"/>
  <c r="O662"/>
  <c r="O658" s="1"/>
  <c r="O752"/>
  <c r="O748" s="1"/>
  <c r="O403"/>
  <c r="O774"/>
  <c r="O767" s="1"/>
  <c r="O786"/>
  <c r="O84"/>
  <c r="O201"/>
  <c r="U977"/>
  <c r="O925"/>
  <c r="O850"/>
  <c r="O538"/>
  <c r="O329"/>
  <c r="O474"/>
  <c r="O477"/>
  <c r="O475"/>
  <c r="O476"/>
  <c r="U933"/>
  <c r="AA933"/>
  <c r="U371"/>
  <c r="AA371"/>
  <c r="O727"/>
  <c r="O729" s="1"/>
  <c r="O728"/>
  <c r="AA31"/>
  <c r="U31"/>
  <c r="O446"/>
  <c r="AA36"/>
  <c r="U36"/>
  <c r="O35"/>
  <c r="O129"/>
  <c r="AA128"/>
  <c r="U128"/>
  <c r="AA883"/>
  <c r="U883"/>
  <c r="O867"/>
  <c r="O865" s="1"/>
  <c r="AA17"/>
  <c r="U17"/>
  <c r="O346"/>
  <c r="O345"/>
  <c r="AA217"/>
  <c r="U217"/>
  <c r="O216"/>
  <c r="U955"/>
  <c r="AA955"/>
  <c r="U181"/>
  <c r="U180" s="1"/>
  <c r="AA181"/>
  <c r="AA180" s="1"/>
  <c r="U794"/>
  <c r="U793" s="1"/>
  <c r="AA794"/>
  <c r="AA793" s="1"/>
  <c r="O177"/>
  <c r="O175"/>
  <c r="U932"/>
  <c r="O931"/>
  <c r="AA932"/>
  <c r="O387"/>
  <c r="O388" s="1"/>
  <c r="O382" s="1"/>
  <c r="O947"/>
  <c r="U950"/>
  <c r="U947" s="1"/>
  <c r="AA950"/>
  <c r="O448"/>
  <c r="O449" s="1"/>
  <c r="U219"/>
  <c r="AA219"/>
  <c r="O610"/>
  <c r="AA609"/>
  <c r="U609"/>
  <c r="O791"/>
  <c r="O309"/>
  <c r="U510"/>
  <c r="AA510"/>
  <c r="U240"/>
  <c r="U237" s="1"/>
  <c r="AA240"/>
  <c r="AA283"/>
  <c r="Z283" s="1"/>
  <c r="U283"/>
  <c r="T283" s="1"/>
  <c r="AA614"/>
  <c r="U614"/>
  <c r="U612" s="1"/>
  <c r="U452"/>
  <c r="U450" s="1"/>
  <c r="AA452"/>
  <c r="AA450" s="1"/>
  <c r="U765"/>
  <c r="T766"/>
  <c r="T765" s="1"/>
  <c r="AA825"/>
  <c r="U825"/>
  <c r="U894"/>
  <c r="AA894"/>
  <c r="U531"/>
  <c r="AA531"/>
  <c r="AA315"/>
  <c r="AA314" s="1"/>
  <c r="U315"/>
  <c r="U314" s="1"/>
  <c r="O254"/>
  <c r="U253"/>
  <c r="AA253"/>
  <c r="AA981"/>
  <c r="O236"/>
  <c r="AA235"/>
  <c r="U235"/>
  <c r="AA822"/>
  <c r="U822"/>
  <c r="AA223"/>
  <c r="AA222" s="1"/>
  <c r="U223"/>
  <c r="U222" s="1"/>
  <c r="U221" s="1"/>
  <c r="U301"/>
  <c r="AA301"/>
  <c r="U758"/>
  <c r="U757" s="1"/>
  <c r="U756" s="1"/>
  <c r="AA758"/>
  <c r="AA757" s="1"/>
  <c r="U369"/>
  <c r="U62"/>
  <c r="AA62"/>
  <c r="U528"/>
  <c r="U527" s="1"/>
  <c r="AA528"/>
  <c r="AA527" s="1"/>
  <c r="U170"/>
  <c r="U169" s="1"/>
  <c r="U168" s="1"/>
  <c r="AA170"/>
  <c r="AA169" s="1"/>
  <c r="AA428"/>
  <c r="U428"/>
  <c r="AA814"/>
  <c r="AA812" s="1"/>
  <c r="U814"/>
  <c r="U812" s="1"/>
  <c r="U811" s="1"/>
  <c r="O501"/>
  <c r="AA500"/>
  <c r="U500"/>
  <c r="AA917"/>
  <c r="Z918"/>
  <c r="U291"/>
  <c r="AA291"/>
  <c r="AA490"/>
  <c r="U490"/>
  <c r="AA968"/>
  <c r="AA434"/>
  <c r="U434"/>
  <c r="AA237"/>
  <c r="AA977"/>
  <c r="AA360"/>
  <c r="AA66"/>
  <c r="AA65" s="1"/>
  <c r="U66"/>
  <c r="U65" s="1"/>
  <c r="AA599"/>
  <c r="AA597" s="1"/>
  <c r="U599"/>
  <c r="U597" s="1"/>
  <c r="AA631"/>
  <c r="AA123"/>
  <c r="AA122" s="1"/>
  <c r="U123"/>
  <c r="U122" s="1"/>
  <c r="U567"/>
  <c r="U566" s="1"/>
  <c r="AA567"/>
  <c r="AA566" s="1"/>
  <c r="AA801"/>
  <c r="U801"/>
  <c r="U324"/>
  <c r="AA324"/>
  <c r="AA159"/>
  <c r="AA157" s="1"/>
  <c r="U159"/>
  <c r="U157" s="1"/>
  <c r="AA965"/>
  <c r="U535"/>
  <c r="U600"/>
  <c r="O820"/>
  <c r="O141"/>
  <c r="U518"/>
  <c r="O935"/>
  <c r="O55"/>
  <c r="O395"/>
  <c r="U287"/>
  <c r="U267"/>
  <c r="O806"/>
  <c r="U863"/>
  <c r="U862" s="1"/>
  <c r="AA863"/>
  <c r="AA862" s="1"/>
  <c r="O356"/>
  <c r="O357"/>
  <c r="O355"/>
  <c r="AA232"/>
  <c r="AA231" s="1"/>
  <c r="U232"/>
  <c r="U231" s="1"/>
  <c r="O230"/>
  <c r="U271"/>
  <c r="U270" s="1"/>
  <c r="AA271"/>
  <c r="AA270" s="1"/>
  <c r="O196"/>
  <c r="U638"/>
  <c r="U637" s="1"/>
  <c r="AA638"/>
  <c r="O637"/>
  <c r="U22"/>
  <c r="AA22"/>
  <c r="O503"/>
  <c r="O504"/>
  <c r="O214"/>
  <c r="AA973"/>
  <c r="U973"/>
  <c r="U971" s="1"/>
  <c r="U30"/>
  <c r="U29" s="1"/>
  <c r="AA30"/>
  <c r="O29"/>
  <c r="U47"/>
  <c r="AA47"/>
  <c r="U661"/>
  <c r="AA661"/>
  <c r="U569"/>
  <c r="AA569"/>
  <c r="U147"/>
  <c r="AA147"/>
  <c r="AA544"/>
  <c r="AA543" s="1"/>
  <c r="U544"/>
  <c r="U543" s="1"/>
  <c r="U542" s="1"/>
  <c r="AA711"/>
  <c r="U711"/>
  <c r="U826"/>
  <c r="AA826"/>
  <c r="AA895"/>
  <c r="AA893" s="1"/>
  <c r="U895"/>
  <c r="U893" s="1"/>
  <c r="AA508"/>
  <c r="U624"/>
  <c r="AA624"/>
  <c r="AA530"/>
  <c r="U530"/>
  <c r="U777"/>
  <c r="AA777"/>
  <c r="U280"/>
  <c r="U279" s="1"/>
  <c r="AA280"/>
  <c r="AA279" s="1"/>
  <c r="O261"/>
  <c r="U258"/>
  <c r="AA258"/>
  <c r="U442"/>
  <c r="AA442"/>
  <c r="AA234"/>
  <c r="U234"/>
  <c r="AA518"/>
  <c r="U551"/>
  <c r="U550" s="1"/>
  <c r="AA551"/>
  <c r="AA550" s="1"/>
  <c r="AA823"/>
  <c r="AA821" s="1"/>
  <c r="U823"/>
  <c r="U302"/>
  <c r="AA302"/>
  <c r="AA369"/>
  <c r="AA63"/>
  <c r="AA60" s="1"/>
  <c r="U63"/>
  <c r="U60" s="1"/>
  <c r="U55" s="1"/>
  <c r="U319"/>
  <c r="U318" s="1"/>
  <c r="AA319"/>
  <c r="AA318" s="1"/>
  <c r="U429"/>
  <c r="AA429"/>
  <c r="U664"/>
  <c r="AA664"/>
  <c r="U197"/>
  <c r="T198"/>
  <c r="T197" s="1"/>
  <c r="AA115"/>
  <c r="U115"/>
  <c r="AA295"/>
  <c r="AA294" s="1"/>
  <c r="U295"/>
  <c r="U294" s="1"/>
  <c r="U438"/>
  <c r="AA438"/>
  <c r="U917"/>
  <c r="T918"/>
  <c r="T917" s="1"/>
  <c r="T907" s="1"/>
  <c r="J17" i="2" s="1"/>
  <c r="AA292" i="1"/>
  <c r="U292"/>
  <c r="AA491"/>
  <c r="U491"/>
  <c r="U435"/>
  <c r="U433" s="1"/>
  <c r="AA435"/>
  <c r="AA433" s="1"/>
  <c r="U86"/>
  <c r="AA86"/>
  <c r="U365"/>
  <c r="AA365"/>
  <c r="U360"/>
  <c r="U52"/>
  <c r="AA52"/>
  <c r="U804"/>
  <c r="AA804"/>
  <c r="U923"/>
  <c r="AA923"/>
  <c r="U91"/>
  <c r="AA91"/>
  <c r="U800"/>
  <c r="AA800"/>
  <c r="AA325"/>
  <c r="AA323" s="1"/>
  <c r="U325"/>
  <c r="U323" s="1"/>
  <c r="U424"/>
  <c r="AA424"/>
  <c r="AA538"/>
  <c r="U764"/>
  <c r="T764" s="1"/>
  <c r="AA764"/>
  <c r="Z764" s="1"/>
  <c r="U322"/>
  <c r="U321" s="1"/>
  <c r="AA322"/>
  <c r="AA321" s="1"/>
  <c r="O64"/>
  <c r="AA267"/>
  <c r="U965"/>
  <c r="AA942"/>
  <c r="U942"/>
  <c r="U940" s="1"/>
  <c r="O956"/>
  <c r="U959"/>
  <c r="U956" s="1"/>
  <c r="AA959"/>
  <c r="O19"/>
  <c r="AA21"/>
  <c r="U21"/>
  <c r="U19" s="1"/>
  <c r="O886"/>
  <c r="O882" s="1"/>
  <c r="AA885"/>
  <c r="AA884" s="1"/>
  <c r="U885"/>
  <c r="U884" s="1"/>
  <c r="U882" s="1"/>
  <c r="AA38"/>
  <c r="U38"/>
  <c r="O307"/>
  <c r="O899"/>
  <c r="AA656"/>
  <c r="U656"/>
  <c r="U654" s="1"/>
  <c r="O132"/>
  <c r="O131"/>
  <c r="AA26"/>
  <c r="U26"/>
  <c r="U23" s="1"/>
  <c r="O618"/>
  <c r="O619"/>
  <c r="O620"/>
  <c r="O890"/>
  <c r="AA889"/>
  <c r="U889"/>
  <c r="O496"/>
  <c r="O495"/>
  <c r="O497"/>
  <c r="AA79"/>
  <c r="AA78" s="1"/>
  <c r="U79"/>
  <c r="U78" s="1"/>
  <c r="U555"/>
  <c r="U554" s="1"/>
  <c r="AA555"/>
  <c r="AA554" s="1"/>
  <c r="O843"/>
  <c r="O844" s="1"/>
  <c r="O305"/>
  <c r="O303"/>
  <c r="AA541"/>
  <c r="U541"/>
  <c r="O97"/>
  <c r="O99"/>
  <c r="O96"/>
  <c r="O98"/>
  <c r="O95"/>
  <c r="O93" s="1"/>
  <c r="O100"/>
  <c r="AA780"/>
  <c r="AA779" s="1"/>
  <c r="U780"/>
  <c r="U779" s="1"/>
  <c r="AA515"/>
  <c r="U515"/>
  <c r="AA18"/>
  <c r="U18"/>
  <c r="U954"/>
  <c r="AA954"/>
  <c r="U660"/>
  <c r="AA660"/>
  <c r="U297"/>
  <c r="U296" s="1"/>
  <c r="U293" s="1"/>
  <c r="AA297"/>
  <c r="AA296" s="1"/>
  <c r="AA573"/>
  <c r="AA572" s="1"/>
  <c r="U573"/>
  <c r="U572" s="1"/>
  <c r="U571" s="1"/>
  <c r="U508"/>
  <c r="Z920"/>
  <c r="AA785"/>
  <c r="U785"/>
  <c r="U205"/>
  <c r="AA205"/>
  <c r="AA83"/>
  <c r="U83"/>
  <c r="AA600"/>
  <c r="U260"/>
  <c r="AA260"/>
  <c r="AA140"/>
  <c r="U140"/>
  <c r="AA441"/>
  <c r="U441"/>
  <c r="U244"/>
  <c r="U243" s="1"/>
  <c r="U242" s="1"/>
  <c r="AA244"/>
  <c r="AA243" s="1"/>
  <c r="AA935"/>
  <c r="AA161"/>
  <c r="U161"/>
  <c r="AA971"/>
  <c r="AA715"/>
  <c r="AA713" s="1"/>
  <c r="U715"/>
  <c r="U713" s="1"/>
  <c r="AA431"/>
  <c r="U431"/>
  <c r="Z198"/>
  <c r="Z197" s="1"/>
  <c r="AA197"/>
  <c r="AA327"/>
  <c r="AA326" s="1"/>
  <c r="U327"/>
  <c r="U326" s="1"/>
  <c r="AA287"/>
  <c r="U311"/>
  <c r="AA311"/>
  <c r="O493"/>
  <c r="AA489"/>
  <c r="U489"/>
  <c r="U203"/>
  <c r="U202" s="1"/>
  <c r="AA203"/>
  <c r="AA202" s="1"/>
  <c r="U366"/>
  <c r="AA366"/>
  <c r="U274"/>
  <c r="U273" s="1"/>
  <c r="AA274"/>
  <c r="AA273" s="1"/>
  <c r="AA724"/>
  <c r="U724"/>
  <c r="O145"/>
  <c r="AA143"/>
  <c r="U143"/>
  <c r="U125"/>
  <c r="AA125"/>
  <c r="AA912"/>
  <c r="U924"/>
  <c r="AA924"/>
  <c r="AA89"/>
  <c r="AA88" s="1"/>
  <c r="U89"/>
  <c r="U88" s="1"/>
  <c r="AA277"/>
  <c r="AA275" s="1"/>
  <c r="U277"/>
  <c r="U275" s="1"/>
  <c r="U272" s="1"/>
  <c r="O761"/>
  <c r="AA763"/>
  <c r="U763"/>
  <c r="O48"/>
  <c r="O874"/>
  <c r="O570"/>
  <c r="O148"/>
  <c r="O542"/>
  <c r="O712"/>
  <c r="O622"/>
  <c r="O532"/>
  <c r="O778"/>
  <c r="O654"/>
  <c r="O278"/>
  <c r="O23"/>
  <c r="O549"/>
  <c r="O369"/>
  <c r="O151"/>
  <c r="O409"/>
  <c r="O665"/>
  <c r="O116"/>
  <c r="O293"/>
  <c r="O439"/>
  <c r="O436" s="1"/>
  <c r="O348"/>
  <c r="O968"/>
  <c r="O653"/>
  <c r="O87"/>
  <c r="O487"/>
  <c r="U631"/>
  <c r="O940"/>
  <c r="O805"/>
  <c r="O802"/>
  <c r="O425"/>
  <c r="P527"/>
  <c r="P46"/>
  <c r="P972"/>
  <c r="P835"/>
  <c r="P289"/>
  <c r="P978"/>
  <c r="P862"/>
  <c r="P863" s="1"/>
  <c r="P683"/>
  <c r="P547"/>
  <c r="P548" s="1"/>
  <c r="P281"/>
  <c r="P713"/>
  <c r="P601"/>
  <c r="P247"/>
  <c r="P248" s="1"/>
  <c r="P85"/>
  <c r="P959"/>
  <c r="P818"/>
  <c r="P659"/>
  <c r="P516"/>
  <c r="P328"/>
  <c r="P169"/>
  <c r="P24"/>
  <c r="P645"/>
  <c r="P371"/>
  <c r="P25"/>
  <c r="P11"/>
  <c r="P73"/>
  <c r="P74" s="1"/>
  <c r="P976"/>
  <c r="P848"/>
  <c r="P332"/>
  <c r="P21"/>
  <c r="P983"/>
  <c r="P875"/>
  <c r="P688"/>
  <c r="P557"/>
  <c r="P334"/>
  <c r="P914"/>
  <c r="P726"/>
  <c r="P606"/>
  <c r="P427"/>
  <c r="P257"/>
  <c r="P104"/>
  <c r="P964"/>
  <c r="P831"/>
  <c r="P670"/>
  <c r="P521"/>
  <c r="P340"/>
  <c r="P178"/>
  <c r="P179" s="1"/>
  <c r="P28"/>
  <c r="P663"/>
  <c r="P394"/>
  <c r="P40"/>
  <c r="P31"/>
  <c r="P112"/>
  <c r="P113" s="1"/>
  <c r="P16"/>
  <c r="P982"/>
  <c r="P860"/>
  <c r="P383"/>
  <c r="P49"/>
  <c r="P884"/>
  <c r="P693"/>
  <c r="P568"/>
  <c r="P569" s="1"/>
  <c r="P363"/>
  <c r="P919"/>
  <c r="P740"/>
  <c r="P741" s="1"/>
  <c r="P612"/>
  <c r="P445"/>
  <c r="P273"/>
  <c r="P274" s="1"/>
  <c r="P117"/>
  <c r="P118" s="1"/>
  <c r="P970"/>
  <c r="P845"/>
  <c r="P675"/>
  <c r="P537"/>
  <c r="P350"/>
  <c r="P186"/>
  <c r="P187" s="1"/>
  <c r="P33"/>
  <c r="P671"/>
  <c r="P416"/>
  <c r="P56"/>
  <c r="P41"/>
  <c r="P146"/>
  <c r="P36"/>
  <c r="P868"/>
  <c r="P422"/>
  <c r="P75"/>
  <c r="P76" s="1"/>
  <c r="P897"/>
  <c r="P701"/>
  <c r="P702" s="1"/>
  <c r="P372"/>
  <c r="P928"/>
  <c r="P929" s="1"/>
  <c r="P753"/>
  <c r="P626"/>
  <c r="P457"/>
  <c r="P285"/>
  <c r="P286" s="1"/>
  <c r="P127"/>
  <c r="P975"/>
  <c r="P854"/>
  <c r="P680"/>
  <c r="P543"/>
  <c r="P361"/>
  <c r="P197"/>
  <c r="P198" s="1"/>
  <c r="P38"/>
  <c r="P682"/>
  <c r="P450"/>
  <c r="P65"/>
  <c r="P67"/>
  <c r="P68" s="1"/>
  <c r="P163"/>
  <c r="P164" s="1"/>
  <c r="P58"/>
  <c r="P883"/>
  <c r="P484"/>
  <c r="P114"/>
  <c r="P115" s="1"/>
  <c r="P902"/>
  <c r="P710"/>
  <c r="P597"/>
  <c r="P396"/>
  <c r="P934"/>
  <c r="P765"/>
  <c r="P766" s="1"/>
  <c r="P632"/>
  <c r="P473"/>
  <c r="P294"/>
  <c r="P138"/>
  <c r="P980"/>
  <c r="P866"/>
  <c r="P685"/>
  <c r="P552"/>
  <c r="P553" s="1"/>
  <c r="P370"/>
  <c r="P209"/>
  <c r="P45"/>
  <c r="P687"/>
  <c r="P464"/>
  <c r="P94"/>
  <c r="P101"/>
  <c r="P102" s="1"/>
  <c r="P82"/>
  <c r="P893"/>
  <c r="P517"/>
  <c r="P156"/>
  <c r="P913"/>
  <c r="P723"/>
  <c r="P604"/>
  <c r="P423"/>
  <c r="P939"/>
  <c r="P779"/>
  <c r="P780" s="1"/>
  <c r="P638"/>
  <c r="P494"/>
  <c r="P306"/>
  <c r="P152"/>
  <c r="P12"/>
  <c r="P880"/>
  <c r="P691"/>
  <c r="P563"/>
  <c r="P564" s="1"/>
  <c r="P378"/>
  <c r="P218"/>
  <c r="P53"/>
  <c r="P54" s="1"/>
  <c r="P135"/>
  <c r="P136" s="1"/>
  <c r="P901"/>
  <c r="P918"/>
  <c r="P509"/>
  <c r="P392"/>
  <c r="P393" s="1"/>
  <c r="P173"/>
  <c r="P174" s="1"/>
  <c r="P220"/>
  <c r="P623"/>
  <c r="P803"/>
  <c r="P166"/>
  <c r="P167" s="1"/>
  <c r="P705"/>
  <c r="P706" s="1"/>
  <c r="P71"/>
  <c r="P72" s="1"/>
  <c r="P192"/>
  <c r="P193" s="1"/>
  <c r="P922"/>
  <c r="P933"/>
  <c r="P520"/>
  <c r="P336"/>
  <c r="P176"/>
  <c r="P177" s="1"/>
  <c r="P27"/>
  <c r="P910"/>
  <c r="P717"/>
  <c r="P602"/>
  <c r="P413"/>
  <c r="P241"/>
  <c r="P78"/>
  <c r="P79" s="1"/>
  <c r="P746"/>
  <c r="P747" s="1"/>
  <c r="P529"/>
  <c r="P199"/>
  <c r="P200" s="1"/>
  <c r="P229"/>
  <c r="P310"/>
  <c r="P239"/>
  <c r="P932"/>
  <c r="P635"/>
  <c r="P290"/>
  <c r="P938"/>
  <c r="P776"/>
  <c r="P636"/>
  <c r="P488"/>
  <c r="P963"/>
  <c r="P669"/>
  <c r="P525"/>
  <c r="P349"/>
  <c r="P184"/>
  <c r="P185" s="1"/>
  <c r="P32"/>
  <c r="P915"/>
  <c r="P731"/>
  <c r="P607"/>
  <c r="P421"/>
  <c r="P249"/>
  <c r="P250" s="1"/>
  <c r="P88"/>
  <c r="P759"/>
  <c r="P760" s="1"/>
  <c r="P554"/>
  <c r="P555" s="1"/>
  <c r="P211"/>
  <c r="P212" s="1"/>
  <c r="P255"/>
  <c r="P256" s="1"/>
  <c r="P342"/>
  <c r="P270"/>
  <c r="P271" s="1"/>
  <c r="P937"/>
  <c r="P655"/>
  <c r="P386"/>
  <c r="P943"/>
  <c r="P787"/>
  <c r="P788" s="1"/>
  <c r="P642"/>
  <c r="P506"/>
  <c r="P969"/>
  <c r="P842"/>
  <c r="P674"/>
  <c r="P536"/>
  <c r="P359"/>
  <c r="P195"/>
  <c r="P37"/>
  <c r="P920"/>
  <c r="P744"/>
  <c r="P616"/>
  <c r="P433"/>
  <c r="P109"/>
  <c r="P784"/>
  <c r="P566"/>
  <c r="P226"/>
  <c r="P227" s="1"/>
  <c r="P304"/>
  <c r="P362"/>
  <c r="P314"/>
  <c r="P942"/>
  <c r="P676"/>
  <c r="P34"/>
  <c r="P950"/>
  <c r="P799"/>
  <c r="P647"/>
  <c r="P514"/>
  <c r="P974"/>
  <c r="P851"/>
  <c r="P679"/>
  <c r="P541"/>
  <c r="P368"/>
  <c r="P204"/>
  <c r="P930"/>
  <c r="P757"/>
  <c r="P628"/>
  <c r="P447"/>
  <c r="P275"/>
  <c r="P119"/>
  <c r="P120" s="1"/>
  <c r="P796"/>
  <c r="P797" s="1"/>
  <c r="P593"/>
  <c r="P252"/>
  <c r="P323"/>
  <c r="P219"/>
  <c r="P539"/>
  <c r="P737"/>
  <c r="P944"/>
  <c r="P316"/>
  <c r="P317" s="1"/>
  <c r="P891"/>
  <c r="P892" s="1"/>
  <c r="P224"/>
  <c r="P225" s="1"/>
  <c r="P154"/>
  <c r="P155" s="1"/>
  <c r="P454"/>
  <c r="P648"/>
  <c r="P22"/>
  <c r="P589"/>
  <c r="P734"/>
  <c r="P735" s="1"/>
  <c r="P279"/>
  <c r="P608"/>
  <c r="P609" s="1"/>
  <c r="P762"/>
  <c r="P958"/>
  <c r="P502"/>
  <c r="P149"/>
  <c r="P150" s="1"/>
  <c r="P182"/>
  <c r="P183" s="1"/>
  <c r="P611"/>
  <c r="P790"/>
  <c r="P157"/>
  <c r="P158" s="1"/>
  <c r="P696"/>
  <c r="P60"/>
  <c r="P165"/>
  <c r="P911"/>
  <c r="P926"/>
  <c r="P927" s="1"/>
  <c r="P515"/>
  <c r="P401"/>
  <c r="P402" s="1"/>
  <c r="P523"/>
  <c r="P213"/>
  <c r="P245"/>
  <c r="P246" s="1"/>
  <c r="P630"/>
  <c r="P815"/>
  <c r="P816" s="1"/>
  <c r="P122"/>
  <c r="P123" s="1"/>
  <c r="P440"/>
  <c r="P643"/>
  <c r="P17"/>
  <c r="P574"/>
  <c r="P575" s="1"/>
  <c r="P708"/>
  <c r="P243"/>
  <c r="P576"/>
  <c r="P577" s="1"/>
  <c r="P749"/>
  <c r="P326"/>
  <c r="P900"/>
  <c r="P233"/>
  <c r="P171"/>
  <c r="P172" s="1"/>
  <c r="P469"/>
  <c r="P657"/>
  <c r="P404"/>
  <c r="P344"/>
  <c r="P949"/>
  <c r="P692"/>
  <c r="P80"/>
  <c r="P957"/>
  <c r="P812"/>
  <c r="P656"/>
  <c r="P519"/>
  <c r="P979"/>
  <c r="P864"/>
  <c r="P684"/>
  <c r="P550"/>
  <c r="P374"/>
  <c r="P217"/>
  <c r="P51"/>
  <c r="P936"/>
  <c r="P768"/>
  <c r="P633"/>
  <c r="P461"/>
  <c r="P288"/>
  <c r="P130"/>
  <c r="P821"/>
  <c r="P822" s="1"/>
  <c r="P603"/>
  <c r="P267"/>
  <c r="P354"/>
  <c r="P437"/>
  <c r="P417"/>
  <c r="P955"/>
  <c r="P721"/>
  <c r="P722" s="1"/>
  <c r="P133"/>
  <c r="P134" s="1"/>
  <c r="P962"/>
  <c r="P824"/>
  <c r="P524"/>
  <c r="P26"/>
  <c r="P984"/>
  <c r="P878"/>
  <c r="P689"/>
  <c r="P560"/>
  <c r="P390"/>
  <c r="P222"/>
  <c r="P59"/>
  <c r="P941"/>
  <c r="P781"/>
  <c r="P782" s="1"/>
  <c r="P639"/>
  <c r="P479"/>
  <c r="P296"/>
  <c r="P142"/>
  <c r="P916"/>
  <c r="P617"/>
  <c r="P299"/>
  <c r="P407"/>
  <c r="P545"/>
  <c r="P546" s="1"/>
  <c r="P15"/>
  <c r="P960"/>
  <c r="P771"/>
  <c r="P180"/>
  <c r="P181" s="1"/>
  <c r="P967"/>
  <c r="P839"/>
  <c r="P673"/>
  <c r="P533"/>
  <c r="P534" s="1"/>
  <c r="P124"/>
  <c r="P888"/>
  <c r="P695"/>
  <c r="P572"/>
  <c r="P398"/>
  <c r="P231"/>
  <c r="P232" s="1"/>
  <c r="P69"/>
  <c r="P70" s="1"/>
  <c r="P948"/>
  <c r="P793"/>
  <c r="P794" s="1"/>
  <c r="P644"/>
  <c r="P499"/>
  <c r="P308"/>
  <c r="P153"/>
  <c r="P9"/>
  <c r="P629"/>
  <c r="P321"/>
  <c r="P10"/>
  <c r="P13"/>
  <c r="P30"/>
  <c r="P966"/>
  <c r="P809"/>
  <c r="P810" s="1"/>
  <c r="P238"/>
  <c r="P973"/>
  <c r="P849"/>
  <c r="P677"/>
  <c r="P540"/>
  <c r="P202"/>
  <c r="P898"/>
  <c r="P703"/>
  <c r="P704" s="1"/>
  <c r="P584"/>
  <c r="P410"/>
  <c r="P240"/>
  <c r="P77"/>
  <c r="P954"/>
  <c r="P807"/>
  <c r="P649"/>
  <c r="P510"/>
  <c r="P318"/>
  <c r="P160"/>
  <c r="P18"/>
  <c r="P640"/>
  <c r="P20"/>
  <c r="U111" l="1"/>
  <c r="AA111"/>
  <c r="U562"/>
  <c r="AA562"/>
  <c r="U483"/>
  <c r="AA483"/>
  <c r="AA906"/>
  <c r="U906"/>
  <c r="P319"/>
  <c r="V849"/>
  <c r="AB849"/>
  <c r="P694"/>
  <c r="V695"/>
  <c r="AB695"/>
  <c r="P808"/>
  <c r="V240"/>
  <c r="AB240"/>
  <c r="V677"/>
  <c r="AB677"/>
  <c r="V629"/>
  <c r="AB629"/>
  <c r="P573"/>
  <c r="P125"/>
  <c r="P126" s="1"/>
  <c r="AB960"/>
  <c r="V960"/>
  <c r="P408"/>
  <c r="P143"/>
  <c r="P144"/>
  <c r="P145"/>
  <c r="AB782"/>
  <c r="AB781" s="1"/>
  <c r="V782"/>
  <c r="V781" s="1"/>
  <c r="P223"/>
  <c r="P221"/>
  <c r="P879"/>
  <c r="AB134"/>
  <c r="AB133" s="1"/>
  <c r="V134"/>
  <c r="V133" s="1"/>
  <c r="V417"/>
  <c r="AB417"/>
  <c r="V603"/>
  <c r="AB603"/>
  <c r="P462"/>
  <c r="P551"/>
  <c r="P549"/>
  <c r="V957"/>
  <c r="P956"/>
  <c r="AB957"/>
  <c r="AB949"/>
  <c r="V949"/>
  <c r="V657"/>
  <c r="AB657"/>
  <c r="AB172"/>
  <c r="AB171" s="1"/>
  <c r="V172"/>
  <c r="V171" s="1"/>
  <c r="P709"/>
  <c r="P441"/>
  <c r="P442"/>
  <c r="P443"/>
  <c r="AB816"/>
  <c r="AB815" s="1"/>
  <c r="V816"/>
  <c r="V815" s="1"/>
  <c r="P522"/>
  <c r="AB523"/>
  <c r="V523"/>
  <c r="P62"/>
  <c r="P61"/>
  <c r="P63"/>
  <c r="V611"/>
  <c r="AB611"/>
  <c r="AB958"/>
  <c r="V958"/>
  <c r="AB735"/>
  <c r="AB734" s="1"/>
  <c r="V735"/>
  <c r="V734" s="1"/>
  <c r="P455"/>
  <c r="P456"/>
  <c r="AB225"/>
  <c r="AB224" s="1"/>
  <c r="V225"/>
  <c r="V224" s="1"/>
  <c r="P738"/>
  <c r="P324"/>
  <c r="P325" s="1"/>
  <c r="V120"/>
  <c r="V119" s="1"/>
  <c r="AB120"/>
  <c r="AB119" s="1"/>
  <c r="P758"/>
  <c r="P756" s="1"/>
  <c r="P205"/>
  <c r="P207" s="1"/>
  <c r="P206"/>
  <c r="P853"/>
  <c r="P852"/>
  <c r="P646"/>
  <c r="AB647"/>
  <c r="V647"/>
  <c r="V34"/>
  <c r="AB34"/>
  <c r="P315"/>
  <c r="P313"/>
  <c r="P567"/>
  <c r="P434"/>
  <c r="P435"/>
  <c r="V536"/>
  <c r="AB536"/>
  <c r="P535"/>
  <c r="AB943"/>
  <c r="V943"/>
  <c r="AB937"/>
  <c r="V937"/>
  <c r="AB256"/>
  <c r="AB255" s="1"/>
  <c r="V256"/>
  <c r="V255" s="1"/>
  <c r="P89"/>
  <c r="P91"/>
  <c r="P90"/>
  <c r="P732"/>
  <c r="P733"/>
  <c r="P730"/>
  <c r="AB185"/>
  <c r="AB184" s="1"/>
  <c r="V185"/>
  <c r="V184" s="1"/>
  <c r="AB636"/>
  <c r="V636"/>
  <c r="P291"/>
  <c r="V239"/>
  <c r="AB239"/>
  <c r="P530"/>
  <c r="P531"/>
  <c r="P414"/>
  <c r="V520"/>
  <c r="AB520"/>
  <c r="V193"/>
  <c r="V192" s="1"/>
  <c r="AB193"/>
  <c r="AB192" s="1"/>
  <c r="P804"/>
  <c r="P805"/>
  <c r="AB54"/>
  <c r="AB53" s="1"/>
  <c r="V54"/>
  <c r="V53" s="1"/>
  <c r="AB691"/>
  <c r="P690"/>
  <c r="V691"/>
  <c r="V152"/>
  <c r="AB152"/>
  <c r="AB780"/>
  <c r="AB779" s="1"/>
  <c r="V780"/>
  <c r="V779" s="1"/>
  <c r="AB604"/>
  <c r="V604"/>
  <c r="V156"/>
  <c r="AB156"/>
  <c r="P83"/>
  <c r="P84"/>
  <c r="P467"/>
  <c r="P466"/>
  <c r="P465"/>
  <c r="V370"/>
  <c r="AB370"/>
  <c r="P369"/>
  <c r="V980"/>
  <c r="AB980"/>
  <c r="P631"/>
  <c r="AB632"/>
  <c r="V632"/>
  <c r="P397"/>
  <c r="P66"/>
  <c r="P64"/>
  <c r="V198"/>
  <c r="V197" s="1"/>
  <c r="AB198"/>
  <c r="AB197" s="1"/>
  <c r="P856"/>
  <c r="P857"/>
  <c r="P855"/>
  <c r="AB286"/>
  <c r="AB285" s="1"/>
  <c r="V286"/>
  <c r="V285" s="1"/>
  <c r="V929"/>
  <c r="V928" s="1"/>
  <c r="AB929"/>
  <c r="AB928" s="1"/>
  <c r="V702"/>
  <c r="V701" s="1"/>
  <c r="AB702"/>
  <c r="AB701" s="1"/>
  <c r="AB422"/>
  <c r="V422"/>
  <c r="P147"/>
  <c r="V671"/>
  <c r="AB671"/>
  <c r="V537"/>
  <c r="AB537"/>
  <c r="P613"/>
  <c r="P614"/>
  <c r="P365"/>
  <c r="P366"/>
  <c r="P364"/>
  <c r="P367"/>
  <c r="V982"/>
  <c r="P981"/>
  <c r="AB982"/>
  <c r="V40"/>
  <c r="AB40"/>
  <c r="P39"/>
  <c r="V179"/>
  <c r="V178" s="1"/>
  <c r="AB179"/>
  <c r="AB178" s="1"/>
  <c r="P832"/>
  <c r="P258"/>
  <c r="P259"/>
  <c r="P260"/>
  <c r="AB914"/>
  <c r="V914"/>
  <c r="V688"/>
  <c r="AB688"/>
  <c r="P333"/>
  <c r="AB74"/>
  <c r="AB73" s="1"/>
  <c r="V74"/>
  <c r="V73" s="1"/>
  <c r="V645"/>
  <c r="AB645"/>
  <c r="V516"/>
  <c r="AB516"/>
  <c r="P600"/>
  <c r="V601"/>
  <c r="AB601"/>
  <c r="P283"/>
  <c r="P282"/>
  <c r="V978"/>
  <c r="AB978"/>
  <c r="P977"/>
  <c r="V972"/>
  <c r="P971"/>
  <c r="AB972"/>
  <c r="U802"/>
  <c r="U799" s="1"/>
  <c r="AA802"/>
  <c r="AA799" s="1"/>
  <c r="U665"/>
  <c r="U663" s="1"/>
  <c r="AA665"/>
  <c r="AA663" s="1"/>
  <c r="U778"/>
  <c r="AA778"/>
  <c r="U48"/>
  <c r="AA48"/>
  <c r="U493"/>
  <c r="AA493"/>
  <c r="AA242"/>
  <c r="AA100"/>
  <c r="U100"/>
  <c r="AA99"/>
  <c r="U99"/>
  <c r="AA496"/>
  <c r="U496"/>
  <c r="O887"/>
  <c r="U890"/>
  <c r="U888" s="1"/>
  <c r="U887" s="1"/>
  <c r="AA890"/>
  <c r="AA888" s="1"/>
  <c r="AA618"/>
  <c r="U618"/>
  <c r="AA132"/>
  <c r="U132"/>
  <c r="AA261"/>
  <c r="U261"/>
  <c r="O505"/>
  <c r="U503"/>
  <c r="AA503"/>
  <c r="U196"/>
  <c r="AA196"/>
  <c r="AA230"/>
  <c r="AA229" s="1"/>
  <c r="U230"/>
  <c r="U229" s="1"/>
  <c r="U355"/>
  <c r="AA355"/>
  <c r="AA820"/>
  <c r="AA818" s="1"/>
  <c r="U820"/>
  <c r="U818" s="1"/>
  <c r="O817"/>
  <c r="AA64"/>
  <c r="U501"/>
  <c r="U499" s="1"/>
  <c r="AA501"/>
  <c r="AA499" s="1"/>
  <c r="O498"/>
  <c r="AA811"/>
  <c r="AA756"/>
  <c r="U236"/>
  <c r="AA236"/>
  <c r="AA254"/>
  <c r="Z254" s="1"/>
  <c r="U254"/>
  <c r="T254" s="1"/>
  <c r="O251"/>
  <c r="U444"/>
  <c r="AA216"/>
  <c r="AA129"/>
  <c r="AA127" s="1"/>
  <c r="U129"/>
  <c r="U127" s="1"/>
  <c r="U84"/>
  <c r="AA84"/>
  <c r="T282"/>
  <c r="U482"/>
  <c r="AA482"/>
  <c r="U904"/>
  <c r="AA904"/>
  <c r="Z861"/>
  <c r="Z860" s="1"/>
  <c r="Z859" s="1"/>
  <c r="Z827" s="1"/>
  <c r="P16" i="2" s="1"/>
  <c r="J16" i="5" s="1"/>
  <c r="P16" s="1"/>
  <c r="AA860" i="1"/>
  <c r="AA107"/>
  <c r="U107"/>
  <c r="AA558"/>
  <c r="U558"/>
  <c r="U776"/>
  <c r="U775" s="1"/>
  <c r="AA290"/>
  <c r="U821"/>
  <c r="AA824"/>
  <c r="O444"/>
  <c r="U124"/>
  <c r="U723"/>
  <c r="AA440"/>
  <c r="U363"/>
  <c r="U204"/>
  <c r="U201" s="1"/>
  <c r="V954"/>
  <c r="AB954"/>
  <c r="V644"/>
  <c r="AB644"/>
  <c r="V534"/>
  <c r="V533" s="1"/>
  <c r="AB534"/>
  <c r="AB533" s="1"/>
  <c r="AB941"/>
  <c r="V941"/>
  <c r="P940"/>
  <c r="AB20"/>
  <c r="P19"/>
  <c r="V20"/>
  <c r="P161"/>
  <c r="P162"/>
  <c r="V898"/>
  <c r="AB898"/>
  <c r="AB238"/>
  <c r="V238"/>
  <c r="V237" s="1"/>
  <c r="P237"/>
  <c r="AB30"/>
  <c r="V30"/>
  <c r="P29"/>
  <c r="P500"/>
  <c r="P501" s="1"/>
  <c r="V967"/>
  <c r="AB967"/>
  <c r="AB18"/>
  <c r="V18"/>
  <c r="P652"/>
  <c r="P650"/>
  <c r="P651"/>
  <c r="P653"/>
  <c r="AB77"/>
  <c r="V77"/>
  <c r="V704"/>
  <c r="V703" s="1"/>
  <c r="AB704"/>
  <c r="AB703" s="1"/>
  <c r="AB540"/>
  <c r="V540"/>
  <c r="P322"/>
  <c r="P309"/>
  <c r="P947"/>
  <c r="V948"/>
  <c r="AB948"/>
  <c r="P399"/>
  <c r="P840"/>
  <c r="P773"/>
  <c r="P772"/>
  <c r="P774" s="1"/>
  <c r="AB546"/>
  <c r="AB545" s="1"/>
  <c r="V546"/>
  <c r="V545" s="1"/>
  <c r="V916"/>
  <c r="AB916"/>
  <c r="V639"/>
  <c r="AB639"/>
  <c r="AB59"/>
  <c r="V59"/>
  <c r="V689"/>
  <c r="AB689"/>
  <c r="AB524"/>
  <c r="V524"/>
  <c r="P268"/>
  <c r="P269"/>
  <c r="P287"/>
  <c r="V288"/>
  <c r="AB288"/>
  <c r="AB936"/>
  <c r="P935"/>
  <c r="V936"/>
  <c r="P377"/>
  <c r="P373" s="1"/>
  <c r="P375"/>
  <c r="P376"/>
  <c r="V979"/>
  <c r="AB979"/>
  <c r="P813"/>
  <c r="P814"/>
  <c r="P811"/>
  <c r="V692"/>
  <c r="AB692"/>
  <c r="P405"/>
  <c r="P327"/>
  <c r="P244"/>
  <c r="P242" s="1"/>
  <c r="AB643"/>
  <c r="V643"/>
  <c r="V123"/>
  <c r="V122" s="1"/>
  <c r="AB123"/>
  <c r="AB122" s="1"/>
  <c r="P214"/>
  <c r="P215"/>
  <c r="P208" s="1"/>
  <c r="AB515"/>
  <c r="V515"/>
  <c r="V165"/>
  <c r="AB165"/>
  <c r="P791"/>
  <c r="P792" s="1"/>
  <c r="P504"/>
  <c r="P503"/>
  <c r="P505"/>
  <c r="P280"/>
  <c r="AB648"/>
  <c r="V648"/>
  <c r="V155"/>
  <c r="V154" s="1"/>
  <c r="AB155"/>
  <c r="AB154" s="1"/>
  <c r="P945"/>
  <c r="P946"/>
  <c r="V797"/>
  <c r="V796" s="1"/>
  <c r="AB797"/>
  <c r="AB796" s="1"/>
  <c r="P627"/>
  <c r="AB628"/>
  <c r="V628"/>
  <c r="V627" s="1"/>
  <c r="V679"/>
  <c r="P678"/>
  <c r="AB679"/>
  <c r="V514"/>
  <c r="AB514"/>
  <c r="AB227"/>
  <c r="AB226" s="1"/>
  <c r="V227"/>
  <c r="V226" s="1"/>
  <c r="V920"/>
  <c r="AB920"/>
  <c r="V359"/>
  <c r="AB359"/>
  <c r="V969"/>
  <c r="AB969"/>
  <c r="P968"/>
  <c r="V788"/>
  <c r="V787" s="1"/>
  <c r="AB788"/>
  <c r="AB787" s="1"/>
  <c r="P654"/>
  <c r="V655"/>
  <c r="AB655"/>
  <c r="P343"/>
  <c r="AB760"/>
  <c r="AB759" s="1"/>
  <c r="V760"/>
  <c r="V759" s="1"/>
  <c r="AB607"/>
  <c r="V607"/>
  <c r="V32"/>
  <c r="AB32"/>
  <c r="V669"/>
  <c r="AB669"/>
  <c r="P490"/>
  <c r="P489"/>
  <c r="P492"/>
  <c r="P491"/>
  <c r="V200"/>
  <c r="V199" s="1"/>
  <c r="AB200"/>
  <c r="AB199" s="1"/>
  <c r="V241"/>
  <c r="AB241"/>
  <c r="V910"/>
  <c r="AB910"/>
  <c r="P337"/>
  <c r="P338"/>
  <c r="P923"/>
  <c r="P924"/>
  <c r="AB167"/>
  <c r="AB166" s="1"/>
  <c r="V167"/>
  <c r="V166" s="1"/>
  <c r="AB174"/>
  <c r="AB173" s="1"/>
  <c r="V174"/>
  <c r="V173" s="1"/>
  <c r="V509"/>
  <c r="P508"/>
  <c r="AB509"/>
  <c r="AB136"/>
  <c r="AB135" s="1"/>
  <c r="V136"/>
  <c r="V135" s="1"/>
  <c r="V564"/>
  <c r="V563" s="1"/>
  <c r="AB564"/>
  <c r="AB563" s="1"/>
  <c r="AB12"/>
  <c r="V12"/>
  <c r="V638"/>
  <c r="P637"/>
  <c r="AB638"/>
  <c r="P424"/>
  <c r="P96"/>
  <c r="P97"/>
  <c r="P99"/>
  <c r="P98"/>
  <c r="P95"/>
  <c r="P100"/>
  <c r="P210"/>
  <c r="P867"/>
  <c r="P475"/>
  <c r="P477" s="1"/>
  <c r="P476"/>
  <c r="P474"/>
  <c r="P905"/>
  <c r="P906" s="1"/>
  <c r="P903"/>
  <c r="P904"/>
  <c r="AB883"/>
  <c r="V883"/>
  <c r="AB68"/>
  <c r="AB67" s="1"/>
  <c r="V68"/>
  <c r="V67" s="1"/>
  <c r="V38"/>
  <c r="AB38"/>
  <c r="V680"/>
  <c r="AB680"/>
  <c r="P129"/>
  <c r="P128"/>
  <c r="P754"/>
  <c r="P755"/>
  <c r="V76"/>
  <c r="V75" s="1"/>
  <c r="AB76"/>
  <c r="AB75" s="1"/>
  <c r="P35"/>
  <c r="AB36"/>
  <c r="V36"/>
  <c r="V416"/>
  <c r="AB416"/>
  <c r="AB350"/>
  <c r="V350"/>
  <c r="V970"/>
  <c r="AB970"/>
  <c r="P446"/>
  <c r="P885"/>
  <c r="P861"/>
  <c r="P859" s="1"/>
  <c r="AB31"/>
  <c r="V31"/>
  <c r="AB28"/>
  <c r="V28"/>
  <c r="V670"/>
  <c r="AB670"/>
  <c r="P107"/>
  <c r="P106"/>
  <c r="P103" s="1"/>
  <c r="P105"/>
  <c r="P108" s="1"/>
  <c r="P727"/>
  <c r="P729" s="1"/>
  <c r="P728"/>
  <c r="P558"/>
  <c r="P559"/>
  <c r="AB21"/>
  <c r="V21"/>
  <c r="V371"/>
  <c r="AB371"/>
  <c r="P329"/>
  <c r="AB959"/>
  <c r="V959"/>
  <c r="AB863"/>
  <c r="AB862" s="1"/>
  <c r="V863"/>
  <c r="V862" s="1"/>
  <c r="P837"/>
  <c r="P838" s="1"/>
  <c r="P836"/>
  <c r="P528"/>
  <c r="AA425"/>
  <c r="AA423" s="1"/>
  <c r="U425"/>
  <c r="AA116"/>
  <c r="AA114" s="1"/>
  <c r="U116"/>
  <c r="U114" s="1"/>
  <c r="U712"/>
  <c r="U710" s="1"/>
  <c r="U707" s="1"/>
  <c r="AA712"/>
  <c r="U145"/>
  <c r="AA145"/>
  <c r="AA293"/>
  <c r="U96"/>
  <c r="AA96"/>
  <c r="AA495"/>
  <c r="U495"/>
  <c r="AA619"/>
  <c r="U619"/>
  <c r="AA131"/>
  <c r="AA130" s="1"/>
  <c r="U131"/>
  <c r="T52"/>
  <c r="T51" s="1"/>
  <c r="T50" s="1"/>
  <c r="T42" s="1"/>
  <c r="U51"/>
  <c r="U50" s="1"/>
  <c r="AA55"/>
  <c r="AA542"/>
  <c r="AA504"/>
  <c r="U504"/>
  <c r="AA141"/>
  <c r="U141"/>
  <c r="O137"/>
  <c r="AA168"/>
  <c r="AA221"/>
  <c r="U252"/>
  <c r="T253"/>
  <c r="T252" s="1"/>
  <c r="T251" s="1"/>
  <c r="AA444"/>
  <c r="AA931"/>
  <c r="U177"/>
  <c r="U176" s="1"/>
  <c r="U175" s="1"/>
  <c r="AA177"/>
  <c r="AA176" s="1"/>
  <c r="AA35"/>
  <c r="AA925"/>
  <c r="AA922" s="1"/>
  <c r="U925"/>
  <c r="U922" s="1"/>
  <c r="U921" s="1"/>
  <c r="U719"/>
  <c r="AA719"/>
  <c r="U860"/>
  <c r="U859" s="1"/>
  <c r="T861"/>
  <c r="T860" s="1"/>
  <c r="T859" s="1"/>
  <c r="T827" s="1"/>
  <c r="J16" i="2" s="1"/>
  <c r="AA488" i="1"/>
  <c r="AA82"/>
  <c r="O841"/>
  <c r="O121"/>
  <c r="AA940"/>
  <c r="AA233"/>
  <c r="U257"/>
  <c r="AA23"/>
  <c r="AA776"/>
  <c r="U46"/>
  <c r="O194"/>
  <c r="O228"/>
  <c r="O358"/>
  <c r="U64"/>
  <c r="U824"/>
  <c r="U216"/>
  <c r="AA124"/>
  <c r="AA723"/>
  <c r="O108"/>
  <c r="O103" s="1"/>
  <c r="O838"/>
  <c r="O834" s="1"/>
  <c r="O559"/>
  <c r="O921"/>
  <c r="O707"/>
  <c r="AA204"/>
  <c r="V640"/>
  <c r="AB640"/>
  <c r="AB510"/>
  <c r="V510"/>
  <c r="P585"/>
  <c r="P587" s="1"/>
  <c r="P586"/>
  <c r="P203"/>
  <c r="V973"/>
  <c r="AB973"/>
  <c r="V966"/>
  <c r="V965" s="1"/>
  <c r="AB966"/>
  <c r="P965"/>
  <c r="V10"/>
  <c r="AB10"/>
  <c r="V153"/>
  <c r="AB153"/>
  <c r="V794"/>
  <c r="V793" s="1"/>
  <c r="AB794"/>
  <c r="AB793" s="1"/>
  <c r="V232"/>
  <c r="V231" s="1"/>
  <c r="AB232"/>
  <c r="AB231" s="1"/>
  <c r="P889"/>
  <c r="P890" s="1"/>
  <c r="P672"/>
  <c r="AB673"/>
  <c r="V673"/>
  <c r="AB181"/>
  <c r="AB180" s="1"/>
  <c r="V181"/>
  <c r="V180" s="1"/>
  <c r="V15"/>
  <c r="P14"/>
  <c r="AB15"/>
  <c r="P620"/>
  <c r="P618"/>
  <c r="P619"/>
  <c r="P621"/>
  <c r="P481"/>
  <c r="P480"/>
  <c r="P482"/>
  <c r="P561"/>
  <c r="P562"/>
  <c r="V26"/>
  <c r="AB26"/>
  <c r="AB962"/>
  <c r="V962"/>
  <c r="P961"/>
  <c r="V955"/>
  <c r="AB955"/>
  <c r="P357"/>
  <c r="P358" s="1"/>
  <c r="P355"/>
  <c r="P356"/>
  <c r="P131"/>
  <c r="P769"/>
  <c r="P770"/>
  <c r="P216"/>
  <c r="AB217"/>
  <c r="V217"/>
  <c r="V864"/>
  <c r="AB864"/>
  <c r="V656"/>
  <c r="AB656"/>
  <c r="V80"/>
  <c r="AB80"/>
  <c r="P345"/>
  <c r="P347" s="1"/>
  <c r="P346"/>
  <c r="AB900"/>
  <c r="V900"/>
  <c r="P899"/>
  <c r="AB577"/>
  <c r="AB576" s="1"/>
  <c r="V577"/>
  <c r="V576" s="1"/>
  <c r="AB17"/>
  <c r="V17"/>
  <c r="V246"/>
  <c r="V245" s="1"/>
  <c r="AB246"/>
  <c r="AB245" s="1"/>
  <c r="AB911"/>
  <c r="V911"/>
  <c r="P159"/>
  <c r="AB158"/>
  <c r="V158"/>
  <c r="V150"/>
  <c r="V149" s="1"/>
  <c r="AB150"/>
  <c r="AB149" s="1"/>
  <c r="P610"/>
  <c r="V609"/>
  <c r="AB609"/>
  <c r="AB22"/>
  <c r="V22"/>
  <c r="AB317"/>
  <c r="AB316" s="1"/>
  <c r="V317"/>
  <c r="V316" s="1"/>
  <c r="V219"/>
  <c r="AB219"/>
  <c r="P594"/>
  <c r="P596" s="1"/>
  <c r="P595"/>
  <c r="P448"/>
  <c r="AB541"/>
  <c r="V541"/>
  <c r="V950"/>
  <c r="AB950"/>
  <c r="AB942"/>
  <c r="V942"/>
  <c r="P305"/>
  <c r="P110"/>
  <c r="P111"/>
  <c r="P745"/>
  <c r="P196"/>
  <c r="P194"/>
  <c r="P843"/>
  <c r="P844" s="1"/>
  <c r="P641"/>
  <c r="AB642"/>
  <c r="V642"/>
  <c r="V641" s="1"/>
  <c r="P387"/>
  <c r="AB271"/>
  <c r="AB270" s="1"/>
  <c r="V271"/>
  <c r="V270" s="1"/>
  <c r="V555"/>
  <c r="V554" s="1"/>
  <c r="AB555"/>
  <c r="AB554" s="1"/>
  <c r="V421"/>
  <c r="AB421"/>
  <c r="AB525"/>
  <c r="V525"/>
  <c r="AB938"/>
  <c r="V938"/>
  <c r="AB932"/>
  <c r="P931"/>
  <c r="V932"/>
  <c r="P230"/>
  <c r="AB79"/>
  <c r="AB78" s="1"/>
  <c r="V79"/>
  <c r="V78" s="1"/>
  <c r="P719"/>
  <c r="P718"/>
  <c r="P175"/>
  <c r="V177"/>
  <c r="V176" s="1"/>
  <c r="AB177"/>
  <c r="AB176" s="1"/>
  <c r="AB933"/>
  <c r="V933"/>
  <c r="V706"/>
  <c r="V705" s="1"/>
  <c r="AB706"/>
  <c r="AB705" s="1"/>
  <c r="AB220"/>
  <c r="V220"/>
  <c r="AB901"/>
  <c r="V901"/>
  <c r="P379"/>
  <c r="P380"/>
  <c r="P381"/>
  <c r="P497"/>
  <c r="P495"/>
  <c r="P496"/>
  <c r="V913"/>
  <c r="P912"/>
  <c r="AB913"/>
  <c r="P894"/>
  <c r="V102"/>
  <c r="V101" s="1"/>
  <c r="AB102"/>
  <c r="AB101" s="1"/>
  <c r="AB45"/>
  <c r="V45"/>
  <c r="V685"/>
  <c r="AB685"/>
  <c r="P295"/>
  <c r="AB934"/>
  <c r="V934"/>
  <c r="P711"/>
  <c r="P485"/>
  <c r="P486"/>
  <c r="V164"/>
  <c r="V163" s="1"/>
  <c r="AB164"/>
  <c r="AB163" s="1"/>
  <c r="V682"/>
  <c r="V681" s="1"/>
  <c r="P681"/>
  <c r="AB682"/>
  <c r="P544"/>
  <c r="P542"/>
  <c r="AB626"/>
  <c r="V626"/>
  <c r="AB372"/>
  <c r="V372"/>
  <c r="P57"/>
  <c r="P55" s="1"/>
  <c r="V187"/>
  <c r="V186" s="1"/>
  <c r="AB187"/>
  <c r="AB186" s="1"/>
  <c r="P846"/>
  <c r="AB274"/>
  <c r="AB273" s="1"/>
  <c r="V274"/>
  <c r="V273" s="1"/>
  <c r="AB919"/>
  <c r="V919"/>
  <c r="V693"/>
  <c r="AB693"/>
  <c r="P384"/>
  <c r="P385"/>
  <c r="V113"/>
  <c r="V112" s="1"/>
  <c r="AB113"/>
  <c r="AB112" s="1"/>
  <c r="P664"/>
  <c r="P665" s="1"/>
  <c r="AB521"/>
  <c r="V521"/>
  <c r="V606"/>
  <c r="AB606"/>
  <c r="P335"/>
  <c r="AB983"/>
  <c r="V983"/>
  <c r="V976"/>
  <c r="AB976"/>
  <c r="V25"/>
  <c r="AB25"/>
  <c r="P170"/>
  <c r="P168"/>
  <c r="P819"/>
  <c r="V248"/>
  <c r="V247" s="1"/>
  <c r="AB248"/>
  <c r="AB247" s="1"/>
  <c r="AB683"/>
  <c r="V683"/>
  <c r="AB289"/>
  <c r="V289"/>
  <c r="P47"/>
  <c r="P48" s="1"/>
  <c r="AA570"/>
  <c r="AA568" s="1"/>
  <c r="U570"/>
  <c r="U568" s="1"/>
  <c r="U565" s="1"/>
  <c r="AA762"/>
  <c r="Z763"/>
  <c r="Z762" s="1"/>
  <c r="Z761" s="1"/>
  <c r="Z697" s="1"/>
  <c r="P15" i="2" s="1"/>
  <c r="J15" i="5" s="1"/>
  <c r="P15" s="1"/>
  <c r="AA272" i="1"/>
  <c r="AA571"/>
  <c r="U98"/>
  <c r="AA98"/>
  <c r="U497"/>
  <c r="AA497"/>
  <c r="U620"/>
  <c r="AA620"/>
  <c r="AA654"/>
  <c r="AA51"/>
  <c r="Z52"/>
  <c r="Z51" s="1"/>
  <c r="Z50" s="1"/>
  <c r="Z42" s="1"/>
  <c r="U214"/>
  <c r="AA214"/>
  <c r="U356"/>
  <c r="AA356"/>
  <c r="AA565"/>
  <c r="AA121"/>
  <c r="AA252"/>
  <c r="Z253"/>
  <c r="Z252" s="1"/>
  <c r="Z251" s="1"/>
  <c r="AA313"/>
  <c r="AA309"/>
  <c r="AA308" s="1"/>
  <c r="U309"/>
  <c r="U308" s="1"/>
  <c r="AA791"/>
  <c r="U791"/>
  <c r="AA947"/>
  <c r="U329"/>
  <c r="AA329"/>
  <c r="AA806"/>
  <c r="AA284"/>
  <c r="Z284" s="1"/>
  <c r="U284"/>
  <c r="T284" s="1"/>
  <c r="AA718"/>
  <c r="U718"/>
  <c r="U480"/>
  <c r="AA480"/>
  <c r="AA961"/>
  <c r="AA106"/>
  <c r="U106"/>
  <c r="AA142"/>
  <c r="U488"/>
  <c r="U82"/>
  <c r="U423"/>
  <c r="U549"/>
  <c r="U233"/>
  <c r="U228" s="1"/>
  <c r="AA257"/>
  <c r="AA46"/>
  <c r="AA956"/>
  <c r="Z917"/>
  <c r="Z907" s="1"/>
  <c r="P17" i="2" s="1"/>
  <c r="J17" i="5" s="1"/>
  <c r="P17" s="1"/>
  <c r="U35" i="1"/>
  <c r="AA310"/>
  <c r="U160"/>
  <c r="U151" s="1"/>
  <c r="U299"/>
  <c r="AA138"/>
  <c r="AA612"/>
  <c r="O556"/>
  <c r="O775"/>
  <c r="O798"/>
  <c r="O81"/>
  <c r="U427"/>
  <c r="AA623"/>
  <c r="P411"/>
  <c r="AB810"/>
  <c r="AB809" s="1"/>
  <c r="V810"/>
  <c r="V809" s="1"/>
  <c r="AB13"/>
  <c r="V13"/>
  <c r="AB9"/>
  <c r="P8"/>
  <c r="V9"/>
  <c r="V8" s="1"/>
  <c r="V70"/>
  <c r="V69" s="1"/>
  <c r="AB70"/>
  <c r="AB69" s="1"/>
  <c r="P301"/>
  <c r="P300"/>
  <c r="P302" s="1"/>
  <c r="P297"/>
  <c r="P298" s="1"/>
  <c r="P391"/>
  <c r="P389" s="1"/>
  <c r="AB984"/>
  <c r="V984"/>
  <c r="P825"/>
  <c r="P826" s="1"/>
  <c r="AB722"/>
  <c r="AB721" s="1"/>
  <c r="V722"/>
  <c r="V721" s="1"/>
  <c r="P438"/>
  <c r="P439"/>
  <c r="P436"/>
  <c r="P823"/>
  <c r="AB822"/>
  <c r="V822"/>
  <c r="V633"/>
  <c r="AB633"/>
  <c r="P52"/>
  <c r="P50"/>
  <c r="AB684"/>
  <c r="V684"/>
  <c r="P518"/>
  <c r="V519"/>
  <c r="V518" s="1"/>
  <c r="AB519"/>
  <c r="P470"/>
  <c r="P471"/>
  <c r="P235"/>
  <c r="P234"/>
  <c r="P751"/>
  <c r="P750"/>
  <c r="P752" s="1"/>
  <c r="AB575"/>
  <c r="AB574" s="1"/>
  <c r="V575"/>
  <c r="V574" s="1"/>
  <c r="V630"/>
  <c r="AB630"/>
  <c r="V402"/>
  <c r="V401" s="1"/>
  <c r="AB402"/>
  <c r="AB401" s="1"/>
  <c r="V927"/>
  <c r="V926" s="1"/>
  <c r="AB927"/>
  <c r="AB926" s="1"/>
  <c r="V696"/>
  <c r="AB696"/>
  <c r="V183"/>
  <c r="V182" s="1"/>
  <c r="AB183"/>
  <c r="AB182" s="1"/>
  <c r="P763"/>
  <c r="P764" s="1"/>
  <c r="P591"/>
  <c r="P590"/>
  <c r="V892"/>
  <c r="V891" s="1"/>
  <c r="AB892"/>
  <c r="AB891" s="1"/>
  <c r="V539"/>
  <c r="V538" s="1"/>
  <c r="AB539"/>
  <c r="P538"/>
  <c r="P253"/>
  <c r="P254"/>
  <c r="P276"/>
  <c r="P277" s="1"/>
  <c r="V930"/>
  <c r="AB930"/>
  <c r="AB368"/>
  <c r="V368"/>
  <c r="V974"/>
  <c r="AB974"/>
  <c r="P801"/>
  <c r="P800"/>
  <c r="P802"/>
  <c r="AB676"/>
  <c r="V676"/>
  <c r="AB362"/>
  <c r="V362"/>
  <c r="P785"/>
  <c r="P786"/>
  <c r="V616"/>
  <c r="AB616"/>
  <c r="P615"/>
  <c r="AB37"/>
  <c r="V37"/>
  <c r="V674"/>
  <c r="AB674"/>
  <c r="P507"/>
  <c r="AB212"/>
  <c r="AB211" s="1"/>
  <c r="V212"/>
  <c r="V211" s="1"/>
  <c r="V250"/>
  <c r="V249" s="1"/>
  <c r="AB250"/>
  <c r="AB249" s="1"/>
  <c r="AB915"/>
  <c r="V915"/>
  <c r="P348"/>
  <c r="AB349"/>
  <c r="V349"/>
  <c r="V963"/>
  <c r="AB963"/>
  <c r="P777"/>
  <c r="P778"/>
  <c r="V635"/>
  <c r="V634" s="1"/>
  <c r="P634"/>
  <c r="AB635"/>
  <c r="P311"/>
  <c r="P312" s="1"/>
  <c r="V747"/>
  <c r="V746" s="1"/>
  <c r="AB747"/>
  <c r="AB746" s="1"/>
  <c r="V602"/>
  <c r="AB602"/>
  <c r="AB27"/>
  <c r="V27"/>
  <c r="AB72"/>
  <c r="AB71" s="1"/>
  <c r="V72"/>
  <c r="V71" s="1"/>
  <c r="P624"/>
  <c r="AB393"/>
  <c r="AB392" s="1"/>
  <c r="V393"/>
  <c r="V392" s="1"/>
  <c r="AB918"/>
  <c r="V918"/>
  <c r="V917" s="1"/>
  <c r="P917"/>
  <c r="AB218"/>
  <c r="V218"/>
  <c r="P881"/>
  <c r="P307"/>
  <c r="AB939"/>
  <c r="V939"/>
  <c r="P724"/>
  <c r="P725" s="1"/>
  <c r="AB517"/>
  <c r="V517"/>
  <c r="P686"/>
  <c r="V687"/>
  <c r="V686" s="1"/>
  <c r="AB687"/>
  <c r="V553"/>
  <c r="V552" s="1"/>
  <c r="AB553"/>
  <c r="AB552" s="1"/>
  <c r="P139"/>
  <c r="P140"/>
  <c r="V766"/>
  <c r="V765" s="1"/>
  <c r="AB766"/>
  <c r="AB765" s="1"/>
  <c r="P598"/>
  <c r="P599" s="1"/>
  <c r="P116"/>
  <c r="V115"/>
  <c r="AB115"/>
  <c r="AB58"/>
  <c r="V58"/>
  <c r="P451"/>
  <c r="AB361"/>
  <c r="P360"/>
  <c r="V361"/>
  <c r="AB975"/>
  <c r="V975"/>
  <c r="P459"/>
  <c r="P458"/>
  <c r="P460"/>
  <c r="P896"/>
  <c r="V897"/>
  <c r="AB897"/>
  <c r="P872"/>
  <c r="P871"/>
  <c r="P869"/>
  <c r="P870"/>
  <c r="V41"/>
  <c r="AB41"/>
  <c r="V33"/>
  <c r="AB33"/>
  <c r="AB675"/>
  <c r="V675"/>
  <c r="V118"/>
  <c r="V117" s="1"/>
  <c r="AB118"/>
  <c r="AB117" s="1"/>
  <c r="P742"/>
  <c r="V741"/>
  <c r="AB741"/>
  <c r="P570"/>
  <c r="V569"/>
  <c r="AB569"/>
  <c r="AB49"/>
  <c r="V49"/>
  <c r="V16"/>
  <c r="AB16"/>
  <c r="AB394"/>
  <c r="V394"/>
  <c r="P341"/>
  <c r="AB964"/>
  <c r="V964"/>
  <c r="P430"/>
  <c r="P428"/>
  <c r="P429"/>
  <c r="P431"/>
  <c r="P432"/>
  <c r="P876"/>
  <c r="V848"/>
  <c r="AB848"/>
  <c r="P847"/>
  <c r="AB11"/>
  <c r="V11"/>
  <c r="P23"/>
  <c r="AB24"/>
  <c r="V24"/>
  <c r="P661"/>
  <c r="P660"/>
  <c r="P86"/>
  <c r="P87"/>
  <c r="P715"/>
  <c r="P714"/>
  <c r="AB548"/>
  <c r="AB547" s="1"/>
  <c r="V548"/>
  <c r="V547" s="1"/>
  <c r="AA805"/>
  <c r="AA803" s="1"/>
  <c r="U805"/>
  <c r="U803" s="1"/>
  <c r="U87"/>
  <c r="U85" s="1"/>
  <c r="AA87"/>
  <c r="AA85" s="1"/>
  <c r="AA439"/>
  <c r="AA437" s="1"/>
  <c r="U439"/>
  <c r="U437" s="1"/>
  <c r="U532"/>
  <c r="AA532"/>
  <c r="AA529" s="1"/>
  <c r="U148"/>
  <c r="U146" s="1"/>
  <c r="AA148"/>
  <c r="AA146" s="1"/>
  <c r="U762"/>
  <c r="U761" s="1"/>
  <c r="T763"/>
  <c r="T762" s="1"/>
  <c r="T761" s="1"/>
  <c r="T697" s="1"/>
  <c r="J15" i="2" s="1"/>
  <c r="AA95" i="1"/>
  <c r="U95"/>
  <c r="AA97"/>
  <c r="U97"/>
  <c r="U305"/>
  <c r="U304" s="1"/>
  <c r="AA305"/>
  <c r="AA304" s="1"/>
  <c r="AA307"/>
  <c r="AA306" s="1"/>
  <c r="U307"/>
  <c r="U306" s="1"/>
  <c r="AA19"/>
  <c r="AA549"/>
  <c r="AA29"/>
  <c r="AA637"/>
  <c r="AA357"/>
  <c r="U357"/>
  <c r="U313"/>
  <c r="O605"/>
  <c r="AA610"/>
  <c r="AA608" s="1"/>
  <c r="U610"/>
  <c r="U608" s="1"/>
  <c r="U605" s="1"/>
  <c r="AA882"/>
  <c r="AA786"/>
  <c r="AA784" s="1"/>
  <c r="U786"/>
  <c r="U784" s="1"/>
  <c r="U783" s="1"/>
  <c r="AA662"/>
  <c r="AA659" s="1"/>
  <c r="U662"/>
  <c r="U659" s="1"/>
  <c r="Z282"/>
  <c r="Z281" s="1"/>
  <c r="Z278" s="1"/>
  <c r="Z262" s="1"/>
  <c r="P9" i="2" s="1"/>
  <c r="J9" i="5" s="1"/>
  <c r="P9" s="1"/>
  <c r="AA281" i="1"/>
  <c r="U110"/>
  <c r="AA110"/>
  <c r="U720"/>
  <c r="U717" s="1"/>
  <c r="U716" s="1"/>
  <c r="AA720"/>
  <c r="AA481"/>
  <c r="U481"/>
  <c r="U903"/>
  <c r="AA903"/>
  <c r="AA902" s="1"/>
  <c r="U105"/>
  <c r="AA105"/>
  <c r="AA14"/>
  <c r="AA561"/>
  <c r="AA560" s="1"/>
  <c r="U561"/>
  <c r="U142"/>
  <c r="O621"/>
  <c r="O565"/>
  <c r="O526"/>
  <c r="U529"/>
  <c r="U526" s="1"/>
  <c r="AA710"/>
  <c r="O215"/>
  <c r="O208" s="1"/>
  <c r="U290"/>
  <c r="O792"/>
  <c r="O789" s="1"/>
  <c r="U931"/>
  <c r="O347"/>
  <c r="O339" s="1"/>
  <c r="O330"/>
  <c r="U310"/>
  <c r="AA160"/>
  <c r="AA299"/>
  <c r="U138"/>
  <c r="U137" s="1"/>
  <c r="O783"/>
  <c r="U440"/>
  <c r="AA363"/>
  <c r="AA427"/>
  <c r="U623"/>
  <c r="U622" s="1"/>
  <c r="O909"/>
  <c r="O513"/>
  <c r="O44"/>
  <c r="O353"/>
  <c r="O264"/>
  <c r="O953"/>
  <c r="O699"/>
  <c r="O829"/>
  <c r="O668"/>
  <c r="O667" s="1"/>
  <c r="O666" s="1"/>
  <c r="E14" i="2" s="1"/>
  <c r="E14" i="5" s="1"/>
  <c r="Q14" s="1"/>
  <c r="Q527" i="1"/>
  <c r="Q528" s="1"/>
  <c r="Q46"/>
  <c r="Q47" s="1"/>
  <c r="Q972"/>
  <c r="Q835"/>
  <c r="Q289"/>
  <c r="Q978"/>
  <c r="Q862"/>
  <c r="Q863" s="1"/>
  <c r="Q683"/>
  <c r="Q547"/>
  <c r="Q548" s="1"/>
  <c r="Q281"/>
  <c r="Q713"/>
  <c r="Q601"/>
  <c r="Q247"/>
  <c r="Q248" s="1"/>
  <c r="Q85"/>
  <c r="Q959"/>
  <c r="Q818"/>
  <c r="Q659"/>
  <c r="Q516"/>
  <c r="Q328"/>
  <c r="Q169"/>
  <c r="Q24"/>
  <c r="Q645"/>
  <c r="Q371"/>
  <c r="Q25"/>
  <c r="Q11"/>
  <c r="Q73"/>
  <c r="Q74" s="1"/>
  <c r="Q976"/>
  <c r="Q848"/>
  <c r="Q332"/>
  <c r="Q21"/>
  <c r="Q983"/>
  <c r="Q875"/>
  <c r="Q688"/>
  <c r="Q557"/>
  <c r="Q334"/>
  <c r="Q335" s="1"/>
  <c r="Q914"/>
  <c r="Q726"/>
  <c r="Q606"/>
  <c r="Q427"/>
  <c r="Q257"/>
  <c r="Q104"/>
  <c r="Q964"/>
  <c r="Q831"/>
  <c r="Q670"/>
  <c r="Q521"/>
  <c r="Q340"/>
  <c r="Q178"/>
  <c r="Q179" s="1"/>
  <c r="Q28"/>
  <c r="Q663"/>
  <c r="Q664" s="1"/>
  <c r="Q394"/>
  <c r="Q40"/>
  <c r="Q31"/>
  <c r="Q112"/>
  <c r="Q113" s="1"/>
  <c r="Q16"/>
  <c r="Q982"/>
  <c r="Q860"/>
  <c r="Q383"/>
  <c r="Q49"/>
  <c r="Q884"/>
  <c r="Q885" s="1"/>
  <c r="Q693"/>
  <c r="Q568"/>
  <c r="Q363"/>
  <c r="Q919"/>
  <c r="Q740"/>
  <c r="Q741" s="1"/>
  <c r="Q612"/>
  <c r="Q445"/>
  <c r="Q446" s="1"/>
  <c r="Q273"/>
  <c r="Q274" s="1"/>
  <c r="Q117"/>
  <c r="Q118" s="1"/>
  <c r="Q970"/>
  <c r="Q845"/>
  <c r="Q846" s="1"/>
  <c r="Q675"/>
  <c r="Q537"/>
  <c r="Q350"/>
  <c r="Q186"/>
  <c r="Q187" s="1"/>
  <c r="Q33"/>
  <c r="Q671"/>
  <c r="Q416"/>
  <c r="Q56"/>
  <c r="Q41"/>
  <c r="Q146"/>
  <c r="Q36"/>
  <c r="Q868"/>
  <c r="Q422"/>
  <c r="Q75"/>
  <c r="Q76" s="1"/>
  <c r="Q897"/>
  <c r="Q701"/>
  <c r="Q702" s="1"/>
  <c r="Q372"/>
  <c r="Q928"/>
  <c r="Q929" s="1"/>
  <c r="Q753"/>
  <c r="Q626"/>
  <c r="Q457"/>
  <c r="Q285"/>
  <c r="Q286" s="1"/>
  <c r="Q127"/>
  <c r="Q975"/>
  <c r="Q854"/>
  <c r="Q680"/>
  <c r="Q543"/>
  <c r="Q361"/>
  <c r="Q197"/>
  <c r="Q198" s="1"/>
  <c r="Q38"/>
  <c r="Q682"/>
  <c r="Q450"/>
  <c r="Q65"/>
  <c r="Q67"/>
  <c r="Q68" s="1"/>
  <c r="Q163"/>
  <c r="Q164" s="1"/>
  <c r="Q58"/>
  <c r="Q883"/>
  <c r="Q484"/>
  <c r="Q114"/>
  <c r="Q902"/>
  <c r="Q710"/>
  <c r="Q597"/>
  <c r="Q598" s="1"/>
  <c r="Q396"/>
  <c r="Q934"/>
  <c r="Q765"/>
  <c r="Q766" s="1"/>
  <c r="Q632"/>
  <c r="Q473"/>
  <c r="Q294"/>
  <c r="Q138"/>
  <c r="Q980"/>
  <c r="Q866"/>
  <c r="Q685"/>
  <c r="Q552"/>
  <c r="Q553" s="1"/>
  <c r="Q370"/>
  <c r="Q209"/>
  <c r="Q45"/>
  <c r="Q687"/>
  <c r="Q464"/>
  <c r="Q94"/>
  <c r="Q101"/>
  <c r="Q102" s="1"/>
  <c r="Q82"/>
  <c r="Q893"/>
  <c r="Q894" s="1"/>
  <c r="Q517"/>
  <c r="Q156"/>
  <c r="Q913"/>
  <c r="Q723"/>
  <c r="Q604"/>
  <c r="Q423"/>
  <c r="Q939"/>
  <c r="Q779"/>
  <c r="Q780" s="1"/>
  <c r="Q638"/>
  <c r="Q494"/>
  <c r="Q306"/>
  <c r="Q307" s="1"/>
  <c r="Q152"/>
  <c r="Q12"/>
  <c r="Q880"/>
  <c r="Q881" s="1"/>
  <c r="Q691"/>
  <c r="Q563"/>
  <c r="Q564" s="1"/>
  <c r="Q378"/>
  <c r="Q218"/>
  <c r="Q53"/>
  <c r="Q54" s="1"/>
  <c r="Q219"/>
  <c r="Q539"/>
  <c r="Q737"/>
  <c r="Q944"/>
  <c r="Q945" s="1"/>
  <c r="Q316"/>
  <c r="Q317" s="1"/>
  <c r="Q891"/>
  <c r="Q892" s="1"/>
  <c r="Q224"/>
  <c r="Q225" s="1"/>
  <c r="Q154"/>
  <c r="Q155" s="1"/>
  <c r="Q454"/>
  <c r="Q648"/>
  <c r="Q22"/>
  <c r="Q589"/>
  <c r="Q734"/>
  <c r="Q735" s="1"/>
  <c r="Q279"/>
  <c r="Q280" s="1"/>
  <c r="Q608"/>
  <c r="Q762"/>
  <c r="Q958"/>
  <c r="Q502"/>
  <c r="Q149"/>
  <c r="Q150" s="1"/>
  <c r="Q182"/>
  <c r="Q183" s="1"/>
  <c r="Q611"/>
  <c r="Q790"/>
  <c r="Q157"/>
  <c r="Q696"/>
  <c r="Q60"/>
  <c r="Q165"/>
  <c r="Q911"/>
  <c r="Q926"/>
  <c r="Q927" s="1"/>
  <c r="Q515"/>
  <c r="Q401"/>
  <c r="Q402" s="1"/>
  <c r="Q523"/>
  <c r="Q213"/>
  <c r="Q245"/>
  <c r="Q246" s="1"/>
  <c r="Q630"/>
  <c r="Q815"/>
  <c r="Q816" s="1"/>
  <c r="Q122"/>
  <c r="Q440"/>
  <c r="Q643"/>
  <c r="Q17"/>
  <c r="Q574"/>
  <c r="Q575" s="1"/>
  <c r="Q708"/>
  <c r="Q243"/>
  <c r="Q576"/>
  <c r="Q577" s="1"/>
  <c r="Q749"/>
  <c r="Q326"/>
  <c r="Q327" s="1"/>
  <c r="Q900"/>
  <c r="Q233"/>
  <c r="Q171"/>
  <c r="Q172" s="1"/>
  <c r="Q469"/>
  <c r="Q657"/>
  <c r="Q404"/>
  <c r="Q344"/>
  <c r="Q949"/>
  <c r="Q692"/>
  <c r="Q80"/>
  <c r="Q957"/>
  <c r="Q812"/>
  <c r="Q656"/>
  <c r="Q519"/>
  <c r="Q979"/>
  <c r="Q864"/>
  <c r="Q684"/>
  <c r="Q550"/>
  <c r="Q374"/>
  <c r="Q217"/>
  <c r="Q51"/>
  <c r="Q52" s="1"/>
  <c r="Q936"/>
  <c r="Q768"/>
  <c r="Q633"/>
  <c r="Q461"/>
  <c r="Q462" s="1"/>
  <c r="Q288"/>
  <c r="Q130"/>
  <c r="Q821"/>
  <c r="Q822" s="1"/>
  <c r="Q603"/>
  <c r="Q267"/>
  <c r="Q268" s="1"/>
  <c r="Q354"/>
  <c r="Q437"/>
  <c r="Q417"/>
  <c r="Q955"/>
  <c r="Q721"/>
  <c r="Q722" s="1"/>
  <c r="Q133"/>
  <c r="Q134" s="1"/>
  <c r="Q962"/>
  <c r="Q824"/>
  <c r="Q524"/>
  <c r="Q26"/>
  <c r="Q984"/>
  <c r="Q878"/>
  <c r="Q879" s="1"/>
  <c r="Q689"/>
  <c r="Q560"/>
  <c r="Q390"/>
  <c r="Q222"/>
  <c r="Q59"/>
  <c r="Q941"/>
  <c r="Q781"/>
  <c r="Q782" s="1"/>
  <c r="Q639"/>
  <c r="Q479"/>
  <c r="Q296"/>
  <c r="Q142"/>
  <c r="Q916"/>
  <c r="Q617"/>
  <c r="Q299"/>
  <c r="Q407"/>
  <c r="Q408" s="1"/>
  <c r="Q545"/>
  <c r="Q546" s="1"/>
  <c r="Q15"/>
  <c r="Q960"/>
  <c r="Q771"/>
  <c r="Q180"/>
  <c r="Q181" s="1"/>
  <c r="Q967"/>
  <c r="Q839"/>
  <c r="Q840" s="1"/>
  <c r="Q673"/>
  <c r="Q533"/>
  <c r="Q534" s="1"/>
  <c r="Q124"/>
  <c r="Q888"/>
  <c r="Q695"/>
  <c r="Q572"/>
  <c r="Q398"/>
  <c r="Q231"/>
  <c r="Q232" s="1"/>
  <c r="Q69"/>
  <c r="Q70" s="1"/>
  <c r="Q948"/>
  <c r="Q793"/>
  <c r="Q794" s="1"/>
  <c r="Q644"/>
  <c r="Q499"/>
  <c r="Q135"/>
  <c r="Q136" s="1"/>
  <c r="Q901"/>
  <c r="Q918"/>
  <c r="Q509"/>
  <c r="Q392"/>
  <c r="Q393" s="1"/>
  <c r="Q173"/>
  <c r="Q174" s="1"/>
  <c r="Q220"/>
  <c r="Q623"/>
  <c r="Q803"/>
  <c r="Q166"/>
  <c r="Q167" s="1"/>
  <c r="Q705"/>
  <c r="Q706" s="1"/>
  <c r="Q71"/>
  <c r="Q72" s="1"/>
  <c r="Q192"/>
  <c r="Q193" s="1"/>
  <c r="Q922"/>
  <c r="Q933"/>
  <c r="Q520"/>
  <c r="Q336"/>
  <c r="Q176"/>
  <c r="Q27"/>
  <c r="Q910"/>
  <c r="Q717"/>
  <c r="Q602"/>
  <c r="Q413"/>
  <c r="Q241"/>
  <c r="Q78"/>
  <c r="Q79" s="1"/>
  <c r="Q746"/>
  <c r="Q747" s="1"/>
  <c r="Q529"/>
  <c r="Q199"/>
  <c r="Q200" s="1"/>
  <c r="Q229"/>
  <c r="Q310"/>
  <c r="Q239"/>
  <c r="Q932"/>
  <c r="Q635"/>
  <c r="Q290"/>
  <c r="Q938"/>
  <c r="Q776"/>
  <c r="Q636"/>
  <c r="Q488"/>
  <c r="Q963"/>
  <c r="Q669"/>
  <c r="Q525"/>
  <c r="Q349"/>
  <c r="Q184"/>
  <c r="Q185" s="1"/>
  <c r="Q32"/>
  <c r="Q915"/>
  <c r="Q731"/>
  <c r="Q607"/>
  <c r="Q421"/>
  <c r="Q249"/>
  <c r="Q250" s="1"/>
  <c r="Q88"/>
  <c r="Q759"/>
  <c r="Q760" s="1"/>
  <c r="Q554"/>
  <c r="Q555" s="1"/>
  <c r="Q211"/>
  <c r="Q212" s="1"/>
  <c r="Q255"/>
  <c r="Q256" s="1"/>
  <c r="Q342"/>
  <c r="Q343" s="1"/>
  <c r="Q270"/>
  <c r="Q271" s="1"/>
  <c r="Q937"/>
  <c r="Q655"/>
  <c r="Q386"/>
  <c r="Q943"/>
  <c r="Q787"/>
  <c r="Q788" s="1"/>
  <c r="Q642"/>
  <c r="Q506"/>
  <c r="Q507" s="1"/>
  <c r="Q969"/>
  <c r="Q842"/>
  <c r="Q674"/>
  <c r="Q536"/>
  <c r="Q359"/>
  <c r="Q195"/>
  <c r="Q37"/>
  <c r="Q920"/>
  <c r="Q744"/>
  <c r="Q616"/>
  <c r="Q433"/>
  <c r="Q109"/>
  <c r="Q784"/>
  <c r="Q785" s="1"/>
  <c r="Q566"/>
  <c r="Q226"/>
  <c r="Q227" s="1"/>
  <c r="Q304"/>
  <c r="Q362"/>
  <c r="Q314"/>
  <c r="Q942"/>
  <c r="Q676"/>
  <c r="Q34"/>
  <c r="Q950"/>
  <c r="Q799"/>
  <c r="Q647"/>
  <c r="Q514"/>
  <c r="Q974"/>
  <c r="Q851"/>
  <c r="Q679"/>
  <c r="Q541"/>
  <c r="Q368"/>
  <c r="Q204"/>
  <c r="Q930"/>
  <c r="Q757"/>
  <c r="Q628"/>
  <c r="Q447"/>
  <c r="Q275"/>
  <c r="Q276" s="1"/>
  <c r="Q119"/>
  <c r="Q120" s="1"/>
  <c r="Q796"/>
  <c r="Q797" s="1"/>
  <c r="Q593"/>
  <c r="Q252"/>
  <c r="Q323"/>
  <c r="Q18"/>
  <c r="Q153"/>
  <c r="Q10"/>
  <c r="Q966"/>
  <c r="Q973"/>
  <c r="Q202"/>
  <c r="Q584"/>
  <c r="Q510"/>
  <c r="Q640"/>
  <c r="Q9"/>
  <c r="Q13"/>
  <c r="Q809"/>
  <c r="Q810" s="1"/>
  <c r="Q849"/>
  <c r="Q410"/>
  <c r="Q954"/>
  <c r="Q318"/>
  <c r="Q319" s="1"/>
  <c r="Q629"/>
  <c r="Q30"/>
  <c r="Q238"/>
  <c r="Q677"/>
  <c r="Q898"/>
  <c r="Q240"/>
  <c r="Q807"/>
  <c r="Q808" s="1"/>
  <c r="Q160"/>
  <c r="Q20"/>
  <c r="Q308"/>
  <c r="Q309" s="1"/>
  <c r="Q321"/>
  <c r="Q540"/>
  <c r="Q703"/>
  <c r="Q704" s="1"/>
  <c r="Q77"/>
  <c r="Q649"/>
  <c r="AA526" l="1"/>
  <c r="V764"/>
  <c r="AB764"/>
  <c r="V501"/>
  <c r="AB501"/>
  <c r="P498"/>
  <c r="V599"/>
  <c r="AB599"/>
  <c r="AB725"/>
  <c r="V725"/>
  <c r="V302"/>
  <c r="AB302"/>
  <c r="V665"/>
  <c r="AB665"/>
  <c r="V596"/>
  <c r="AB596"/>
  <c r="V108"/>
  <c r="AB108"/>
  <c r="V906"/>
  <c r="AB906"/>
  <c r="AA605"/>
  <c r="V312"/>
  <c r="AB312"/>
  <c r="P272"/>
  <c r="AB277"/>
  <c r="V277"/>
  <c r="V826"/>
  <c r="AB826"/>
  <c r="AB298"/>
  <c r="V298"/>
  <c r="AB358"/>
  <c r="V358"/>
  <c r="AB838"/>
  <c r="V838"/>
  <c r="AB729"/>
  <c r="V729"/>
  <c r="AB477"/>
  <c r="V477"/>
  <c r="AB792"/>
  <c r="V792"/>
  <c r="P789"/>
  <c r="V207"/>
  <c r="AB207"/>
  <c r="P201"/>
  <c r="V325"/>
  <c r="AB325"/>
  <c r="V126"/>
  <c r="AB126"/>
  <c r="V752"/>
  <c r="AB752"/>
  <c r="AB48"/>
  <c r="V48"/>
  <c r="V844"/>
  <c r="AB844"/>
  <c r="P841"/>
  <c r="V347"/>
  <c r="AB347"/>
  <c r="P339"/>
  <c r="V890"/>
  <c r="AB890"/>
  <c r="V587"/>
  <c r="AB587"/>
  <c r="V774"/>
  <c r="AB774"/>
  <c r="P767"/>
  <c r="Q161"/>
  <c r="Q19"/>
  <c r="W20"/>
  <c r="AC20"/>
  <c r="Q965"/>
  <c r="AC966"/>
  <c r="W966"/>
  <c r="W120"/>
  <c r="W119" s="1"/>
  <c r="AC120"/>
  <c r="AC119" s="1"/>
  <c r="W647"/>
  <c r="Q646"/>
  <c r="AC647"/>
  <c r="AC34"/>
  <c r="W34"/>
  <c r="W540"/>
  <c r="AC540"/>
  <c r="AC240"/>
  <c r="W240"/>
  <c r="AC30"/>
  <c r="Q29"/>
  <c r="W30"/>
  <c r="W704"/>
  <c r="W703" s="1"/>
  <c r="AC704"/>
  <c r="AC703" s="1"/>
  <c r="Q322"/>
  <c r="Q806"/>
  <c r="AC808"/>
  <c r="AC807" s="1"/>
  <c r="W808"/>
  <c r="W807" s="1"/>
  <c r="Q237"/>
  <c r="AC238"/>
  <c r="W238"/>
  <c r="W319"/>
  <c r="W318" s="1"/>
  <c r="AC319"/>
  <c r="AC318" s="1"/>
  <c r="AC849"/>
  <c r="W849"/>
  <c r="AC640"/>
  <c r="W640"/>
  <c r="Q203"/>
  <c r="Q201" s="1"/>
  <c r="W153"/>
  <c r="AC153"/>
  <c r="Q595"/>
  <c r="Q594"/>
  <c r="Q448"/>
  <c r="AC541"/>
  <c r="W541"/>
  <c r="AC950"/>
  <c r="W950"/>
  <c r="W942"/>
  <c r="AC942"/>
  <c r="Q305"/>
  <c r="Q110"/>
  <c r="Q111" s="1"/>
  <c r="Q745"/>
  <c r="Q196"/>
  <c r="Q194" s="1"/>
  <c r="Q843"/>
  <c r="W642"/>
  <c r="Q641"/>
  <c r="AC642"/>
  <c r="Q387"/>
  <c r="Q388" s="1"/>
  <c r="W271"/>
  <c r="W270" s="1"/>
  <c r="AC271"/>
  <c r="AC270" s="1"/>
  <c r="W555"/>
  <c r="W554" s="1"/>
  <c r="AC555"/>
  <c r="AC554" s="1"/>
  <c r="W421"/>
  <c r="AC421"/>
  <c r="AC525"/>
  <c r="W525"/>
  <c r="W938"/>
  <c r="AC938"/>
  <c r="AC932"/>
  <c r="Q931"/>
  <c r="W932"/>
  <c r="W931" s="1"/>
  <c r="Q230"/>
  <c r="W79"/>
  <c r="W78" s="1"/>
  <c r="AC79"/>
  <c r="AC78" s="1"/>
  <c r="Q718"/>
  <c r="Q719"/>
  <c r="Q177"/>
  <c r="AC933"/>
  <c r="W933"/>
  <c r="AC706"/>
  <c r="AC705" s="1"/>
  <c r="W706"/>
  <c r="W705" s="1"/>
  <c r="AC220"/>
  <c r="W220"/>
  <c r="AC901"/>
  <c r="W901"/>
  <c r="W794"/>
  <c r="W793" s="1"/>
  <c r="AC794"/>
  <c r="AC793" s="1"/>
  <c r="W232"/>
  <c r="W231" s="1"/>
  <c r="AC232"/>
  <c r="AC231" s="1"/>
  <c r="Q889"/>
  <c r="Q890" s="1"/>
  <c r="W673"/>
  <c r="AC673"/>
  <c r="Q672"/>
  <c r="W181"/>
  <c r="W180" s="1"/>
  <c r="AC181"/>
  <c r="AC180" s="1"/>
  <c r="W15"/>
  <c r="AC15"/>
  <c r="Q14"/>
  <c r="Q618"/>
  <c r="Q619"/>
  <c r="Q620"/>
  <c r="Q621"/>
  <c r="Q481"/>
  <c r="Q482"/>
  <c r="Q480"/>
  <c r="Q483"/>
  <c r="Q561"/>
  <c r="Q562" s="1"/>
  <c r="AC26"/>
  <c r="W26"/>
  <c r="AC962"/>
  <c r="Q961"/>
  <c r="W962"/>
  <c r="W955"/>
  <c r="AC955"/>
  <c r="Q356"/>
  <c r="Q355"/>
  <c r="Q357"/>
  <c r="Q131"/>
  <c r="Q132"/>
  <c r="Q769"/>
  <c r="W217"/>
  <c r="Q216"/>
  <c r="AC217"/>
  <c r="W864"/>
  <c r="AC864"/>
  <c r="W656"/>
  <c r="AC656"/>
  <c r="AC80"/>
  <c r="W80"/>
  <c r="Q345"/>
  <c r="Q346"/>
  <c r="AC900"/>
  <c r="Q899"/>
  <c r="W900"/>
  <c r="W899" s="1"/>
  <c r="AC577"/>
  <c r="AC576" s="1"/>
  <c r="W577"/>
  <c r="W576" s="1"/>
  <c r="W17"/>
  <c r="AC17"/>
  <c r="W246"/>
  <c r="W245" s="1"/>
  <c r="AC246"/>
  <c r="AC245" s="1"/>
  <c r="W911"/>
  <c r="AC911"/>
  <c r="Q158"/>
  <c r="AC150"/>
  <c r="AC149" s="1"/>
  <c r="W150"/>
  <c r="W149" s="1"/>
  <c r="Q609"/>
  <c r="AC22"/>
  <c r="W22"/>
  <c r="W317"/>
  <c r="W316" s="1"/>
  <c r="AC317"/>
  <c r="AC316" s="1"/>
  <c r="W219"/>
  <c r="AC219"/>
  <c r="Q380"/>
  <c r="Q379"/>
  <c r="Q495"/>
  <c r="Q497"/>
  <c r="Q496"/>
  <c r="Q912"/>
  <c r="AC913"/>
  <c r="W913"/>
  <c r="Q895"/>
  <c r="W894"/>
  <c r="AC894"/>
  <c r="W102"/>
  <c r="W101" s="1"/>
  <c r="AC102"/>
  <c r="AC101" s="1"/>
  <c r="AC45"/>
  <c r="W45"/>
  <c r="AC685"/>
  <c r="W685"/>
  <c r="Q295"/>
  <c r="AC934"/>
  <c r="W934"/>
  <c r="Q711"/>
  <c r="Q712"/>
  <c r="Q485"/>
  <c r="Q486"/>
  <c r="AC164"/>
  <c r="AC163" s="1"/>
  <c r="W164"/>
  <c r="W163" s="1"/>
  <c r="AC682"/>
  <c r="Q681"/>
  <c r="W682"/>
  <c r="Q544"/>
  <c r="Q542"/>
  <c r="AC626"/>
  <c r="W626"/>
  <c r="AC372"/>
  <c r="W372"/>
  <c r="Q57"/>
  <c r="AC187"/>
  <c r="AC186" s="1"/>
  <c r="W187"/>
  <c r="W186" s="1"/>
  <c r="AC846"/>
  <c r="AC845" s="1"/>
  <c r="W846"/>
  <c r="W845" s="1"/>
  <c r="W274"/>
  <c r="W273" s="1"/>
  <c r="AC274"/>
  <c r="AC273" s="1"/>
  <c r="W919"/>
  <c r="AC919"/>
  <c r="AC693"/>
  <c r="W693"/>
  <c r="Q384"/>
  <c r="W113"/>
  <c r="W112" s="1"/>
  <c r="AC113"/>
  <c r="AC112" s="1"/>
  <c r="Q665"/>
  <c r="AC664"/>
  <c r="W664"/>
  <c r="AC521"/>
  <c r="W521"/>
  <c r="W606"/>
  <c r="AC606"/>
  <c r="AC335"/>
  <c r="AC334" s="1"/>
  <c r="W335"/>
  <c r="W334" s="1"/>
  <c r="W983"/>
  <c r="AC983"/>
  <c r="W976"/>
  <c r="AC976"/>
  <c r="W25"/>
  <c r="AC25"/>
  <c r="Q168"/>
  <c r="Q170"/>
  <c r="Q819"/>
  <c r="W248"/>
  <c r="W247" s="1"/>
  <c r="AC248"/>
  <c r="AC247" s="1"/>
  <c r="W683"/>
  <c r="AC683"/>
  <c r="AC289"/>
  <c r="W289"/>
  <c r="Q48"/>
  <c r="AC47"/>
  <c r="W47"/>
  <c r="O830"/>
  <c r="O828"/>
  <c r="O827" s="1"/>
  <c r="E16" i="2" s="1"/>
  <c r="E16" i="5" s="1"/>
  <c r="O615" i="1"/>
  <c r="U621"/>
  <c r="U617" s="1"/>
  <c r="U615" s="1"/>
  <c r="AA621"/>
  <c r="AA278"/>
  <c r="AA783"/>
  <c r="U303"/>
  <c r="U436"/>
  <c r="AB714"/>
  <c r="V714"/>
  <c r="AB23"/>
  <c r="P877"/>
  <c r="AB876"/>
  <c r="V876"/>
  <c r="AB429"/>
  <c r="V429"/>
  <c r="V742"/>
  <c r="V740" s="1"/>
  <c r="AB742"/>
  <c r="AB740" s="1"/>
  <c r="AB871"/>
  <c r="V871"/>
  <c r="V896"/>
  <c r="V458"/>
  <c r="AB458"/>
  <c r="V507"/>
  <c r="V506" s="1"/>
  <c r="AB507"/>
  <c r="AB506" s="1"/>
  <c r="AB801"/>
  <c r="V801"/>
  <c r="AB253"/>
  <c r="V253"/>
  <c r="V591"/>
  <c r="AB591"/>
  <c r="AB470"/>
  <c r="V470"/>
  <c r="AB52"/>
  <c r="AB51" s="1"/>
  <c r="V52"/>
  <c r="V51" s="1"/>
  <c r="V50" s="1"/>
  <c r="V438"/>
  <c r="AB438"/>
  <c r="AA622"/>
  <c r="AA251"/>
  <c r="V170"/>
  <c r="V169" s="1"/>
  <c r="V168" s="1"/>
  <c r="AB170"/>
  <c r="AB169" s="1"/>
  <c r="V384"/>
  <c r="AB384"/>
  <c r="V846"/>
  <c r="V845" s="1"/>
  <c r="AB846"/>
  <c r="AB845" s="1"/>
  <c r="AB544"/>
  <c r="AB543" s="1"/>
  <c r="V544"/>
  <c r="V543" s="1"/>
  <c r="V542" s="1"/>
  <c r="V497"/>
  <c r="AB497"/>
  <c r="AB379"/>
  <c r="V379"/>
  <c r="AB196"/>
  <c r="AB195" s="1"/>
  <c r="V196"/>
  <c r="V195" s="1"/>
  <c r="V194" s="1"/>
  <c r="V110"/>
  <c r="AB110"/>
  <c r="V159"/>
  <c r="AB159"/>
  <c r="AB216"/>
  <c r="AB769"/>
  <c r="V769"/>
  <c r="AB356"/>
  <c r="V356"/>
  <c r="AB961"/>
  <c r="AB561"/>
  <c r="V561"/>
  <c r="AB481"/>
  <c r="V481"/>
  <c r="AB618"/>
  <c r="V618"/>
  <c r="AB672"/>
  <c r="AA921"/>
  <c r="V128"/>
  <c r="AB128"/>
  <c r="V904"/>
  <c r="AB904"/>
  <c r="V474"/>
  <c r="AB474"/>
  <c r="V210"/>
  <c r="V209" s="1"/>
  <c r="AB210"/>
  <c r="AB209" s="1"/>
  <c r="V98"/>
  <c r="AB98"/>
  <c r="P425"/>
  <c r="V424"/>
  <c r="AB424"/>
  <c r="AB924"/>
  <c r="V924"/>
  <c r="V492"/>
  <c r="AB492"/>
  <c r="AB343"/>
  <c r="AB342" s="1"/>
  <c r="V343"/>
  <c r="V342" s="1"/>
  <c r="AB968"/>
  <c r="V945"/>
  <c r="AB945"/>
  <c r="V503"/>
  <c r="AB503"/>
  <c r="V813"/>
  <c r="AB813"/>
  <c r="AB376"/>
  <c r="V376"/>
  <c r="AB947"/>
  <c r="AB650"/>
  <c r="V650"/>
  <c r="AB29"/>
  <c r="V161"/>
  <c r="AB161"/>
  <c r="Z196"/>
  <c r="Z195" s="1"/>
  <c r="Z194" s="1"/>
  <c r="Z188" s="1"/>
  <c r="P8" i="2" s="1"/>
  <c r="J8" i="5" s="1"/>
  <c r="P8" s="1"/>
  <c r="AA195" i="1"/>
  <c r="AA505"/>
  <c r="U505"/>
  <c r="AA798"/>
  <c r="P284"/>
  <c r="AB282"/>
  <c r="V282"/>
  <c r="V258"/>
  <c r="AB258"/>
  <c r="AB981"/>
  <c r="AB364"/>
  <c r="V364"/>
  <c r="AB614"/>
  <c r="V614"/>
  <c r="V66"/>
  <c r="V65" s="1"/>
  <c r="V64" s="1"/>
  <c r="AB66"/>
  <c r="AB65" s="1"/>
  <c r="AB631"/>
  <c r="AB467"/>
  <c r="V467"/>
  <c r="AB83"/>
  <c r="V83"/>
  <c r="AB690"/>
  <c r="V804"/>
  <c r="AB804"/>
  <c r="AB531"/>
  <c r="V531"/>
  <c r="AB733"/>
  <c r="V733"/>
  <c r="V91"/>
  <c r="AB91"/>
  <c r="V434"/>
  <c r="AB434"/>
  <c r="V455"/>
  <c r="AB455"/>
  <c r="AB63"/>
  <c r="V63"/>
  <c r="AB522"/>
  <c r="V443"/>
  <c r="AB443"/>
  <c r="AB956"/>
  <c r="V551"/>
  <c r="V550" s="1"/>
  <c r="V549" s="1"/>
  <c r="AB551"/>
  <c r="AB550" s="1"/>
  <c r="V145"/>
  <c r="AB145"/>
  <c r="AA707"/>
  <c r="P236"/>
  <c r="U81"/>
  <c r="V175"/>
  <c r="V931"/>
  <c r="V14"/>
  <c r="U251"/>
  <c r="U494"/>
  <c r="P834"/>
  <c r="P886"/>
  <c r="P882" s="1"/>
  <c r="V637"/>
  <c r="V935"/>
  <c r="V287"/>
  <c r="T281"/>
  <c r="T278" s="1"/>
  <c r="T262" s="1"/>
  <c r="J9" i="2" s="1"/>
  <c r="AA617" i="1"/>
  <c r="U94"/>
  <c r="U93" s="1"/>
  <c r="AA201"/>
  <c r="V971"/>
  <c r="V694"/>
  <c r="U902"/>
  <c r="W77"/>
  <c r="AC77"/>
  <c r="W677"/>
  <c r="AC677"/>
  <c r="Q8"/>
  <c r="W9"/>
  <c r="W8" s="1"/>
  <c r="AC9"/>
  <c r="Q586"/>
  <c r="Q585"/>
  <c r="AC10"/>
  <c r="W10"/>
  <c r="Q253"/>
  <c r="Q254"/>
  <c r="Q277"/>
  <c r="W276"/>
  <c r="AC276"/>
  <c r="W930"/>
  <c r="AC930"/>
  <c r="AC368"/>
  <c r="W368"/>
  <c r="AC974"/>
  <c r="W974"/>
  <c r="Q800"/>
  <c r="Q801"/>
  <c r="W676"/>
  <c r="AC676"/>
  <c r="W362"/>
  <c r="AC362"/>
  <c r="Q786"/>
  <c r="W785"/>
  <c r="AC785"/>
  <c r="AC616"/>
  <c r="Q615"/>
  <c r="W616"/>
  <c r="AC37"/>
  <c r="W37"/>
  <c r="W674"/>
  <c r="AC674"/>
  <c r="W507"/>
  <c r="W506" s="1"/>
  <c r="AC507"/>
  <c r="AC506" s="1"/>
  <c r="W212"/>
  <c r="W211" s="1"/>
  <c r="AC212"/>
  <c r="AC211" s="1"/>
  <c r="AC250"/>
  <c r="AC249" s="1"/>
  <c r="W250"/>
  <c r="W249" s="1"/>
  <c r="AC915"/>
  <c r="W915"/>
  <c r="AC349"/>
  <c r="Q348"/>
  <c r="W349"/>
  <c r="W963"/>
  <c r="AC963"/>
  <c r="Q777"/>
  <c r="W635"/>
  <c r="Q634"/>
  <c r="AC635"/>
  <c r="Q311"/>
  <c r="Q312" s="1"/>
  <c r="W747"/>
  <c r="W746" s="1"/>
  <c r="AC747"/>
  <c r="AC746" s="1"/>
  <c r="AC602"/>
  <c r="W602"/>
  <c r="AC27"/>
  <c r="W27"/>
  <c r="W72"/>
  <c r="W71" s="1"/>
  <c r="AC72"/>
  <c r="AC71" s="1"/>
  <c r="Q624"/>
  <c r="AC393"/>
  <c r="AC392" s="1"/>
  <c r="W393"/>
  <c r="W392" s="1"/>
  <c r="W918"/>
  <c r="AC918"/>
  <c r="Q917"/>
  <c r="W644"/>
  <c r="AC644"/>
  <c r="W70"/>
  <c r="W69" s="1"/>
  <c r="AC70"/>
  <c r="AC69" s="1"/>
  <c r="AC695"/>
  <c r="W695"/>
  <c r="Q694"/>
  <c r="W534"/>
  <c r="W533" s="1"/>
  <c r="AC534"/>
  <c r="AC533" s="1"/>
  <c r="Q300"/>
  <c r="Q301"/>
  <c r="Q297"/>
  <c r="AC941"/>
  <c r="Q940"/>
  <c r="W941"/>
  <c r="Q391"/>
  <c r="W984"/>
  <c r="AC984"/>
  <c r="Q825"/>
  <c r="W722"/>
  <c r="W721" s="1"/>
  <c r="AC722"/>
  <c r="AC721" s="1"/>
  <c r="Q438"/>
  <c r="Q823"/>
  <c r="AC822"/>
  <c r="W822"/>
  <c r="W633"/>
  <c r="AC633"/>
  <c r="Q50"/>
  <c r="W52"/>
  <c r="W51" s="1"/>
  <c r="AC52"/>
  <c r="AC51" s="1"/>
  <c r="W684"/>
  <c r="AC684"/>
  <c r="W519"/>
  <c r="Q518"/>
  <c r="AC519"/>
  <c r="Q471"/>
  <c r="Q470"/>
  <c r="Q235"/>
  <c r="Q234"/>
  <c r="Q751"/>
  <c r="Q752" s="1"/>
  <c r="Q750"/>
  <c r="W575"/>
  <c r="W574" s="1"/>
  <c r="AC575"/>
  <c r="AC574" s="1"/>
  <c r="W630"/>
  <c r="AC630"/>
  <c r="AC402"/>
  <c r="AC401" s="1"/>
  <c r="W402"/>
  <c r="W401" s="1"/>
  <c r="W927"/>
  <c r="W926" s="1"/>
  <c r="AC927"/>
  <c r="AC926" s="1"/>
  <c r="AC696"/>
  <c r="W696"/>
  <c r="AC183"/>
  <c r="AC182" s="1"/>
  <c r="W183"/>
  <c r="W182" s="1"/>
  <c r="Q763"/>
  <c r="Q591"/>
  <c r="Q592"/>
  <c r="Q590"/>
  <c r="W892"/>
  <c r="W891" s="1"/>
  <c r="AC892"/>
  <c r="AC891" s="1"/>
  <c r="Q538"/>
  <c r="AC539"/>
  <c r="W539"/>
  <c r="W538" s="1"/>
  <c r="W218"/>
  <c r="AC218"/>
  <c r="W881"/>
  <c r="W880" s="1"/>
  <c r="AC881"/>
  <c r="AC880" s="1"/>
  <c r="W307"/>
  <c r="W306" s="1"/>
  <c r="AC307"/>
  <c r="AC306" s="1"/>
  <c r="AC939"/>
  <c r="W939"/>
  <c r="Q724"/>
  <c r="W517"/>
  <c r="AC517"/>
  <c r="Q686"/>
  <c r="AC687"/>
  <c r="W687"/>
  <c r="W553"/>
  <c r="W552" s="1"/>
  <c r="AC553"/>
  <c r="AC552" s="1"/>
  <c r="Q140"/>
  <c r="Q141" s="1"/>
  <c r="Q139"/>
  <c r="AC766"/>
  <c r="AC765" s="1"/>
  <c r="W766"/>
  <c r="W765" s="1"/>
  <c r="Q599"/>
  <c r="AC598"/>
  <c r="W598"/>
  <c r="Q115"/>
  <c r="Q116"/>
  <c r="W58"/>
  <c r="AC58"/>
  <c r="Q451"/>
  <c r="Q452"/>
  <c r="W361"/>
  <c r="W360" s="1"/>
  <c r="AC361"/>
  <c r="Q360"/>
  <c r="AC975"/>
  <c r="W975"/>
  <c r="Q458"/>
  <c r="Q460" s="1"/>
  <c r="Q459"/>
  <c r="Q896"/>
  <c r="AC897"/>
  <c r="W897"/>
  <c r="Q872"/>
  <c r="Q869"/>
  <c r="Q873" s="1"/>
  <c r="Q870"/>
  <c r="Q871"/>
  <c r="AC41"/>
  <c r="W41"/>
  <c r="W33"/>
  <c r="AC33"/>
  <c r="W675"/>
  <c r="AC675"/>
  <c r="AC118"/>
  <c r="AC117" s="1"/>
  <c r="W118"/>
  <c r="W117" s="1"/>
  <c r="Q742"/>
  <c r="W741"/>
  <c r="AC741"/>
  <c r="Q569"/>
  <c r="Q570"/>
  <c r="W49"/>
  <c r="AC49"/>
  <c r="W16"/>
  <c r="AC16"/>
  <c r="W394"/>
  <c r="AC394"/>
  <c r="Q341"/>
  <c r="W964"/>
  <c r="AC964"/>
  <c r="Q430"/>
  <c r="Q432"/>
  <c r="Q431"/>
  <c r="Q428"/>
  <c r="Q429"/>
  <c r="Q876"/>
  <c r="Q847"/>
  <c r="AC848"/>
  <c r="W848"/>
  <c r="W847" s="1"/>
  <c r="W11"/>
  <c r="AC11"/>
  <c r="W24"/>
  <c r="Q23"/>
  <c r="AC24"/>
  <c r="Q660"/>
  <c r="Q661"/>
  <c r="Q662"/>
  <c r="Q86"/>
  <c r="Q714"/>
  <c r="Q715"/>
  <c r="AC548"/>
  <c r="AC547" s="1"/>
  <c r="W548"/>
  <c r="W547" s="1"/>
  <c r="O700"/>
  <c r="O698"/>
  <c r="O697" s="1"/>
  <c r="E15" i="2" s="1"/>
  <c r="E15" i="5" s="1"/>
  <c r="O352" i="1"/>
  <c r="O351" s="1"/>
  <c r="E10" i="2" s="1"/>
  <c r="E10" i="5" s="1"/>
  <c r="AA353" i="1"/>
  <c r="U353"/>
  <c r="AA513"/>
  <c r="U513"/>
  <c r="U512" s="1"/>
  <c r="O512"/>
  <c r="O511" s="1"/>
  <c r="E12" i="2" s="1"/>
  <c r="E12" i="5" s="1"/>
  <c r="U215" i="1"/>
  <c r="U213" s="1"/>
  <c r="U208" s="1"/>
  <c r="AA215"/>
  <c r="AA303"/>
  <c r="AB86"/>
  <c r="V86"/>
  <c r="AB431"/>
  <c r="V431"/>
  <c r="AB341"/>
  <c r="AB340" s="1"/>
  <c r="V341"/>
  <c r="V340" s="1"/>
  <c r="AB869"/>
  <c r="V869"/>
  <c r="AB896"/>
  <c r="AB460"/>
  <c r="V460"/>
  <c r="AB360"/>
  <c r="AB116"/>
  <c r="V116"/>
  <c r="AB139"/>
  <c r="V139"/>
  <c r="V724"/>
  <c r="AB724"/>
  <c r="AB307"/>
  <c r="AB306" s="1"/>
  <c r="V307"/>
  <c r="V306" s="1"/>
  <c r="AB917"/>
  <c r="P625"/>
  <c r="V624"/>
  <c r="AB624"/>
  <c r="V777"/>
  <c r="AB777"/>
  <c r="AB348"/>
  <c r="V785"/>
  <c r="AB785"/>
  <c r="AB800"/>
  <c r="V800"/>
  <c r="V254"/>
  <c r="V252" s="1"/>
  <c r="AB254"/>
  <c r="AB252" s="1"/>
  <c r="P592"/>
  <c r="AB590"/>
  <c r="V590"/>
  <c r="V751"/>
  <c r="AB751"/>
  <c r="P472"/>
  <c r="V471"/>
  <c r="AB471"/>
  <c r="AB439"/>
  <c r="V439"/>
  <c r="AB8"/>
  <c r="V335"/>
  <c r="V334" s="1"/>
  <c r="AB335"/>
  <c r="AB334" s="1"/>
  <c r="AB385"/>
  <c r="V385"/>
  <c r="V383" s="1"/>
  <c r="P487"/>
  <c r="V485"/>
  <c r="AB485"/>
  <c r="AB912"/>
  <c r="AB495"/>
  <c r="V495"/>
  <c r="V380"/>
  <c r="AB380"/>
  <c r="AB175"/>
  <c r="AB719"/>
  <c r="V719"/>
  <c r="V230"/>
  <c r="V229" s="1"/>
  <c r="AB230"/>
  <c r="AB229" s="1"/>
  <c r="V111"/>
  <c r="V109" s="1"/>
  <c r="AB111"/>
  <c r="AB610"/>
  <c r="V610"/>
  <c r="AB899"/>
  <c r="AB770"/>
  <c r="AB768" s="1"/>
  <c r="V770"/>
  <c r="V768" s="1"/>
  <c r="AB562"/>
  <c r="AB560" s="1"/>
  <c r="V562"/>
  <c r="V560" s="1"/>
  <c r="P483"/>
  <c r="V480"/>
  <c r="AB480"/>
  <c r="AB619"/>
  <c r="V619"/>
  <c r="V889"/>
  <c r="V888" s="1"/>
  <c r="AB889"/>
  <c r="AB888" s="1"/>
  <c r="AB203"/>
  <c r="AB202" s="1"/>
  <c r="V203"/>
  <c r="V202" s="1"/>
  <c r="U559"/>
  <c r="U557" s="1"/>
  <c r="AA559"/>
  <c r="AA557" s="1"/>
  <c r="AA358"/>
  <c r="AA354" s="1"/>
  <c r="U358"/>
  <c r="AA775"/>
  <c r="AA81"/>
  <c r="J7" i="2"/>
  <c r="AB558" i="1"/>
  <c r="V558"/>
  <c r="V107"/>
  <c r="AB107"/>
  <c r="V446"/>
  <c r="V445" s="1"/>
  <c r="AB446"/>
  <c r="AB445" s="1"/>
  <c r="AB754"/>
  <c r="V754"/>
  <c r="AB95"/>
  <c r="V95"/>
  <c r="AB96"/>
  <c r="V96"/>
  <c r="AB508"/>
  <c r="AB337"/>
  <c r="V337"/>
  <c r="V491"/>
  <c r="AB491"/>
  <c r="AB678"/>
  <c r="AB627"/>
  <c r="AB946"/>
  <c r="AB944" s="1"/>
  <c r="V946"/>
  <c r="AB505"/>
  <c r="V505"/>
  <c r="V214"/>
  <c r="AB214"/>
  <c r="AB814"/>
  <c r="AB812" s="1"/>
  <c r="V814"/>
  <c r="V812" s="1"/>
  <c r="V811" s="1"/>
  <c r="AB287"/>
  <c r="V268"/>
  <c r="AB268"/>
  <c r="AB840"/>
  <c r="AB839" s="1"/>
  <c r="V840"/>
  <c r="V839" s="1"/>
  <c r="V309"/>
  <c r="V308" s="1"/>
  <c r="AB309"/>
  <c r="AB308" s="1"/>
  <c r="V651"/>
  <c r="AB651"/>
  <c r="AB500"/>
  <c r="V500"/>
  <c r="V499" s="1"/>
  <c r="AB237"/>
  <c r="V162"/>
  <c r="V160" s="1"/>
  <c r="AB162"/>
  <c r="AB160" s="1"/>
  <c r="AB19"/>
  <c r="AA859"/>
  <c r="AA817"/>
  <c r="AA228"/>
  <c r="AB333"/>
  <c r="AB332" s="1"/>
  <c r="V333"/>
  <c r="V332" s="1"/>
  <c r="AB259"/>
  <c r="V259"/>
  <c r="AB367"/>
  <c r="V367"/>
  <c r="AB147"/>
  <c r="V147"/>
  <c r="V856"/>
  <c r="AB856"/>
  <c r="AB466"/>
  <c r="V466"/>
  <c r="AB84"/>
  <c r="AB82" s="1"/>
  <c r="V84"/>
  <c r="V82" s="1"/>
  <c r="AB805"/>
  <c r="V805"/>
  <c r="AB90"/>
  <c r="V90"/>
  <c r="P426"/>
  <c r="V435"/>
  <c r="V433" s="1"/>
  <c r="AB435"/>
  <c r="AB433" s="1"/>
  <c r="V567"/>
  <c r="V566" s="1"/>
  <c r="AB567"/>
  <c r="AB566" s="1"/>
  <c r="V758"/>
  <c r="V757" s="1"/>
  <c r="V756" s="1"/>
  <c r="AB758"/>
  <c r="AB757" s="1"/>
  <c r="AB324"/>
  <c r="AB323" s="1"/>
  <c r="V324"/>
  <c r="V323" s="1"/>
  <c r="P739"/>
  <c r="AB738"/>
  <c r="V738"/>
  <c r="V456"/>
  <c r="V454" s="1"/>
  <c r="AB456"/>
  <c r="AB454" s="1"/>
  <c r="V408"/>
  <c r="V407" s="1"/>
  <c r="AB408"/>
  <c r="AB407" s="1"/>
  <c r="AB125"/>
  <c r="AB124" s="1"/>
  <c r="V125"/>
  <c r="V124" s="1"/>
  <c r="AB694"/>
  <c r="V23"/>
  <c r="U479"/>
  <c r="AA213"/>
  <c r="AB157"/>
  <c r="V216"/>
  <c r="V961"/>
  <c r="V672"/>
  <c r="V654"/>
  <c r="V29"/>
  <c r="U502"/>
  <c r="U658"/>
  <c r="U578" s="1"/>
  <c r="K13" i="2" s="1"/>
  <c r="I14" i="7" s="1"/>
  <c r="V977" i="1"/>
  <c r="V600"/>
  <c r="V39"/>
  <c r="V631"/>
  <c r="P151"/>
  <c r="V522"/>
  <c r="AC898"/>
  <c r="W898"/>
  <c r="Q411"/>
  <c r="Q412"/>
  <c r="W13"/>
  <c r="AC13"/>
  <c r="Q324"/>
  <c r="Q758"/>
  <c r="Q756"/>
  <c r="Q207"/>
  <c r="Q205"/>
  <c r="Q206"/>
  <c r="Q315"/>
  <c r="Q313"/>
  <c r="Q434"/>
  <c r="AC536"/>
  <c r="Q535"/>
  <c r="W536"/>
  <c r="W535" s="1"/>
  <c r="AC937"/>
  <c r="W937"/>
  <c r="W256"/>
  <c r="W255" s="1"/>
  <c r="AC256"/>
  <c r="AC255" s="1"/>
  <c r="Q91"/>
  <c r="Q89"/>
  <c r="Q90"/>
  <c r="Q732"/>
  <c r="Q733"/>
  <c r="Q730"/>
  <c r="W185"/>
  <c r="W184" s="1"/>
  <c r="AC185"/>
  <c r="AC184" s="1"/>
  <c r="W636"/>
  <c r="AC636"/>
  <c r="Q291"/>
  <c r="W239"/>
  <c r="AC239"/>
  <c r="Q531"/>
  <c r="Q530"/>
  <c r="Q414"/>
  <c r="Q415"/>
  <c r="AC520"/>
  <c r="W520"/>
  <c r="AC193"/>
  <c r="AC192" s="1"/>
  <c r="W193"/>
  <c r="W192" s="1"/>
  <c r="Q805"/>
  <c r="Q804"/>
  <c r="Q500"/>
  <c r="Q501"/>
  <c r="Q573"/>
  <c r="Q125"/>
  <c r="Q126" s="1"/>
  <c r="W967"/>
  <c r="AC967"/>
  <c r="AC960"/>
  <c r="W960"/>
  <c r="AC408"/>
  <c r="AC407" s="1"/>
  <c r="W408"/>
  <c r="W407" s="1"/>
  <c r="Q144"/>
  <c r="Q143"/>
  <c r="Q145" s="1"/>
  <c r="AC782"/>
  <c r="AC781" s="1"/>
  <c r="W782"/>
  <c r="W781" s="1"/>
  <c r="Q221"/>
  <c r="Q223"/>
  <c r="AC879"/>
  <c r="AC878" s="1"/>
  <c r="W879"/>
  <c r="W878" s="1"/>
  <c r="W134"/>
  <c r="W133" s="1"/>
  <c r="AC134"/>
  <c r="AC133" s="1"/>
  <c r="W417"/>
  <c r="AC417"/>
  <c r="W603"/>
  <c r="AC603"/>
  <c r="W462"/>
  <c r="W461" s="1"/>
  <c r="AC462"/>
  <c r="AC461" s="1"/>
  <c r="Q549"/>
  <c r="Q551"/>
  <c r="AC957"/>
  <c r="W957"/>
  <c r="Q956"/>
  <c r="W949"/>
  <c r="AC949"/>
  <c r="W657"/>
  <c r="AC657"/>
  <c r="AC172"/>
  <c r="AC171" s="1"/>
  <c r="W172"/>
  <c r="W171" s="1"/>
  <c r="Q709"/>
  <c r="Q707"/>
  <c r="Q442"/>
  <c r="Q443" s="1"/>
  <c r="Q441"/>
  <c r="AC816"/>
  <c r="AC815" s="1"/>
  <c r="W816"/>
  <c r="W815" s="1"/>
  <c r="Q522"/>
  <c r="AC523"/>
  <c r="W523"/>
  <c r="Q62"/>
  <c r="Q63" s="1"/>
  <c r="Q61"/>
  <c r="W611"/>
  <c r="AC611"/>
  <c r="W958"/>
  <c r="AC958"/>
  <c r="AC735"/>
  <c r="AC734" s="1"/>
  <c r="W735"/>
  <c r="W734" s="1"/>
  <c r="Q455"/>
  <c r="Q456"/>
  <c r="AC225"/>
  <c r="AC224" s="1"/>
  <c r="W225"/>
  <c r="W224" s="1"/>
  <c r="Q738"/>
  <c r="Q739"/>
  <c r="W54"/>
  <c r="W53" s="1"/>
  <c r="AC54"/>
  <c r="AC53" s="1"/>
  <c r="AC691"/>
  <c r="Q690"/>
  <c r="W691"/>
  <c r="W152"/>
  <c r="AC152"/>
  <c r="W780"/>
  <c r="W779" s="1"/>
  <c r="AC780"/>
  <c r="AC779" s="1"/>
  <c r="W604"/>
  <c r="AC604"/>
  <c r="W156"/>
  <c r="AC156"/>
  <c r="Q83"/>
  <c r="Q466"/>
  <c r="Q467"/>
  <c r="Q465"/>
  <c r="W370"/>
  <c r="Q369"/>
  <c r="AC370"/>
  <c r="AC980"/>
  <c r="W980"/>
  <c r="AC632"/>
  <c r="W632"/>
  <c r="W631" s="1"/>
  <c r="Q631"/>
  <c r="Q397"/>
  <c r="Q66"/>
  <c r="AC198"/>
  <c r="AC197" s="1"/>
  <c r="W198"/>
  <c r="W197" s="1"/>
  <c r="Q855"/>
  <c r="Q856"/>
  <c r="Q857"/>
  <c r="AC286"/>
  <c r="AC285" s="1"/>
  <c r="W286"/>
  <c r="W285" s="1"/>
  <c r="AC929"/>
  <c r="AC928" s="1"/>
  <c r="W929"/>
  <c r="W928" s="1"/>
  <c r="W702"/>
  <c r="W701" s="1"/>
  <c r="AC702"/>
  <c r="AC701" s="1"/>
  <c r="AC422"/>
  <c r="W422"/>
  <c r="Q147"/>
  <c r="W671"/>
  <c r="AC671"/>
  <c r="W537"/>
  <c r="AC537"/>
  <c r="Q613"/>
  <c r="Q366"/>
  <c r="Q365"/>
  <c r="Q364"/>
  <c r="Q981"/>
  <c r="W982"/>
  <c r="W981" s="1"/>
  <c r="AC982"/>
  <c r="AC40"/>
  <c r="W40"/>
  <c r="W39" s="1"/>
  <c r="Q39"/>
  <c r="AC179"/>
  <c r="AC178" s="1"/>
  <c r="W179"/>
  <c r="W178" s="1"/>
  <c r="Q832"/>
  <c r="Q833"/>
  <c r="Q258"/>
  <c r="Q259"/>
  <c r="Q260"/>
  <c r="AC914"/>
  <c r="W914"/>
  <c r="AC688"/>
  <c r="W688"/>
  <c r="Q333"/>
  <c r="AC74"/>
  <c r="AC73" s="1"/>
  <c r="W74"/>
  <c r="W73" s="1"/>
  <c r="AC645"/>
  <c r="W645"/>
  <c r="AC516"/>
  <c r="W516"/>
  <c r="AC601"/>
  <c r="Q600"/>
  <c r="W601"/>
  <c r="Q283"/>
  <c r="Q282"/>
  <c r="Q977"/>
  <c r="AC978"/>
  <c r="W978"/>
  <c r="W972"/>
  <c r="Q971"/>
  <c r="AC972"/>
  <c r="O265"/>
  <c r="O266"/>
  <c r="O263" s="1"/>
  <c r="O262" s="1"/>
  <c r="E9" i="2" s="1"/>
  <c r="E9" i="5" s="1"/>
  <c r="AA909" i="1"/>
  <c r="O908"/>
  <c r="O907" s="1"/>
  <c r="E17" i="2" s="1"/>
  <c r="E17" i="5" s="1"/>
  <c r="U909" i="1"/>
  <c r="U908" s="1"/>
  <c r="U907" s="1"/>
  <c r="K17" i="2" s="1"/>
  <c r="I18" i="7" s="1"/>
  <c r="AA426" i="1"/>
  <c r="AA330"/>
  <c r="AA328" s="1"/>
  <c r="U330"/>
  <c r="U328" s="1"/>
  <c r="O320"/>
  <c r="AA658"/>
  <c r="AB87"/>
  <c r="AB85" s="1"/>
  <c r="V87"/>
  <c r="V85" s="1"/>
  <c r="AB661"/>
  <c r="V661"/>
  <c r="V847"/>
  <c r="AB432"/>
  <c r="V432"/>
  <c r="V430"/>
  <c r="AB430"/>
  <c r="V870"/>
  <c r="AB870"/>
  <c r="AB140"/>
  <c r="V140"/>
  <c r="AB686"/>
  <c r="AB634"/>
  <c r="AB778"/>
  <c r="V778"/>
  <c r="V776" s="1"/>
  <c r="V775" s="1"/>
  <c r="V348"/>
  <c r="AB786"/>
  <c r="V786"/>
  <c r="AB802"/>
  <c r="V802"/>
  <c r="AB538"/>
  <c r="V763"/>
  <c r="AB763"/>
  <c r="V750"/>
  <c r="V749" s="1"/>
  <c r="AB750"/>
  <c r="AB749" s="1"/>
  <c r="AB235"/>
  <c r="V235"/>
  <c r="AB518"/>
  <c r="V297"/>
  <c r="AB297"/>
  <c r="AB296" s="1"/>
  <c r="V301"/>
  <c r="AB301"/>
  <c r="V411"/>
  <c r="AB411"/>
  <c r="AA137"/>
  <c r="AA50"/>
  <c r="AB819"/>
  <c r="V819"/>
  <c r="V664"/>
  <c r="AB664"/>
  <c r="AB486"/>
  <c r="V486"/>
  <c r="V711"/>
  <c r="AB711"/>
  <c r="AB295"/>
  <c r="AB294" s="1"/>
  <c r="V295"/>
  <c r="V294" s="1"/>
  <c r="AB894"/>
  <c r="V894"/>
  <c r="V496"/>
  <c r="AB496"/>
  <c r="AB381"/>
  <c r="V381"/>
  <c r="P720"/>
  <c r="P716" s="1"/>
  <c r="V718"/>
  <c r="AB718"/>
  <c r="AB931"/>
  <c r="P388"/>
  <c r="V387"/>
  <c r="AB387"/>
  <c r="AB745"/>
  <c r="AB744" s="1"/>
  <c r="V745"/>
  <c r="V744" s="1"/>
  <c r="V743" s="1"/>
  <c r="AB305"/>
  <c r="AB304" s="1"/>
  <c r="V305"/>
  <c r="V304" s="1"/>
  <c r="P449"/>
  <c r="V448"/>
  <c r="AB448"/>
  <c r="AB594"/>
  <c r="V594"/>
  <c r="V899"/>
  <c r="V345"/>
  <c r="AB345"/>
  <c r="AB131"/>
  <c r="V131"/>
  <c r="V357"/>
  <c r="AB357"/>
  <c r="AB482"/>
  <c r="V482"/>
  <c r="V621"/>
  <c r="AB621"/>
  <c r="AB14"/>
  <c r="AB965"/>
  <c r="V585"/>
  <c r="AB585"/>
  <c r="AB528"/>
  <c r="AB527" s="1"/>
  <c r="V528"/>
  <c r="V527" s="1"/>
  <c r="V837"/>
  <c r="AB837"/>
  <c r="V329"/>
  <c r="AB329"/>
  <c r="AB559"/>
  <c r="AB557" s="1"/>
  <c r="V559"/>
  <c r="V557" s="1"/>
  <c r="V727"/>
  <c r="AB727"/>
  <c r="AB106"/>
  <c r="V106"/>
  <c r="AB861"/>
  <c r="AB860" s="1"/>
  <c r="V861"/>
  <c r="V860" s="1"/>
  <c r="V859" s="1"/>
  <c r="AB35"/>
  <c r="AB755"/>
  <c r="V755"/>
  <c r="V753" s="1"/>
  <c r="V905"/>
  <c r="AB905"/>
  <c r="V475"/>
  <c r="AB475"/>
  <c r="V100"/>
  <c r="AB100"/>
  <c r="AB97"/>
  <c r="V97"/>
  <c r="AB637"/>
  <c r="P331"/>
  <c r="V338"/>
  <c r="V336" s="1"/>
  <c r="AB338"/>
  <c r="AB336" s="1"/>
  <c r="V490"/>
  <c r="AB490"/>
  <c r="AB654"/>
  <c r="V280"/>
  <c r="V279" s="1"/>
  <c r="AB280"/>
  <c r="AB279" s="1"/>
  <c r="V215"/>
  <c r="V213" s="1"/>
  <c r="V208" s="1"/>
  <c r="AB215"/>
  <c r="AB213" s="1"/>
  <c r="V327"/>
  <c r="V326" s="1"/>
  <c r="AB327"/>
  <c r="AB326" s="1"/>
  <c r="V405"/>
  <c r="AB405"/>
  <c r="AB377"/>
  <c r="V377"/>
  <c r="AB935"/>
  <c r="V269"/>
  <c r="AB269"/>
  <c r="AB773"/>
  <c r="V773"/>
  <c r="AB399"/>
  <c r="V399"/>
  <c r="V322"/>
  <c r="V321" s="1"/>
  <c r="AB322"/>
  <c r="AB321" s="1"/>
  <c r="AB653"/>
  <c r="V653"/>
  <c r="AB940"/>
  <c r="AB971"/>
  <c r="AB977"/>
  <c r="AB600"/>
  <c r="V260"/>
  <c r="AB260"/>
  <c r="V832"/>
  <c r="AB832"/>
  <c r="AB39"/>
  <c r="V365"/>
  <c r="AB365"/>
  <c r="P858"/>
  <c r="P850" s="1"/>
  <c r="V857"/>
  <c r="AB857"/>
  <c r="AB397"/>
  <c r="AB396" s="1"/>
  <c r="V397"/>
  <c r="V396" s="1"/>
  <c r="V369"/>
  <c r="AB465"/>
  <c r="V465"/>
  <c r="V414"/>
  <c r="AB414"/>
  <c r="V530"/>
  <c r="AB530"/>
  <c r="V291"/>
  <c r="AB291"/>
  <c r="AB646"/>
  <c r="AB853"/>
  <c r="V853"/>
  <c r="AB205"/>
  <c r="V205"/>
  <c r="AB62"/>
  <c r="V62"/>
  <c r="AB441"/>
  <c r="V441"/>
  <c r="V879"/>
  <c r="V878" s="1"/>
  <c r="AB879"/>
  <c r="AB878" s="1"/>
  <c r="V143"/>
  <c r="AB143"/>
  <c r="AB573"/>
  <c r="AB572" s="1"/>
  <c r="V573"/>
  <c r="V572" s="1"/>
  <c r="V571" s="1"/>
  <c r="V808"/>
  <c r="V807" s="1"/>
  <c r="V806" s="1"/>
  <c r="AB808"/>
  <c r="AB807" s="1"/>
  <c r="V114"/>
  <c r="AA479"/>
  <c r="V608"/>
  <c r="V605" s="1"/>
  <c r="V157"/>
  <c r="V151" s="1"/>
  <c r="U817"/>
  <c r="AA502"/>
  <c r="V981"/>
  <c r="P148"/>
  <c r="P81"/>
  <c r="V690"/>
  <c r="P92"/>
  <c r="V535"/>
  <c r="P565"/>
  <c r="P736"/>
  <c r="P453"/>
  <c r="V956"/>
  <c r="U109"/>
  <c r="Q652"/>
  <c r="Q650"/>
  <c r="Q651"/>
  <c r="AC629"/>
  <c r="W629"/>
  <c r="Q852"/>
  <c r="Q567"/>
  <c r="AC943"/>
  <c r="W943"/>
  <c r="W309"/>
  <c r="W308" s="1"/>
  <c r="AC309"/>
  <c r="AC308" s="1"/>
  <c r="AC954"/>
  <c r="W954"/>
  <c r="AC810"/>
  <c r="AC809" s="1"/>
  <c r="W810"/>
  <c r="W809" s="1"/>
  <c r="W510"/>
  <c r="AC510"/>
  <c r="AC973"/>
  <c r="W973"/>
  <c r="AC18"/>
  <c r="W18"/>
  <c r="W797"/>
  <c r="W796" s="1"/>
  <c r="AC797"/>
  <c r="AC796" s="1"/>
  <c r="AC628"/>
  <c r="W628"/>
  <c r="Q627"/>
  <c r="Q678"/>
  <c r="W679"/>
  <c r="AC679"/>
  <c r="W514"/>
  <c r="AC514"/>
  <c r="W227"/>
  <c r="W226" s="1"/>
  <c r="AC227"/>
  <c r="AC226" s="1"/>
  <c r="AC920"/>
  <c r="W920"/>
  <c r="AC359"/>
  <c r="W359"/>
  <c r="AC969"/>
  <c r="Q968"/>
  <c r="W969"/>
  <c r="AC788"/>
  <c r="AC787" s="1"/>
  <c r="W788"/>
  <c r="W787" s="1"/>
  <c r="AC655"/>
  <c r="Q654"/>
  <c r="W655"/>
  <c r="W654" s="1"/>
  <c r="AC343"/>
  <c r="AC342" s="1"/>
  <c r="W343"/>
  <c r="W342" s="1"/>
  <c r="W760"/>
  <c r="W759" s="1"/>
  <c r="AC760"/>
  <c r="AC759" s="1"/>
  <c r="AC607"/>
  <c r="W607"/>
  <c r="W32"/>
  <c r="AC32"/>
  <c r="W669"/>
  <c r="AC669"/>
  <c r="Q489"/>
  <c r="Q491"/>
  <c r="Q492"/>
  <c r="Q490"/>
  <c r="W200"/>
  <c r="W199" s="1"/>
  <c r="AC200"/>
  <c r="AC199" s="1"/>
  <c r="W241"/>
  <c r="AC241"/>
  <c r="W910"/>
  <c r="AC910"/>
  <c r="Q337"/>
  <c r="Q924"/>
  <c r="Q923"/>
  <c r="W167"/>
  <c r="W166" s="1"/>
  <c r="AC167"/>
  <c r="AC166" s="1"/>
  <c r="W174"/>
  <c r="W173" s="1"/>
  <c r="AC174"/>
  <c r="AC173" s="1"/>
  <c r="Q508"/>
  <c r="AC509"/>
  <c r="W509"/>
  <c r="W508" s="1"/>
  <c r="W136"/>
  <c r="W135" s="1"/>
  <c r="AC136"/>
  <c r="AC135" s="1"/>
  <c r="W948"/>
  <c r="W947" s="1"/>
  <c r="Q947"/>
  <c r="AC948"/>
  <c r="Q399"/>
  <c r="Q400"/>
  <c r="W840"/>
  <c r="W839" s="1"/>
  <c r="AC840"/>
  <c r="AC839" s="1"/>
  <c r="Q773"/>
  <c r="Q772"/>
  <c r="W546"/>
  <c r="W545" s="1"/>
  <c r="AC546"/>
  <c r="AC545" s="1"/>
  <c r="W916"/>
  <c r="AC916"/>
  <c r="AC639"/>
  <c r="W639"/>
  <c r="AC59"/>
  <c r="W59"/>
  <c r="AC689"/>
  <c r="W689"/>
  <c r="AC524"/>
  <c r="W524"/>
  <c r="Q269"/>
  <c r="W268"/>
  <c r="AC268"/>
  <c r="W288"/>
  <c r="W287" s="1"/>
  <c r="AC288"/>
  <c r="Q287"/>
  <c r="AC936"/>
  <c r="Q935"/>
  <c r="W936"/>
  <c r="W935" s="1"/>
  <c r="Q376"/>
  <c r="Q375"/>
  <c r="AC979"/>
  <c r="W979"/>
  <c r="Q813"/>
  <c r="W692"/>
  <c r="AC692"/>
  <c r="Q405"/>
  <c r="AC327"/>
  <c r="AC326" s="1"/>
  <c r="W327"/>
  <c r="W326" s="1"/>
  <c r="Q244"/>
  <c r="Q242"/>
  <c r="AC643"/>
  <c r="W643"/>
  <c r="Q123"/>
  <c r="Q214"/>
  <c r="W515"/>
  <c r="AC515"/>
  <c r="W165"/>
  <c r="AC165"/>
  <c r="Q791"/>
  <c r="Q792"/>
  <c r="Q789"/>
  <c r="Q504"/>
  <c r="Q503"/>
  <c r="W280"/>
  <c r="W279" s="1"/>
  <c r="AC280"/>
  <c r="AC279" s="1"/>
  <c r="AC648"/>
  <c r="W648"/>
  <c r="W155"/>
  <c r="W154" s="1"/>
  <c r="AC155"/>
  <c r="AC154" s="1"/>
  <c r="Q946"/>
  <c r="W945"/>
  <c r="AC945"/>
  <c r="AC564"/>
  <c r="AC563" s="1"/>
  <c r="W564"/>
  <c r="W563" s="1"/>
  <c r="AC12"/>
  <c r="W12"/>
  <c r="AC638"/>
  <c r="Q637"/>
  <c r="W638"/>
  <c r="Q424"/>
  <c r="Q425"/>
  <c r="Q98"/>
  <c r="Q96"/>
  <c r="Q95"/>
  <c r="Q97"/>
  <c r="Q99"/>
  <c r="Q210"/>
  <c r="Q867"/>
  <c r="Q475"/>
  <c r="Q474"/>
  <c r="Q476"/>
  <c r="Q904"/>
  <c r="Q903"/>
  <c r="Q905"/>
  <c r="AC883"/>
  <c r="W883"/>
  <c r="W68"/>
  <c r="W67" s="1"/>
  <c r="AC68"/>
  <c r="AC67" s="1"/>
  <c r="W38"/>
  <c r="AC38"/>
  <c r="AC680"/>
  <c r="W680"/>
  <c r="Q128"/>
  <c r="Q754"/>
  <c r="Q755"/>
  <c r="AC76"/>
  <c r="AC75" s="1"/>
  <c r="W76"/>
  <c r="W75" s="1"/>
  <c r="W36"/>
  <c r="Q35"/>
  <c r="AC36"/>
  <c r="AC416"/>
  <c r="W416"/>
  <c r="AC350"/>
  <c r="W350"/>
  <c r="W970"/>
  <c r="AC970"/>
  <c r="W446"/>
  <c r="W445" s="1"/>
  <c r="AC446"/>
  <c r="AC445" s="1"/>
  <c r="Q886"/>
  <c r="W885"/>
  <c r="AC885"/>
  <c r="Q859"/>
  <c r="Q861"/>
  <c r="W31"/>
  <c r="AC31"/>
  <c r="W28"/>
  <c r="AC28"/>
  <c r="W670"/>
  <c r="AC670"/>
  <c r="Q107"/>
  <c r="Q106"/>
  <c r="Q105"/>
  <c r="Q728"/>
  <c r="Q727"/>
  <c r="Q558"/>
  <c r="AC21"/>
  <c r="W21"/>
  <c r="W371"/>
  <c r="AC371"/>
  <c r="Q329"/>
  <c r="W959"/>
  <c r="AC959"/>
  <c r="AC863"/>
  <c r="AC862" s="1"/>
  <c r="W863"/>
  <c r="W862" s="1"/>
  <c r="Q836"/>
  <c r="Q837"/>
  <c r="Q838"/>
  <c r="AC528"/>
  <c r="AC527" s="1"/>
  <c r="W528"/>
  <c r="W527" s="1"/>
  <c r="AA953"/>
  <c r="O952"/>
  <c r="O951" s="1"/>
  <c r="E18" i="2" s="1"/>
  <c r="E18" i="5" s="1"/>
  <c r="U953" i="1"/>
  <c r="U952" s="1"/>
  <c r="U951" s="1"/>
  <c r="K18" i="2" s="1"/>
  <c r="I19" i="7" s="1"/>
  <c r="U44" i="1"/>
  <c r="U43" s="1"/>
  <c r="AA44"/>
  <c r="O43"/>
  <c r="O42" s="1"/>
  <c r="E7" i="2" s="1"/>
  <c r="E7" i="5" s="1"/>
  <c r="U792" i="1"/>
  <c r="U790" s="1"/>
  <c r="U789" s="1"/>
  <c r="AA792"/>
  <c r="AA790" s="1"/>
  <c r="AA436"/>
  <c r="AB715"/>
  <c r="AB713" s="1"/>
  <c r="V715"/>
  <c r="P662"/>
  <c r="V660"/>
  <c r="AB660"/>
  <c r="AB847"/>
  <c r="AB428"/>
  <c r="AB427" s="1"/>
  <c r="V428"/>
  <c r="V427" s="1"/>
  <c r="AB570"/>
  <c r="AB568" s="1"/>
  <c r="V570"/>
  <c r="V568" s="1"/>
  <c r="V565" s="1"/>
  <c r="V872"/>
  <c r="AB872"/>
  <c r="V459"/>
  <c r="AB459"/>
  <c r="V360"/>
  <c r="P452"/>
  <c r="V451"/>
  <c r="AB451"/>
  <c r="AB598"/>
  <c r="AB597" s="1"/>
  <c r="V598"/>
  <c r="V881"/>
  <c r="V880" s="1"/>
  <c r="AB881"/>
  <c r="AB880" s="1"/>
  <c r="AB311"/>
  <c r="V311"/>
  <c r="AB276"/>
  <c r="V276"/>
  <c r="V234"/>
  <c r="AB234"/>
  <c r="V823"/>
  <c r="V821" s="1"/>
  <c r="AB823"/>
  <c r="AB821" s="1"/>
  <c r="V825"/>
  <c r="AB825"/>
  <c r="V391"/>
  <c r="V390" s="1"/>
  <c r="V389" s="1"/>
  <c r="AB391"/>
  <c r="AB390" s="1"/>
  <c r="V300"/>
  <c r="AB300"/>
  <c r="U426"/>
  <c r="P7" i="2"/>
  <c r="Z5" i="1"/>
  <c r="AA761"/>
  <c r="AB47"/>
  <c r="V47"/>
  <c r="V57"/>
  <c r="V56" s="1"/>
  <c r="AB57"/>
  <c r="AB56" s="1"/>
  <c r="AB681"/>
  <c r="AB641"/>
  <c r="AB843"/>
  <c r="V843"/>
  <c r="AB595"/>
  <c r="V595"/>
  <c r="V346"/>
  <c r="AB346"/>
  <c r="V355"/>
  <c r="V354" s="1"/>
  <c r="AB355"/>
  <c r="AB354" s="1"/>
  <c r="V620"/>
  <c r="AB620"/>
  <c r="V586"/>
  <c r="AB586"/>
  <c r="AA108"/>
  <c r="AA104" s="1"/>
  <c r="U108"/>
  <c r="U104" s="1"/>
  <c r="U103" s="1"/>
  <c r="AA175"/>
  <c r="AB836"/>
  <c r="AB835" s="1"/>
  <c r="V836"/>
  <c r="V835" s="1"/>
  <c r="AB728"/>
  <c r="V728"/>
  <c r="V105"/>
  <c r="V104" s="1"/>
  <c r="V103" s="1"/>
  <c r="AB105"/>
  <c r="AB104" s="1"/>
  <c r="V885"/>
  <c r="AB885"/>
  <c r="AB129"/>
  <c r="V129"/>
  <c r="V903"/>
  <c r="V902" s="1"/>
  <c r="AB903"/>
  <c r="AB902" s="1"/>
  <c r="V476"/>
  <c r="AB476"/>
  <c r="AB867"/>
  <c r="AB866" s="1"/>
  <c r="V867"/>
  <c r="V866" s="1"/>
  <c r="V99"/>
  <c r="AB99"/>
  <c r="V508"/>
  <c r="P925"/>
  <c r="AB923"/>
  <c r="V923"/>
  <c r="P493"/>
  <c r="V489"/>
  <c r="AB489"/>
  <c r="AB504"/>
  <c r="V504"/>
  <c r="V791"/>
  <c r="V790" s="1"/>
  <c r="V789" s="1"/>
  <c r="AB791"/>
  <c r="AB790" s="1"/>
  <c r="V244"/>
  <c r="V243" s="1"/>
  <c r="V242" s="1"/>
  <c r="AB244"/>
  <c r="AB243" s="1"/>
  <c r="AB375"/>
  <c r="AB374" s="1"/>
  <c r="V375"/>
  <c r="V374" s="1"/>
  <c r="AB772"/>
  <c r="V772"/>
  <c r="AB652"/>
  <c r="V652"/>
  <c r="U498"/>
  <c r="T196"/>
  <c r="T195" s="1"/>
  <c r="T194" s="1"/>
  <c r="T188" s="1"/>
  <c r="J8" i="2" s="1"/>
  <c r="J34" s="1"/>
  <c r="U195" i="1"/>
  <c r="U194" s="1"/>
  <c r="AA887"/>
  <c r="AB283"/>
  <c r="V283"/>
  <c r="V366"/>
  <c r="AB366"/>
  <c r="AB613"/>
  <c r="V613"/>
  <c r="V855"/>
  <c r="AB855"/>
  <c r="AB369"/>
  <c r="V732"/>
  <c r="AB732"/>
  <c r="AB89"/>
  <c r="AB88" s="1"/>
  <c r="V89"/>
  <c r="V88" s="1"/>
  <c r="AB535"/>
  <c r="AB315"/>
  <c r="AB314" s="1"/>
  <c r="V315"/>
  <c r="V314" s="1"/>
  <c r="AB852"/>
  <c r="V852"/>
  <c r="V206"/>
  <c r="AB206"/>
  <c r="AB61"/>
  <c r="AB60" s="1"/>
  <c r="V61"/>
  <c r="AB442"/>
  <c r="V442"/>
  <c r="AB709"/>
  <c r="AB708" s="1"/>
  <c r="V709"/>
  <c r="V708" s="1"/>
  <c r="V462"/>
  <c r="V461" s="1"/>
  <c r="AB462"/>
  <c r="AB461" s="1"/>
  <c r="AB223"/>
  <c r="AB222" s="1"/>
  <c r="V223"/>
  <c r="V222" s="1"/>
  <c r="V221" s="1"/>
  <c r="V144"/>
  <c r="AB144"/>
  <c r="AB319"/>
  <c r="AB318" s="1"/>
  <c r="V319"/>
  <c r="V318" s="1"/>
  <c r="P873"/>
  <c r="P865" s="1"/>
  <c r="AB114"/>
  <c r="P141"/>
  <c r="P137" s="1"/>
  <c r="P775"/>
  <c r="P783"/>
  <c r="P798"/>
  <c r="P761"/>
  <c r="P748"/>
  <c r="P412"/>
  <c r="P409" s="1"/>
  <c r="AA717"/>
  <c r="P820"/>
  <c r="P817" s="1"/>
  <c r="P605"/>
  <c r="P712"/>
  <c r="P293"/>
  <c r="P895"/>
  <c r="P887" s="1"/>
  <c r="V912"/>
  <c r="P743"/>
  <c r="P303"/>
  <c r="AB608"/>
  <c r="P132"/>
  <c r="P478"/>
  <c r="AA151"/>
  <c r="AA494"/>
  <c r="P330"/>
  <c r="P556"/>
  <c r="V35"/>
  <c r="P93"/>
  <c r="V968"/>
  <c r="V678"/>
  <c r="P278"/>
  <c r="P406"/>
  <c r="P400"/>
  <c r="V947"/>
  <c r="P320"/>
  <c r="V19"/>
  <c r="V940"/>
  <c r="U281"/>
  <c r="U278" s="1"/>
  <c r="U354"/>
  <c r="U130"/>
  <c r="U121" s="1"/>
  <c r="AA94"/>
  <c r="U798"/>
  <c r="P261"/>
  <c r="P833"/>
  <c r="P395"/>
  <c r="P468"/>
  <c r="P415"/>
  <c r="P532"/>
  <c r="P526" s="1"/>
  <c r="P292"/>
  <c r="V646"/>
  <c r="P571"/>
  <c r="P806"/>
  <c r="U560"/>
  <c r="AA109"/>
  <c r="O420"/>
  <c r="O579"/>
  <c r="O190"/>
  <c r="AC873" l="1"/>
  <c r="W873"/>
  <c r="AC141"/>
  <c r="W141"/>
  <c r="W752"/>
  <c r="AC752"/>
  <c r="Q748"/>
  <c r="AB565"/>
  <c r="AC63"/>
  <c r="W63"/>
  <c r="AC460"/>
  <c r="W460"/>
  <c r="Q453"/>
  <c r="W890"/>
  <c r="AC890"/>
  <c r="Q887"/>
  <c r="W388"/>
  <c r="AC388"/>
  <c r="W443"/>
  <c r="AC443"/>
  <c r="AC145"/>
  <c r="W145"/>
  <c r="W126"/>
  <c r="AC126"/>
  <c r="W312"/>
  <c r="AC312"/>
  <c r="AC562"/>
  <c r="W562"/>
  <c r="W111"/>
  <c r="AC111"/>
  <c r="O191"/>
  <c r="O189"/>
  <c r="O188" s="1"/>
  <c r="E8" i="2" s="1"/>
  <c r="AB468" i="1"/>
  <c r="V468"/>
  <c r="AA716"/>
  <c r="V313"/>
  <c r="AB834"/>
  <c r="V426"/>
  <c r="AA789"/>
  <c r="AC837"/>
  <c r="W837"/>
  <c r="W728"/>
  <c r="AC728"/>
  <c r="AC755"/>
  <c r="W755"/>
  <c r="AC904"/>
  <c r="W904"/>
  <c r="AC475"/>
  <c r="W475"/>
  <c r="W210"/>
  <c r="W209" s="1"/>
  <c r="AC210"/>
  <c r="AC209" s="1"/>
  <c r="W95"/>
  <c r="AC95"/>
  <c r="AC424"/>
  <c r="W424"/>
  <c r="W792"/>
  <c r="AC792"/>
  <c r="W376"/>
  <c r="AC376"/>
  <c r="W773"/>
  <c r="AC773"/>
  <c r="AC399"/>
  <c r="W399"/>
  <c r="AC924"/>
  <c r="W924"/>
  <c r="W491"/>
  <c r="AC491"/>
  <c r="AC678"/>
  <c r="AA478"/>
  <c r="AB859"/>
  <c r="V449"/>
  <c r="AB449"/>
  <c r="AA320"/>
  <c r="AC282"/>
  <c r="W282"/>
  <c r="AC600"/>
  <c r="AC333"/>
  <c r="AC332" s="1"/>
  <c r="W333"/>
  <c r="W332" s="1"/>
  <c r="AC833"/>
  <c r="W833"/>
  <c r="AC365"/>
  <c r="W365"/>
  <c r="W147"/>
  <c r="AC147"/>
  <c r="AC856"/>
  <c r="W856"/>
  <c r="AC66"/>
  <c r="AC65" s="1"/>
  <c r="W66"/>
  <c r="W65" s="1"/>
  <c r="W64" s="1"/>
  <c r="W466"/>
  <c r="AC466"/>
  <c r="AC738"/>
  <c r="W738"/>
  <c r="AC456"/>
  <c r="W456"/>
  <c r="AC522"/>
  <c r="W709"/>
  <c r="W708" s="1"/>
  <c r="AC709"/>
  <c r="AC708" s="1"/>
  <c r="AC500"/>
  <c r="W500"/>
  <c r="AC414"/>
  <c r="W414"/>
  <c r="W733"/>
  <c r="AC733"/>
  <c r="AC89"/>
  <c r="W89"/>
  <c r="AC535"/>
  <c r="AC315"/>
  <c r="AC314" s="1"/>
  <c r="W315"/>
  <c r="W314" s="1"/>
  <c r="W313" s="1"/>
  <c r="W411"/>
  <c r="AC411"/>
  <c r="AB756"/>
  <c r="AB81"/>
  <c r="AB331"/>
  <c r="J35" i="2"/>
  <c r="J5"/>
  <c r="V592" i="1"/>
  <c r="V589" s="1"/>
  <c r="AB592"/>
  <c r="AB589" s="1"/>
  <c r="P588"/>
  <c r="AA352"/>
  <c r="AA351" s="1"/>
  <c r="Q10" i="2" s="1"/>
  <c r="AA700" i="1"/>
  <c r="AA699" s="1"/>
  <c r="U700"/>
  <c r="U699" s="1"/>
  <c r="U698" s="1"/>
  <c r="U697" s="1"/>
  <c r="K15" i="2" s="1"/>
  <c r="I16" i="7" s="1"/>
  <c r="W714" i="1"/>
  <c r="AC714"/>
  <c r="AC661"/>
  <c r="W661"/>
  <c r="AC847"/>
  <c r="W429"/>
  <c r="AC429"/>
  <c r="W430"/>
  <c r="AC430"/>
  <c r="W341"/>
  <c r="W340" s="1"/>
  <c r="AC341"/>
  <c r="AC340" s="1"/>
  <c r="W569"/>
  <c r="AC569"/>
  <c r="W872"/>
  <c r="AC872"/>
  <c r="AC452"/>
  <c r="W452"/>
  <c r="W116"/>
  <c r="AC116"/>
  <c r="AC599"/>
  <c r="AC597" s="1"/>
  <c r="W599"/>
  <c r="W597" s="1"/>
  <c r="W591"/>
  <c r="AC591"/>
  <c r="W235"/>
  <c r="AC235"/>
  <c r="AC50"/>
  <c r="W301"/>
  <c r="AC301"/>
  <c r="AC917"/>
  <c r="W800"/>
  <c r="AC800"/>
  <c r="AC253"/>
  <c r="W253"/>
  <c r="AC586"/>
  <c r="W586"/>
  <c r="AB549"/>
  <c r="AB284"/>
  <c r="V284"/>
  <c r="AA194"/>
  <c r="V425"/>
  <c r="AB425"/>
  <c r="AB168"/>
  <c r="P874"/>
  <c r="V877"/>
  <c r="AB877"/>
  <c r="AC48"/>
  <c r="W48"/>
  <c r="Q820"/>
  <c r="W819"/>
  <c r="AC819"/>
  <c r="AC544"/>
  <c r="AC543" s="1"/>
  <c r="W544"/>
  <c r="W543" s="1"/>
  <c r="W542" s="1"/>
  <c r="W712"/>
  <c r="AC712"/>
  <c r="AC912"/>
  <c r="W495"/>
  <c r="AC495"/>
  <c r="AC131"/>
  <c r="W131"/>
  <c r="W356"/>
  <c r="AC356"/>
  <c r="AC480"/>
  <c r="W480"/>
  <c r="W620"/>
  <c r="AC620"/>
  <c r="AC14"/>
  <c r="Q596"/>
  <c r="AC594"/>
  <c r="W594"/>
  <c r="AC806"/>
  <c r="AC29"/>
  <c r="U42"/>
  <c r="K7" i="2" s="1"/>
  <c r="I8" i="7" s="1"/>
  <c r="W627" i="1"/>
  <c r="AB851"/>
  <c r="AB464"/>
  <c r="V593"/>
  <c r="AB605"/>
  <c r="V748"/>
  <c r="W971"/>
  <c r="W956"/>
  <c r="AB267"/>
  <c r="T5"/>
  <c r="AB799"/>
  <c r="W23"/>
  <c r="AB612"/>
  <c r="AB649"/>
  <c r="V944"/>
  <c r="V378"/>
  <c r="AB383"/>
  <c r="AB457"/>
  <c r="W216"/>
  <c r="W641"/>
  <c r="W237"/>
  <c r="W965"/>
  <c r="W19"/>
  <c r="V771"/>
  <c r="V767" s="1"/>
  <c r="V46"/>
  <c r="V473"/>
  <c r="V824"/>
  <c r="AB310"/>
  <c r="AB299"/>
  <c r="P463"/>
  <c r="AB762"/>
  <c r="AB221"/>
  <c r="AA43"/>
  <c r="AA952"/>
  <c r="AA951" s="1"/>
  <c r="Q18" i="2" s="1"/>
  <c r="AC838" i="1"/>
  <c r="W838"/>
  <c r="W329"/>
  <c r="AC329"/>
  <c r="Q729"/>
  <c r="AC727"/>
  <c r="W727"/>
  <c r="W107"/>
  <c r="AC107"/>
  <c r="AC35"/>
  <c r="AC128"/>
  <c r="W128"/>
  <c r="AC903"/>
  <c r="W903"/>
  <c r="W474"/>
  <c r="AC474"/>
  <c r="Q100"/>
  <c r="AC97"/>
  <c r="W97"/>
  <c r="AC425"/>
  <c r="AC423" s="1"/>
  <c r="W425"/>
  <c r="AC637"/>
  <c r="W214"/>
  <c r="AC214"/>
  <c r="AC375"/>
  <c r="W375"/>
  <c r="AC935"/>
  <c r="AC772"/>
  <c r="W772"/>
  <c r="AC400"/>
  <c r="W400"/>
  <c r="AC508"/>
  <c r="W923"/>
  <c r="AC923"/>
  <c r="W492"/>
  <c r="AC492"/>
  <c r="AC968"/>
  <c r="W567"/>
  <c r="W566" s="1"/>
  <c r="AC567"/>
  <c r="AC566" s="1"/>
  <c r="W652"/>
  <c r="AC652"/>
  <c r="AB806"/>
  <c r="V720"/>
  <c r="AB720"/>
  <c r="AB293"/>
  <c r="U320"/>
  <c r="U266"/>
  <c r="AA266"/>
  <c r="Q261"/>
  <c r="W258"/>
  <c r="AC258"/>
  <c r="AC981"/>
  <c r="AC364"/>
  <c r="W364"/>
  <c r="AC613"/>
  <c r="W613"/>
  <c r="AC857"/>
  <c r="W857"/>
  <c r="W397"/>
  <c r="W396" s="1"/>
  <c r="AC397"/>
  <c r="AC396" s="1"/>
  <c r="AC467"/>
  <c r="W467"/>
  <c r="W83"/>
  <c r="AC83"/>
  <c r="AC690"/>
  <c r="AC739"/>
  <c r="AC737" s="1"/>
  <c r="W739"/>
  <c r="W737" s="1"/>
  <c r="W144"/>
  <c r="AC144"/>
  <c r="AC125"/>
  <c r="W125"/>
  <c r="AC501"/>
  <c r="AC499" s="1"/>
  <c r="W501"/>
  <c r="W499" s="1"/>
  <c r="W415"/>
  <c r="W413" s="1"/>
  <c r="AC415"/>
  <c r="AC413" s="1"/>
  <c r="W90"/>
  <c r="AC90"/>
  <c r="AC207"/>
  <c r="W207"/>
  <c r="W324"/>
  <c r="AC324"/>
  <c r="AC412"/>
  <c r="AC410" s="1"/>
  <c r="W412"/>
  <c r="W410" s="1"/>
  <c r="V331"/>
  <c r="V487"/>
  <c r="V484" s="1"/>
  <c r="AB487"/>
  <c r="AB484" s="1"/>
  <c r="U352"/>
  <c r="U351" s="1"/>
  <c r="K10" i="2" s="1"/>
  <c r="I11" i="7" s="1"/>
  <c r="AC715" i="1"/>
  <c r="AC713" s="1"/>
  <c r="W715"/>
  <c r="W713" s="1"/>
  <c r="Q658"/>
  <c r="W662"/>
  <c r="AC662"/>
  <c r="W876"/>
  <c r="AC876"/>
  <c r="W432"/>
  <c r="AC432"/>
  <c r="W570"/>
  <c r="W568" s="1"/>
  <c r="AC570"/>
  <c r="AC568" s="1"/>
  <c r="W742"/>
  <c r="AC742"/>
  <c r="AC740" s="1"/>
  <c r="AC869"/>
  <c r="W869"/>
  <c r="W724"/>
  <c r="AC724"/>
  <c r="AC592"/>
  <c r="W592"/>
  <c r="Q236"/>
  <c r="AC234"/>
  <c r="W234"/>
  <c r="AC518"/>
  <c r="W823"/>
  <c r="AC823"/>
  <c r="W297"/>
  <c r="AC297"/>
  <c r="AC311"/>
  <c r="AC310" s="1"/>
  <c r="W311"/>
  <c r="W310" s="1"/>
  <c r="AC348"/>
  <c r="W801"/>
  <c r="AC801"/>
  <c r="AC254"/>
  <c r="W254"/>
  <c r="W252" s="1"/>
  <c r="Q587"/>
  <c r="AC585"/>
  <c r="W585"/>
  <c r="AA615"/>
  <c r="AB236"/>
  <c r="V236"/>
  <c r="V233" s="1"/>
  <c r="V228" s="1"/>
  <c r="AB64"/>
  <c r="AB208"/>
  <c r="AC681"/>
  <c r="Q487"/>
  <c r="AC485"/>
  <c r="W485"/>
  <c r="W497"/>
  <c r="AC497"/>
  <c r="AC345"/>
  <c r="W345"/>
  <c r="AC132"/>
  <c r="W132"/>
  <c r="W355"/>
  <c r="AC355"/>
  <c r="W483"/>
  <c r="AC483"/>
  <c r="AC621"/>
  <c r="W621"/>
  <c r="AC177"/>
  <c r="AC176" s="1"/>
  <c r="W177"/>
  <c r="W176" s="1"/>
  <c r="W175" s="1"/>
  <c r="W843"/>
  <c r="AC843"/>
  <c r="AC745"/>
  <c r="AC744" s="1"/>
  <c r="W745"/>
  <c r="W744" s="1"/>
  <c r="W743" s="1"/>
  <c r="AC305"/>
  <c r="AC304" s="1"/>
  <c r="W305"/>
  <c r="W304" s="1"/>
  <c r="W448"/>
  <c r="AC448"/>
  <c r="AC322"/>
  <c r="AC321" s="1"/>
  <c r="W322"/>
  <c r="W321" s="1"/>
  <c r="AC646"/>
  <c r="AC19"/>
  <c r="W161"/>
  <c r="AC161"/>
  <c r="AB233"/>
  <c r="V851"/>
  <c r="V464"/>
  <c r="AB726"/>
  <c r="V344"/>
  <c r="V447"/>
  <c r="W369"/>
  <c r="W522"/>
  <c r="V81"/>
  <c r="AB753"/>
  <c r="AB494"/>
  <c r="V799"/>
  <c r="V798" s="1"/>
  <c r="W940"/>
  <c r="W634"/>
  <c r="V142"/>
  <c r="AB731"/>
  <c r="V803"/>
  <c r="V612"/>
  <c r="AB281"/>
  <c r="V649"/>
  <c r="V423"/>
  <c r="V437"/>
  <c r="AB875"/>
  <c r="V713"/>
  <c r="AC46"/>
  <c r="W912"/>
  <c r="W961"/>
  <c r="W806"/>
  <c r="AB771"/>
  <c r="V842"/>
  <c r="AB824"/>
  <c r="V663"/>
  <c r="AB723"/>
  <c r="AB895"/>
  <c r="AB893" s="1"/>
  <c r="AB887" s="1"/>
  <c r="V895"/>
  <c r="V893" s="1"/>
  <c r="V887" s="1"/>
  <c r="AB820"/>
  <c r="AB818" s="1"/>
  <c r="V820"/>
  <c r="V818" s="1"/>
  <c r="V817" s="1"/>
  <c r="V141"/>
  <c r="V138" s="1"/>
  <c r="AB141"/>
  <c r="AB138" s="1"/>
  <c r="O580"/>
  <c r="O583" s="1"/>
  <c r="O578" s="1"/>
  <c r="E13" i="2" s="1"/>
  <c r="E13" i="5" s="1"/>
  <c r="O582" i="1"/>
  <c r="O581"/>
  <c r="P121"/>
  <c r="V132"/>
  <c r="V130" s="1"/>
  <c r="AB132"/>
  <c r="AB130" s="1"/>
  <c r="AB925"/>
  <c r="V925"/>
  <c r="V922" s="1"/>
  <c r="V921" s="1"/>
  <c r="P921"/>
  <c r="AB55"/>
  <c r="J7" i="5"/>
  <c r="P5" i="2"/>
  <c r="AB662" i="1"/>
  <c r="AB659" s="1"/>
  <c r="V662"/>
  <c r="AC558"/>
  <c r="W558"/>
  <c r="W106"/>
  <c r="AC106"/>
  <c r="AC861"/>
  <c r="AC860" s="1"/>
  <c r="W861"/>
  <c r="W860" s="1"/>
  <c r="W859" s="1"/>
  <c r="W886"/>
  <c r="AC886"/>
  <c r="AC884" s="1"/>
  <c r="W905"/>
  <c r="AC905"/>
  <c r="AC476"/>
  <c r="W476"/>
  <c r="W867"/>
  <c r="W866" s="1"/>
  <c r="AC867"/>
  <c r="AC866" s="1"/>
  <c r="AC99"/>
  <c r="W99"/>
  <c r="W98"/>
  <c r="AC98"/>
  <c r="AC946"/>
  <c r="AC944" s="1"/>
  <c r="W946"/>
  <c r="Q505"/>
  <c r="Q498" s="1"/>
  <c r="AC504"/>
  <c r="W504"/>
  <c r="W405"/>
  <c r="AC405"/>
  <c r="W813"/>
  <c r="AC813"/>
  <c r="W337"/>
  <c r="AC337"/>
  <c r="AC490"/>
  <c r="W490"/>
  <c r="AC654"/>
  <c r="AC852"/>
  <c r="W852"/>
  <c r="Q653"/>
  <c r="W650"/>
  <c r="AC650"/>
  <c r="AB571"/>
  <c r="AB556"/>
  <c r="AB743"/>
  <c r="AA908"/>
  <c r="AA907" s="1"/>
  <c r="Q17" i="2" s="1"/>
  <c r="AC971" i="1"/>
  <c r="AC977"/>
  <c r="W259"/>
  <c r="AC259"/>
  <c r="AC39"/>
  <c r="AC631"/>
  <c r="W465"/>
  <c r="AC465"/>
  <c r="W62"/>
  <c r="AC62"/>
  <c r="AC442"/>
  <c r="W442"/>
  <c r="W551"/>
  <c r="W550" s="1"/>
  <c r="W549" s="1"/>
  <c r="AC551"/>
  <c r="AC550" s="1"/>
  <c r="AC223"/>
  <c r="AC222" s="1"/>
  <c r="W223"/>
  <c r="W222" s="1"/>
  <c r="W221" s="1"/>
  <c r="AC143"/>
  <c r="AC142" s="1"/>
  <c r="W143"/>
  <c r="W142" s="1"/>
  <c r="W573"/>
  <c r="W572" s="1"/>
  <c r="W571" s="1"/>
  <c r="AC573"/>
  <c r="AC572" s="1"/>
  <c r="AC805"/>
  <c r="W805"/>
  <c r="W531"/>
  <c r="AC531"/>
  <c r="AC291"/>
  <c r="W291"/>
  <c r="W434"/>
  <c r="AC434"/>
  <c r="AC205"/>
  <c r="W205"/>
  <c r="U478"/>
  <c r="AB811"/>
  <c r="V625"/>
  <c r="V623" s="1"/>
  <c r="V622" s="1"/>
  <c r="AB625"/>
  <c r="AB623" s="1"/>
  <c r="P622"/>
  <c r="AA512"/>
  <c r="W86"/>
  <c r="AC86"/>
  <c r="AC23"/>
  <c r="W431"/>
  <c r="AC431"/>
  <c r="W870"/>
  <c r="AC870"/>
  <c r="AC896"/>
  <c r="W458"/>
  <c r="AC458"/>
  <c r="AC360"/>
  <c r="W140"/>
  <c r="AC140"/>
  <c r="AC686"/>
  <c r="AC590"/>
  <c r="AC589" s="1"/>
  <c r="W590"/>
  <c r="W589" s="1"/>
  <c r="Q764"/>
  <c r="W763"/>
  <c r="AC763"/>
  <c r="W751"/>
  <c r="AC751"/>
  <c r="W471"/>
  <c r="AC471"/>
  <c r="W438"/>
  <c r="AC438"/>
  <c r="W825"/>
  <c r="AC825"/>
  <c r="W391"/>
  <c r="W390" s="1"/>
  <c r="W389" s="1"/>
  <c r="AC391"/>
  <c r="AC390" s="1"/>
  <c r="AC694"/>
  <c r="W624"/>
  <c r="AC624"/>
  <c r="AC777"/>
  <c r="W777"/>
  <c r="V886"/>
  <c r="AB886"/>
  <c r="AC665"/>
  <c r="AC663" s="1"/>
  <c r="W665"/>
  <c r="W663" s="1"/>
  <c r="Q385"/>
  <c r="AC384"/>
  <c r="W384"/>
  <c r="AC57"/>
  <c r="AC56" s="1"/>
  <c r="W57"/>
  <c r="W56" s="1"/>
  <c r="AC486"/>
  <c r="W486"/>
  <c r="W895"/>
  <c r="W893" s="1"/>
  <c r="AC895"/>
  <c r="AC893" s="1"/>
  <c r="W496"/>
  <c r="AC496"/>
  <c r="W380"/>
  <c r="AC380"/>
  <c r="W609"/>
  <c r="AC609"/>
  <c r="W158"/>
  <c r="AC158"/>
  <c r="W346"/>
  <c r="AC346"/>
  <c r="AC216"/>
  <c r="AC769"/>
  <c r="W769"/>
  <c r="AC357"/>
  <c r="W357"/>
  <c r="AC481"/>
  <c r="W481"/>
  <c r="AC618"/>
  <c r="W618"/>
  <c r="AC718"/>
  <c r="W718"/>
  <c r="AC230"/>
  <c r="AC229" s="1"/>
  <c r="W230"/>
  <c r="W229" s="1"/>
  <c r="AC641"/>
  <c r="V884"/>
  <c r="V882" s="1"/>
  <c r="Q834"/>
  <c r="Q330"/>
  <c r="Q129"/>
  <c r="Q882"/>
  <c r="Q215"/>
  <c r="Q377"/>
  <c r="Q774"/>
  <c r="Q925"/>
  <c r="Q565"/>
  <c r="AB440"/>
  <c r="AB204"/>
  <c r="V94"/>
  <c r="V93" s="1"/>
  <c r="V584"/>
  <c r="AB344"/>
  <c r="AB447"/>
  <c r="V717"/>
  <c r="W600"/>
  <c r="Q367"/>
  <c r="Q614"/>
  <c r="Q858"/>
  <c r="Q395"/>
  <c r="Q84"/>
  <c r="Q736"/>
  <c r="Q92"/>
  <c r="Q325"/>
  <c r="Q409"/>
  <c r="AB363"/>
  <c r="AB502"/>
  <c r="U556"/>
  <c r="U511" s="1"/>
  <c r="K12" i="2" s="1"/>
  <c r="I13" i="7" s="1"/>
  <c r="V556" i="1"/>
  <c r="V494"/>
  <c r="V784"/>
  <c r="V783" s="1"/>
  <c r="AB776"/>
  <c r="Q877"/>
  <c r="W740"/>
  <c r="Q725"/>
  <c r="AC821"/>
  <c r="Q298"/>
  <c r="Q293" s="1"/>
  <c r="Q802"/>
  <c r="Q251"/>
  <c r="AB142"/>
  <c r="V60"/>
  <c r="V55" s="1"/>
  <c r="V731"/>
  <c r="V730" s="1"/>
  <c r="AB803"/>
  <c r="AB151"/>
  <c r="V281"/>
  <c r="V278" s="1"/>
  <c r="AA498"/>
  <c r="AB423"/>
  <c r="V127"/>
  <c r="V121" s="1"/>
  <c r="AB617"/>
  <c r="AB109"/>
  <c r="AB437"/>
  <c r="V875"/>
  <c r="W46"/>
  <c r="Q478"/>
  <c r="W672"/>
  <c r="Q175"/>
  <c r="Q844"/>
  <c r="Q743"/>
  <c r="Q303"/>
  <c r="Q449"/>
  <c r="Q320"/>
  <c r="W29"/>
  <c r="Q162"/>
  <c r="AB842"/>
  <c r="V726"/>
  <c r="AB275"/>
  <c r="AA578"/>
  <c r="Q13" i="2" s="1"/>
  <c r="P228" i="1"/>
  <c r="AB663"/>
  <c r="V723"/>
  <c r="AB499"/>
  <c r="V415"/>
  <c r="V413" s="1"/>
  <c r="AB415"/>
  <c r="V261"/>
  <c r="V257" s="1"/>
  <c r="V251" s="1"/>
  <c r="AB261"/>
  <c r="AB257" s="1"/>
  <c r="P251"/>
  <c r="AB103"/>
  <c r="V834"/>
  <c r="AA103"/>
  <c r="V452"/>
  <c r="V450" s="1"/>
  <c r="AB452"/>
  <c r="AB450" s="1"/>
  <c r="U420"/>
  <c r="O419"/>
  <c r="O418" s="1"/>
  <c r="E11" i="2" s="1"/>
  <c r="E11" i="5" s="1"/>
  <c r="AA420" i="1"/>
  <c r="AB532"/>
  <c r="AB529" s="1"/>
  <c r="V532"/>
  <c r="V529" s="1"/>
  <c r="V526" s="1"/>
  <c r="AB833"/>
  <c r="AB831" s="1"/>
  <c r="V833"/>
  <c r="V831" s="1"/>
  <c r="V406"/>
  <c r="V404" s="1"/>
  <c r="AB406"/>
  <c r="AB404" s="1"/>
  <c r="AB330"/>
  <c r="AB328" s="1"/>
  <c r="V330"/>
  <c r="V328" s="1"/>
  <c r="V292"/>
  <c r="V290" s="1"/>
  <c r="AB292"/>
  <c r="AA93"/>
  <c r="AB400"/>
  <c r="AB398" s="1"/>
  <c r="V400"/>
  <c r="V398" s="1"/>
  <c r="V712"/>
  <c r="AB712"/>
  <c r="AB710" s="1"/>
  <c r="V412"/>
  <c r="V410" s="1"/>
  <c r="AB412"/>
  <c r="AB410" s="1"/>
  <c r="V873"/>
  <c r="V868" s="1"/>
  <c r="AB873"/>
  <c r="AB868" s="1"/>
  <c r="AB313"/>
  <c r="V373"/>
  <c r="AB242"/>
  <c r="AB789"/>
  <c r="V493"/>
  <c r="V488" s="1"/>
  <c r="AB493"/>
  <c r="AB389"/>
  <c r="AB426"/>
  <c r="AC836"/>
  <c r="W836"/>
  <c r="Q108"/>
  <c r="AC105"/>
  <c r="W105"/>
  <c r="AC754"/>
  <c r="W754"/>
  <c r="W96"/>
  <c r="AC96"/>
  <c r="AC503"/>
  <c r="W503"/>
  <c r="W791"/>
  <c r="W790" s="1"/>
  <c r="W789" s="1"/>
  <c r="AC791"/>
  <c r="AC790" s="1"/>
  <c r="AC123"/>
  <c r="AC122" s="1"/>
  <c r="W123"/>
  <c r="W122" s="1"/>
  <c r="W244"/>
  <c r="W243" s="1"/>
  <c r="W242" s="1"/>
  <c r="AC244"/>
  <c r="AC243" s="1"/>
  <c r="AC287"/>
  <c r="AC269"/>
  <c r="AC267" s="1"/>
  <c r="W269"/>
  <c r="W267" s="1"/>
  <c r="AC947"/>
  <c r="W489"/>
  <c r="AC489"/>
  <c r="AC627"/>
  <c r="AC651"/>
  <c r="W651"/>
  <c r="AB148"/>
  <c r="AB146" s="1"/>
  <c r="V148"/>
  <c r="V146" s="1"/>
  <c r="AB858"/>
  <c r="AB854" s="1"/>
  <c r="V858"/>
  <c r="AB320"/>
  <c r="AB388"/>
  <c r="AB386" s="1"/>
  <c r="V388"/>
  <c r="V386" s="1"/>
  <c r="P382"/>
  <c r="AA265"/>
  <c r="U265"/>
  <c r="Q284"/>
  <c r="AC283"/>
  <c r="W283"/>
  <c r="AC260"/>
  <c r="W260"/>
  <c r="W832"/>
  <c r="W831" s="1"/>
  <c r="AC832"/>
  <c r="W366"/>
  <c r="AC366"/>
  <c r="AC855"/>
  <c r="W855"/>
  <c r="AC369"/>
  <c r="AC455"/>
  <c r="AC454" s="1"/>
  <c r="W455"/>
  <c r="W454" s="1"/>
  <c r="W61"/>
  <c r="AC61"/>
  <c r="W441"/>
  <c r="W440" s="1"/>
  <c r="AC441"/>
  <c r="AC956"/>
  <c r="W804"/>
  <c r="W803" s="1"/>
  <c r="AC804"/>
  <c r="AC803" s="1"/>
  <c r="Q532"/>
  <c r="W530"/>
  <c r="AC530"/>
  <c r="AC732"/>
  <c r="AC731" s="1"/>
  <c r="W732"/>
  <c r="AC91"/>
  <c r="W91"/>
  <c r="W206"/>
  <c r="AC206"/>
  <c r="AC758"/>
  <c r="AC757" s="1"/>
  <c r="W758"/>
  <c r="W757" s="1"/>
  <c r="W756" s="1"/>
  <c r="AA208"/>
  <c r="AB453"/>
  <c r="AB739"/>
  <c r="AB737" s="1"/>
  <c r="V739"/>
  <c r="V737" s="1"/>
  <c r="V736" s="1"/>
  <c r="V444"/>
  <c r="AA556"/>
  <c r="V483"/>
  <c r="V479" s="1"/>
  <c r="AB483"/>
  <c r="AB479" s="1"/>
  <c r="AB767"/>
  <c r="AB228"/>
  <c r="AB472"/>
  <c r="AB469" s="1"/>
  <c r="V472"/>
  <c r="V469" s="1"/>
  <c r="AB251"/>
  <c r="AB339"/>
  <c r="AC660"/>
  <c r="AC659" s="1"/>
  <c r="W660"/>
  <c r="AC428"/>
  <c r="AC427" s="1"/>
  <c r="W428"/>
  <c r="W427" s="1"/>
  <c r="AC871"/>
  <c r="W871"/>
  <c r="W459"/>
  <c r="AC459"/>
  <c r="AC451"/>
  <c r="W451"/>
  <c r="W115"/>
  <c r="AC115"/>
  <c r="W139"/>
  <c r="AC139"/>
  <c r="AC538"/>
  <c r="W750"/>
  <c r="AC750"/>
  <c r="Q472"/>
  <c r="AC470"/>
  <c r="W470"/>
  <c r="AC940"/>
  <c r="Q302"/>
  <c r="W300"/>
  <c r="AC300"/>
  <c r="AC634"/>
  <c r="Q783"/>
  <c r="AC786"/>
  <c r="AC784" s="1"/>
  <c r="W786"/>
  <c r="W784" s="1"/>
  <c r="W783" s="1"/>
  <c r="Q272"/>
  <c r="AC277"/>
  <c r="AC275" s="1"/>
  <c r="W277"/>
  <c r="W275" s="1"/>
  <c r="W272" s="1"/>
  <c r="AC8"/>
  <c r="AB194"/>
  <c r="AB542"/>
  <c r="AB50"/>
  <c r="AA830"/>
  <c r="AA829" s="1"/>
  <c r="U830"/>
  <c r="U829" s="1"/>
  <c r="U828" s="1"/>
  <c r="U827" s="1"/>
  <c r="K16" i="2" s="1"/>
  <c r="I17" i="7" s="1"/>
  <c r="AC170" i="1"/>
  <c r="AC169" s="1"/>
  <c r="W170"/>
  <c r="W169" s="1"/>
  <c r="W168" s="1"/>
  <c r="W711"/>
  <c r="AC711"/>
  <c r="AC710" s="1"/>
  <c r="AC295"/>
  <c r="AC294" s="1"/>
  <c r="W295"/>
  <c r="W294" s="1"/>
  <c r="Q381"/>
  <c r="W379"/>
  <c r="AC379"/>
  <c r="AC899"/>
  <c r="AC961"/>
  <c r="W561"/>
  <c r="AC561"/>
  <c r="AC482"/>
  <c r="W482"/>
  <c r="W619"/>
  <c r="AC619"/>
  <c r="AC672"/>
  <c r="W889"/>
  <c r="AC889"/>
  <c r="Q720"/>
  <c r="AC719"/>
  <c r="W719"/>
  <c r="AC931"/>
  <c r="W387"/>
  <c r="AC387"/>
  <c r="AC386" s="1"/>
  <c r="AC196"/>
  <c r="AC195" s="1"/>
  <c r="W196"/>
  <c r="W195" s="1"/>
  <c r="W194" s="1"/>
  <c r="W110"/>
  <c r="AC110"/>
  <c r="W595"/>
  <c r="AC595"/>
  <c r="AC203"/>
  <c r="AC202" s="1"/>
  <c r="W203"/>
  <c r="W202" s="1"/>
  <c r="AC237"/>
  <c r="AC965"/>
  <c r="AB488"/>
  <c r="V854"/>
  <c r="AB922"/>
  <c r="AB884"/>
  <c r="V659"/>
  <c r="V658" s="1"/>
  <c r="Q559"/>
  <c r="W884"/>
  <c r="W882" s="1"/>
  <c r="W35"/>
  <c r="Q906"/>
  <c r="Q477"/>
  <c r="Q865"/>
  <c r="Q93"/>
  <c r="W637"/>
  <c r="W944"/>
  <c r="Q406"/>
  <c r="Q814"/>
  <c r="Q373"/>
  <c r="Q921"/>
  <c r="Q338"/>
  <c r="Q493"/>
  <c r="W968"/>
  <c r="W678"/>
  <c r="Q853"/>
  <c r="P444"/>
  <c r="V440"/>
  <c r="V204"/>
  <c r="V201" s="1"/>
  <c r="AB290"/>
  <c r="AB413"/>
  <c r="V395"/>
  <c r="AB94"/>
  <c r="AB584"/>
  <c r="AB593"/>
  <c r="AB717"/>
  <c r="V710"/>
  <c r="V707" s="1"/>
  <c r="W977"/>
  <c r="Q148"/>
  <c r="Q137" s="1"/>
  <c r="Q64"/>
  <c r="Q468"/>
  <c r="Q463" s="1"/>
  <c r="W690"/>
  <c r="Q571"/>
  <c r="Q292"/>
  <c r="Q435"/>
  <c r="V363"/>
  <c r="V267"/>
  <c r="V502"/>
  <c r="AB784"/>
  <c r="Q87"/>
  <c r="Q81" s="1"/>
  <c r="W896"/>
  <c r="W686"/>
  <c r="Q588"/>
  <c r="Q761"/>
  <c r="W518"/>
  <c r="W50"/>
  <c r="W821"/>
  <c r="Q439"/>
  <c r="Q826"/>
  <c r="Q389"/>
  <c r="W694"/>
  <c r="W917"/>
  <c r="Q625"/>
  <c r="Q622" s="1"/>
  <c r="Q778"/>
  <c r="Q775" s="1"/>
  <c r="W348"/>
  <c r="AB127"/>
  <c r="AB121" s="1"/>
  <c r="V617"/>
  <c r="V615" s="1"/>
  <c r="AB378"/>
  <c r="V457"/>
  <c r="Q382"/>
  <c r="Q55"/>
  <c r="W681"/>
  <c r="Q610"/>
  <c r="Q159"/>
  <c r="Q347"/>
  <c r="Q770"/>
  <c r="Q358"/>
  <c r="W14"/>
  <c r="Q228"/>
  <c r="Q841"/>
  <c r="W646"/>
  <c r="AB46"/>
  <c r="P658"/>
  <c r="AB473"/>
  <c r="V296"/>
  <c r="V293" s="1"/>
  <c r="V275"/>
  <c r="V272" s="1"/>
  <c r="V310"/>
  <c r="V303" s="1"/>
  <c r="P707"/>
  <c r="V299"/>
  <c r="V597"/>
  <c r="P403"/>
  <c r="V762"/>
  <c r="V761" s="1"/>
  <c r="P909"/>
  <c r="P44"/>
  <c r="P513"/>
  <c r="P190"/>
  <c r="P953"/>
  <c r="P829"/>
  <c r="P699"/>
  <c r="P264"/>
  <c r="P668"/>
  <c r="P353"/>
  <c r="P579"/>
  <c r="P420"/>
  <c r="R527"/>
  <c r="R46"/>
  <c r="R972"/>
  <c r="R835"/>
  <c r="R289"/>
  <c r="R978"/>
  <c r="R862"/>
  <c r="R863" s="1"/>
  <c r="R683"/>
  <c r="R547"/>
  <c r="R548" s="1"/>
  <c r="R281"/>
  <c r="R713"/>
  <c r="R714" s="1"/>
  <c r="R601"/>
  <c r="R247"/>
  <c r="R248" s="1"/>
  <c r="R85"/>
  <c r="R86" s="1"/>
  <c r="R959"/>
  <c r="R818"/>
  <c r="R659"/>
  <c r="R516"/>
  <c r="R328"/>
  <c r="R169"/>
  <c r="R24"/>
  <c r="R645"/>
  <c r="R371"/>
  <c r="R25"/>
  <c r="R11"/>
  <c r="R73"/>
  <c r="R74" s="1"/>
  <c r="R976"/>
  <c r="R848"/>
  <c r="R332"/>
  <c r="R21"/>
  <c r="R983"/>
  <c r="R875"/>
  <c r="R688"/>
  <c r="R557"/>
  <c r="R334"/>
  <c r="R335" s="1"/>
  <c r="R914"/>
  <c r="R726"/>
  <c r="R606"/>
  <c r="R427"/>
  <c r="R257"/>
  <c r="R104"/>
  <c r="R964"/>
  <c r="R831"/>
  <c r="R670"/>
  <c r="R521"/>
  <c r="R340"/>
  <c r="R341" s="1"/>
  <c r="R178"/>
  <c r="R179" s="1"/>
  <c r="R28"/>
  <c r="R663"/>
  <c r="R394"/>
  <c r="R40"/>
  <c r="R31"/>
  <c r="R112"/>
  <c r="R113" s="1"/>
  <c r="R16"/>
  <c r="R982"/>
  <c r="R860"/>
  <c r="R861" s="1"/>
  <c r="R383"/>
  <c r="R49"/>
  <c r="R884"/>
  <c r="R693"/>
  <c r="R568"/>
  <c r="R363"/>
  <c r="R919"/>
  <c r="R740"/>
  <c r="R612"/>
  <c r="R445"/>
  <c r="R273"/>
  <c r="R117"/>
  <c r="R118" s="1"/>
  <c r="R970"/>
  <c r="R845"/>
  <c r="R846" s="1"/>
  <c r="R675"/>
  <c r="R537"/>
  <c r="R350"/>
  <c r="R186"/>
  <c r="R187" s="1"/>
  <c r="R33"/>
  <c r="R671"/>
  <c r="R416"/>
  <c r="R56"/>
  <c r="R41"/>
  <c r="R146"/>
  <c r="R36"/>
  <c r="R868"/>
  <c r="R422"/>
  <c r="R75"/>
  <c r="R76" s="1"/>
  <c r="R897"/>
  <c r="R701"/>
  <c r="R702" s="1"/>
  <c r="R372"/>
  <c r="R928"/>
  <c r="R929" s="1"/>
  <c r="R753"/>
  <c r="R626"/>
  <c r="R457"/>
  <c r="R285"/>
  <c r="R286" s="1"/>
  <c r="R127"/>
  <c r="R975"/>
  <c r="R854"/>
  <c r="R680"/>
  <c r="R543"/>
  <c r="R544" s="1"/>
  <c r="R361"/>
  <c r="R197"/>
  <c r="R198" s="1"/>
  <c r="R38"/>
  <c r="R682"/>
  <c r="R450"/>
  <c r="R65"/>
  <c r="R67"/>
  <c r="R68" s="1"/>
  <c r="R163"/>
  <c r="R164" s="1"/>
  <c r="R58"/>
  <c r="R883"/>
  <c r="R484"/>
  <c r="R114"/>
  <c r="R902"/>
  <c r="R710"/>
  <c r="R597"/>
  <c r="R396"/>
  <c r="R397" s="1"/>
  <c r="R934"/>
  <c r="R765"/>
  <c r="R766" s="1"/>
  <c r="R632"/>
  <c r="R473"/>
  <c r="R294"/>
  <c r="R138"/>
  <c r="R980"/>
  <c r="R866"/>
  <c r="R685"/>
  <c r="R552"/>
  <c r="R553" s="1"/>
  <c r="R370"/>
  <c r="R209"/>
  <c r="R45"/>
  <c r="R687"/>
  <c r="R464"/>
  <c r="R94"/>
  <c r="R101"/>
  <c r="R102" s="1"/>
  <c r="R82"/>
  <c r="R893"/>
  <c r="R517"/>
  <c r="R156"/>
  <c r="R913"/>
  <c r="R723"/>
  <c r="R604"/>
  <c r="R423"/>
  <c r="R424" s="1"/>
  <c r="R939"/>
  <c r="R779"/>
  <c r="R780" s="1"/>
  <c r="R638"/>
  <c r="R494"/>
  <c r="R306"/>
  <c r="R307" s="1"/>
  <c r="R152"/>
  <c r="R12"/>
  <c r="R880"/>
  <c r="R881" s="1"/>
  <c r="R691"/>
  <c r="R563"/>
  <c r="R564" s="1"/>
  <c r="R378"/>
  <c r="R218"/>
  <c r="R53"/>
  <c r="R54" s="1"/>
  <c r="R502"/>
  <c r="R122"/>
  <c r="R135"/>
  <c r="R136" s="1"/>
  <c r="R219"/>
  <c r="R149"/>
  <c r="R150" s="1"/>
  <c r="R901"/>
  <c r="R539"/>
  <c r="R182"/>
  <c r="R183" s="1"/>
  <c r="R918"/>
  <c r="R737"/>
  <c r="R611"/>
  <c r="R440"/>
  <c r="R944"/>
  <c r="R790"/>
  <c r="R643"/>
  <c r="R509"/>
  <c r="R316"/>
  <c r="R317" s="1"/>
  <c r="R157"/>
  <c r="R17"/>
  <c r="R891"/>
  <c r="R892" s="1"/>
  <c r="R696"/>
  <c r="R574"/>
  <c r="R575" s="1"/>
  <c r="R392"/>
  <c r="R393" s="1"/>
  <c r="R224"/>
  <c r="R225" s="1"/>
  <c r="R60"/>
  <c r="R708"/>
  <c r="R709" s="1"/>
  <c r="R154"/>
  <c r="R155" s="1"/>
  <c r="R165"/>
  <c r="R243"/>
  <c r="R244" s="1"/>
  <c r="R173"/>
  <c r="R174" s="1"/>
  <c r="R911"/>
  <c r="R576"/>
  <c r="R577" s="1"/>
  <c r="R220"/>
  <c r="R926"/>
  <c r="R927" s="1"/>
  <c r="R749"/>
  <c r="R623"/>
  <c r="R454"/>
  <c r="R803"/>
  <c r="R804" s="1"/>
  <c r="R648"/>
  <c r="R515"/>
  <c r="R326"/>
  <c r="R327" s="1"/>
  <c r="R166"/>
  <c r="R167" s="1"/>
  <c r="R22"/>
  <c r="R900"/>
  <c r="R705"/>
  <c r="R706" s="1"/>
  <c r="R589"/>
  <c r="R401"/>
  <c r="R402" s="1"/>
  <c r="R233"/>
  <c r="R71"/>
  <c r="R72" s="1"/>
  <c r="R734"/>
  <c r="R735" s="1"/>
  <c r="R523"/>
  <c r="R171"/>
  <c r="R172" s="1"/>
  <c r="R192"/>
  <c r="R193" s="1"/>
  <c r="R279"/>
  <c r="R213"/>
  <c r="R922"/>
  <c r="R608"/>
  <c r="R245"/>
  <c r="R246" s="1"/>
  <c r="R933"/>
  <c r="R762"/>
  <c r="R630"/>
  <c r="R469"/>
  <c r="R958"/>
  <c r="R815"/>
  <c r="R816" s="1"/>
  <c r="R657"/>
  <c r="R520"/>
  <c r="R404"/>
  <c r="R344"/>
  <c r="R949"/>
  <c r="R692"/>
  <c r="R80"/>
  <c r="R957"/>
  <c r="R812"/>
  <c r="R656"/>
  <c r="R519"/>
  <c r="R979"/>
  <c r="R864"/>
  <c r="R684"/>
  <c r="R550"/>
  <c r="R374"/>
  <c r="R217"/>
  <c r="R51"/>
  <c r="R936"/>
  <c r="R768"/>
  <c r="R633"/>
  <c r="R461"/>
  <c r="R462" s="1"/>
  <c r="R288"/>
  <c r="R130"/>
  <c r="R821"/>
  <c r="R603"/>
  <c r="R267"/>
  <c r="R354"/>
  <c r="R437"/>
  <c r="R417"/>
  <c r="R955"/>
  <c r="R721"/>
  <c r="R722" s="1"/>
  <c r="R133"/>
  <c r="R134" s="1"/>
  <c r="R962"/>
  <c r="R824"/>
  <c r="R825" s="1"/>
  <c r="R524"/>
  <c r="R26"/>
  <c r="R984"/>
  <c r="R878"/>
  <c r="R879" s="1"/>
  <c r="R689"/>
  <c r="R560"/>
  <c r="R390"/>
  <c r="R222"/>
  <c r="R59"/>
  <c r="R941"/>
  <c r="R781"/>
  <c r="R782" s="1"/>
  <c r="R639"/>
  <c r="R479"/>
  <c r="R296"/>
  <c r="R142"/>
  <c r="R916"/>
  <c r="R617"/>
  <c r="R299"/>
  <c r="R407"/>
  <c r="R408" s="1"/>
  <c r="R545"/>
  <c r="R546" s="1"/>
  <c r="R15"/>
  <c r="R960"/>
  <c r="R771"/>
  <c r="R180"/>
  <c r="R181" s="1"/>
  <c r="R967"/>
  <c r="R839"/>
  <c r="R840" s="1"/>
  <c r="R673"/>
  <c r="R533"/>
  <c r="R534" s="1"/>
  <c r="R124"/>
  <c r="R888"/>
  <c r="R695"/>
  <c r="R572"/>
  <c r="R398"/>
  <c r="R231"/>
  <c r="R232" s="1"/>
  <c r="R69"/>
  <c r="R70" s="1"/>
  <c r="R948"/>
  <c r="R793"/>
  <c r="R794" s="1"/>
  <c r="R644"/>
  <c r="R499"/>
  <c r="R336"/>
  <c r="R337" s="1"/>
  <c r="R176"/>
  <c r="R27"/>
  <c r="R910"/>
  <c r="R717"/>
  <c r="R602"/>
  <c r="R413"/>
  <c r="R414" s="1"/>
  <c r="R241"/>
  <c r="R78"/>
  <c r="R79" s="1"/>
  <c r="R746"/>
  <c r="R747" s="1"/>
  <c r="R529"/>
  <c r="R199"/>
  <c r="R200" s="1"/>
  <c r="R229"/>
  <c r="R310"/>
  <c r="R311" s="1"/>
  <c r="R239"/>
  <c r="R932"/>
  <c r="R635"/>
  <c r="R290"/>
  <c r="R938"/>
  <c r="R776"/>
  <c r="R636"/>
  <c r="R488"/>
  <c r="R963"/>
  <c r="R669"/>
  <c r="R525"/>
  <c r="R349"/>
  <c r="R184"/>
  <c r="R185" s="1"/>
  <c r="R32"/>
  <c r="R915"/>
  <c r="R731"/>
  <c r="R607"/>
  <c r="R421"/>
  <c r="R249"/>
  <c r="R250" s="1"/>
  <c r="R88"/>
  <c r="R759"/>
  <c r="R760" s="1"/>
  <c r="R554"/>
  <c r="R555" s="1"/>
  <c r="R211"/>
  <c r="R212" s="1"/>
  <c r="R255"/>
  <c r="R256" s="1"/>
  <c r="R342"/>
  <c r="R343" s="1"/>
  <c r="R270"/>
  <c r="R271" s="1"/>
  <c r="R937"/>
  <c r="R655"/>
  <c r="R386"/>
  <c r="R943"/>
  <c r="R787"/>
  <c r="R788" s="1"/>
  <c r="R642"/>
  <c r="R506"/>
  <c r="R507" s="1"/>
  <c r="R969"/>
  <c r="R842"/>
  <c r="R674"/>
  <c r="R536"/>
  <c r="R359"/>
  <c r="R195"/>
  <c r="R37"/>
  <c r="R920"/>
  <c r="R744"/>
  <c r="R616"/>
  <c r="R433"/>
  <c r="R109"/>
  <c r="R784"/>
  <c r="R566"/>
  <c r="R226"/>
  <c r="R227" s="1"/>
  <c r="R304"/>
  <c r="R362"/>
  <c r="R314"/>
  <c r="R942"/>
  <c r="R676"/>
  <c r="R34"/>
  <c r="R950"/>
  <c r="R799"/>
  <c r="R647"/>
  <c r="R514"/>
  <c r="R974"/>
  <c r="R851"/>
  <c r="R679"/>
  <c r="R541"/>
  <c r="R368"/>
  <c r="R204"/>
  <c r="R930"/>
  <c r="R757"/>
  <c r="R628"/>
  <c r="R447"/>
  <c r="R275"/>
  <c r="R276" s="1"/>
  <c r="R119"/>
  <c r="R120" s="1"/>
  <c r="R796"/>
  <c r="R797" s="1"/>
  <c r="R593"/>
  <c r="R252"/>
  <c r="R323"/>
  <c r="R629"/>
  <c r="R30"/>
  <c r="R238"/>
  <c r="R677"/>
  <c r="R898"/>
  <c r="R240"/>
  <c r="R807"/>
  <c r="R160"/>
  <c r="R20"/>
  <c r="R308"/>
  <c r="R309" s="1"/>
  <c r="R321"/>
  <c r="R540"/>
  <c r="R703"/>
  <c r="R704" s="1"/>
  <c r="R77"/>
  <c r="R649"/>
  <c r="R18"/>
  <c r="R153"/>
  <c r="R10"/>
  <c r="R966"/>
  <c r="R973"/>
  <c r="R202"/>
  <c r="R584"/>
  <c r="R510"/>
  <c r="R640"/>
  <c r="R9"/>
  <c r="R13"/>
  <c r="R809"/>
  <c r="R810" s="1"/>
  <c r="R849"/>
  <c r="R410"/>
  <c r="R954"/>
  <c r="R318"/>
  <c r="R319" s="1"/>
  <c r="AB707" l="1"/>
  <c r="AB526"/>
  <c r="AB658"/>
  <c r="AC882"/>
  <c r="V478"/>
  <c r="V382"/>
  <c r="AC272"/>
  <c r="AB478"/>
  <c r="X640"/>
  <c r="AD640"/>
  <c r="X153"/>
  <c r="AD153"/>
  <c r="R322"/>
  <c r="R277"/>
  <c r="X276"/>
  <c r="AD276"/>
  <c r="X368"/>
  <c r="AD368"/>
  <c r="R324"/>
  <c r="X120"/>
  <c r="X119" s="1"/>
  <c r="AD120"/>
  <c r="AD119" s="1"/>
  <c r="R205"/>
  <c r="R206"/>
  <c r="R567"/>
  <c r="R435"/>
  <c r="R434"/>
  <c r="R732"/>
  <c r="R291"/>
  <c r="R292"/>
  <c r="R415"/>
  <c r="X414"/>
  <c r="AD414"/>
  <c r="R500"/>
  <c r="R573"/>
  <c r="R571"/>
  <c r="R125"/>
  <c r="R126"/>
  <c r="AD967"/>
  <c r="X967"/>
  <c r="AD960"/>
  <c r="X960"/>
  <c r="AD408"/>
  <c r="AD407" s="1"/>
  <c r="X408"/>
  <c r="X407" s="1"/>
  <c r="R144"/>
  <c r="R143"/>
  <c r="X782"/>
  <c r="X781" s="1"/>
  <c r="AD782"/>
  <c r="AD781" s="1"/>
  <c r="R223"/>
  <c r="AD879"/>
  <c r="AD878" s="1"/>
  <c r="X879"/>
  <c r="X878" s="1"/>
  <c r="AD134"/>
  <c r="AD133" s="1"/>
  <c r="X134"/>
  <c r="X133" s="1"/>
  <c r="X417"/>
  <c r="AD417"/>
  <c r="X603"/>
  <c r="AD603"/>
  <c r="X462"/>
  <c r="X461" s="1"/>
  <c r="AD462"/>
  <c r="AD461" s="1"/>
  <c r="R551"/>
  <c r="R956"/>
  <c r="AD957"/>
  <c r="X957"/>
  <c r="AD949"/>
  <c r="X949"/>
  <c r="X520"/>
  <c r="AD520"/>
  <c r="AD933"/>
  <c r="X933"/>
  <c r="R923"/>
  <c r="R924"/>
  <c r="X193"/>
  <c r="X192" s="1"/>
  <c r="AD193"/>
  <c r="AD192" s="1"/>
  <c r="X72"/>
  <c r="X71" s="1"/>
  <c r="AD72"/>
  <c r="AD71" s="1"/>
  <c r="X706"/>
  <c r="X705" s="1"/>
  <c r="AD706"/>
  <c r="AD705" s="1"/>
  <c r="X167"/>
  <c r="X166" s="1"/>
  <c r="AD167"/>
  <c r="AD166" s="1"/>
  <c r="R805"/>
  <c r="X804"/>
  <c r="AD804"/>
  <c r="R624"/>
  <c r="AD220"/>
  <c r="X220"/>
  <c r="X174"/>
  <c r="X173" s="1"/>
  <c r="AD174"/>
  <c r="AD173" s="1"/>
  <c r="AD393"/>
  <c r="AD392" s="1"/>
  <c r="X393"/>
  <c r="X392" s="1"/>
  <c r="AD509"/>
  <c r="R508"/>
  <c r="X509"/>
  <c r="R917"/>
  <c r="X918"/>
  <c r="AD918"/>
  <c r="AD901"/>
  <c r="X901"/>
  <c r="X136"/>
  <c r="X135" s="1"/>
  <c r="AD136"/>
  <c r="AD135" s="1"/>
  <c r="X54"/>
  <c r="X53" s="1"/>
  <c r="AD54"/>
  <c r="AD53" s="1"/>
  <c r="R690"/>
  <c r="X691"/>
  <c r="AD691"/>
  <c r="X152"/>
  <c r="AD152"/>
  <c r="AD780"/>
  <c r="AD779" s="1"/>
  <c r="X780"/>
  <c r="X779" s="1"/>
  <c r="X604"/>
  <c r="AD604"/>
  <c r="X156"/>
  <c r="AD156"/>
  <c r="R83"/>
  <c r="R84"/>
  <c r="R466"/>
  <c r="R465"/>
  <c r="R467"/>
  <c r="AD370"/>
  <c r="X370"/>
  <c r="R369"/>
  <c r="AD980"/>
  <c r="X980"/>
  <c r="R631"/>
  <c r="AD632"/>
  <c r="X632"/>
  <c r="AD397"/>
  <c r="AD396" s="1"/>
  <c r="X397"/>
  <c r="X396" s="1"/>
  <c r="R66"/>
  <c r="AD198"/>
  <c r="AD197" s="1"/>
  <c r="X198"/>
  <c r="X197" s="1"/>
  <c r="R857"/>
  <c r="R855"/>
  <c r="R856"/>
  <c r="AD286"/>
  <c r="AD285" s="1"/>
  <c r="X286"/>
  <c r="X285" s="1"/>
  <c r="AD929"/>
  <c r="AD928" s="1"/>
  <c r="X929"/>
  <c r="X928" s="1"/>
  <c r="X702"/>
  <c r="X701" s="1"/>
  <c r="AD702"/>
  <c r="AD701" s="1"/>
  <c r="X422"/>
  <c r="AD422"/>
  <c r="R147"/>
  <c r="AD671"/>
  <c r="X671"/>
  <c r="AD537"/>
  <c r="X537"/>
  <c r="R613"/>
  <c r="R365"/>
  <c r="R366"/>
  <c r="R364"/>
  <c r="AD982"/>
  <c r="X982"/>
  <c r="R981"/>
  <c r="AD40"/>
  <c r="R39"/>
  <c r="X40"/>
  <c r="X179"/>
  <c r="X178" s="1"/>
  <c r="AD179"/>
  <c r="AD178" s="1"/>
  <c r="R832"/>
  <c r="R259"/>
  <c r="R260"/>
  <c r="R258"/>
  <c r="X914"/>
  <c r="AD914"/>
  <c r="AD688"/>
  <c r="X688"/>
  <c r="R333"/>
  <c r="AD74"/>
  <c r="AD73" s="1"/>
  <c r="X74"/>
  <c r="X73" s="1"/>
  <c r="X645"/>
  <c r="AD645"/>
  <c r="X516"/>
  <c r="AD516"/>
  <c r="X601"/>
  <c r="AD601"/>
  <c r="R600"/>
  <c r="R282"/>
  <c r="R283"/>
  <c r="AD978"/>
  <c r="X978"/>
  <c r="R977"/>
  <c r="X972"/>
  <c r="R971"/>
  <c r="AD972"/>
  <c r="P43"/>
  <c r="P42" s="1"/>
  <c r="F7" i="2" s="1"/>
  <c r="F7" i="5" s="1"/>
  <c r="V44" i="1"/>
  <c r="V43" s="1"/>
  <c r="AB44"/>
  <c r="W347"/>
  <c r="AC347"/>
  <c r="AC344" s="1"/>
  <c r="Q339"/>
  <c r="AB783"/>
  <c r="Q426"/>
  <c r="AC435"/>
  <c r="W435"/>
  <c r="W433" s="1"/>
  <c r="AC853"/>
  <c r="AC851" s="1"/>
  <c r="W853"/>
  <c r="W851" s="1"/>
  <c r="Q850"/>
  <c r="W338"/>
  <c r="W336" s="1"/>
  <c r="AC338"/>
  <c r="W406"/>
  <c r="W404" s="1"/>
  <c r="W403" s="1"/>
  <c r="AC406"/>
  <c r="AC404" s="1"/>
  <c r="Q403"/>
  <c r="AB921"/>
  <c r="AC168"/>
  <c r="AC756"/>
  <c r="AC730"/>
  <c r="V409"/>
  <c r="AB403"/>
  <c r="U419"/>
  <c r="U418" s="1"/>
  <c r="K11" i="2" s="1"/>
  <c r="I12" i="7" s="1"/>
  <c r="AB841" i="1"/>
  <c r="AC449"/>
  <c r="AC447" s="1"/>
  <c r="W449"/>
  <c r="W447" s="1"/>
  <c r="V874"/>
  <c r="AB615"/>
  <c r="Q798"/>
  <c r="AC802"/>
  <c r="AC799" s="1"/>
  <c r="W802"/>
  <c r="AC84"/>
  <c r="W84"/>
  <c r="W367"/>
  <c r="W363" s="1"/>
  <c r="AC367"/>
  <c r="AC363" s="1"/>
  <c r="W215"/>
  <c r="W213" s="1"/>
  <c r="W208" s="1"/>
  <c r="AC215"/>
  <c r="Q208"/>
  <c r="AC385"/>
  <c r="W385"/>
  <c r="W383" s="1"/>
  <c r="AB622"/>
  <c r="AC221"/>
  <c r="AC859"/>
  <c r="P7" i="5"/>
  <c r="J5"/>
  <c r="P5" s="1"/>
  <c r="AB137" i="1"/>
  <c r="V436"/>
  <c r="AC409"/>
  <c r="AC565"/>
  <c r="W100"/>
  <c r="AC100"/>
  <c r="AB463"/>
  <c r="AC313"/>
  <c r="AC64"/>
  <c r="W717"/>
  <c r="W617"/>
  <c r="W615" s="1"/>
  <c r="AA511"/>
  <c r="Q12" i="2" s="1"/>
  <c r="W659" i="1"/>
  <c r="W658" s="1"/>
  <c r="W736"/>
  <c r="W82"/>
  <c r="U264"/>
  <c r="U263" s="1"/>
  <c r="U262" s="1"/>
  <c r="K9" i="2" s="1"/>
  <c r="I10" i="7" s="1"/>
  <c r="W479" i="1"/>
  <c r="W130"/>
  <c r="W710"/>
  <c r="W450"/>
  <c r="W444" s="1"/>
  <c r="W88"/>
  <c r="AC831"/>
  <c r="W109"/>
  <c r="W124"/>
  <c r="AC888"/>
  <c r="AC60"/>
  <c r="X319"/>
  <c r="X318" s="1"/>
  <c r="AD319"/>
  <c r="AD318" s="1"/>
  <c r="R203"/>
  <c r="X930"/>
  <c r="AD930"/>
  <c r="R585"/>
  <c r="R586"/>
  <c r="AD10"/>
  <c r="X10"/>
  <c r="X77"/>
  <c r="AD77"/>
  <c r="R161"/>
  <c r="R852"/>
  <c r="R315"/>
  <c r="R313"/>
  <c r="R535"/>
  <c r="AD536"/>
  <c r="X536"/>
  <c r="X535" s="1"/>
  <c r="AD937"/>
  <c r="X937"/>
  <c r="X636"/>
  <c r="AD636"/>
  <c r="X239"/>
  <c r="AD239"/>
  <c r="AD13"/>
  <c r="X13"/>
  <c r="R965"/>
  <c r="X966"/>
  <c r="X965" s="1"/>
  <c r="AD966"/>
  <c r="AD898"/>
  <c r="X898"/>
  <c r="AD797"/>
  <c r="AD796" s="1"/>
  <c r="X797"/>
  <c r="X796" s="1"/>
  <c r="X679"/>
  <c r="R678"/>
  <c r="AD679"/>
  <c r="X514"/>
  <c r="AD514"/>
  <c r="X227"/>
  <c r="X226" s="1"/>
  <c r="AD227"/>
  <c r="AD226" s="1"/>
  <c r="X969"/>
  <c r="AD969"/>
  <c r="R968"/>
  <c r="X655"/>
  <c r="AD655"/>
  <c r="R654"/>
  <c r="AD343"/>
  <c r="AD342" s="1"/>
  <c r="X343"/>
  <c r="X342" s="1"/>
  <c r="AD760"/>
  <c r="AD759" s="1"/>
  <c r="X760"/>
  <c r="X759" s="1"/>
  <c r="X607"/>
  <c r="AD607"/>
  <c r="X32"/>
  <c r="AD32"/>
  <c r="X669"/>
  <c r="AD669"/>
  <c r="R489"/>
  <c r="R491"/>
  <c r="R493"/>
  <c r="R490"/>
  <c r="R492"/>
  <c r="X200"/>
  <c r="X199" s="1"/>
  <c r="AD200"/>
  <c r="AD199" s="1"/>
  <c r="X241"/>
  <c r="AD241"/>
  <c r="AD910"/>
  <c r="X910"/>
  <c r="R338"/>
  <c r="AD337"/>
  <c r="X337"/>
  <c r="X948"/>
  <c r="R947"/>
  <c r="AD948"/>
  <c r="R399"/>
  <c r="R400"/>
  <c r="AD840"/>
  <c r="AD839" s="1"/>
  <c r="X840"/>
  <c r="X839" s="1"/>
  <c r="R772"/>
  <c r="R773"/>
  <c r="AD546"/>
  <c r="AD545" s="1"/>
  <c r="X546"/>
  <c r="X545" s="1"/>
  <c r="AD916"/>
  <c r="X916"/>
  <c r="AD639"/>
  <c r="X639"/>
  <c r="X59"/>
  <c r="AD59"/>
  <c r="AD689"/>
  <c r="X689"/>
  <c r="X524"/>
  <c r="AD524"/>
  <c r="R268"/>
  <c r="X288"/>
  <c r="AD288"/>
  <c r="R287"/>
  <c r="AD936"/>
  <c r="X936"/>
  <c r="R935"/>
  <c r="R376"/>
  <c r="R375"/>
  <c r="X979"/>
  <c r="AD979"/>
  <c r="R813"/>
  <c r="R814"/>
  <c r="AD692"/>
  <c r="X692"/>
  <c r="R405"/>
  <c r="X958"/>
  <c r="AD958"/>
  <c r="R763"/>
  <c r="R609"/>
  <c r="R280"/>
  <c r="AD735"/>
  <c r="AD734" s="1"/>
  <c r="X735"/>
  <c r="X734" s="1"/>
  <c r="R590"/>
  <c r="R591"/>
  <c r="R592"/>
  <c r="AD22"/>
  <c r="X22"/>
  <c r="X648"/>
  <c r="AD648"/>
  <c r="R455"/>
  <c r="X155"/>
  <c r="X154" s="1"/>
  <c r="AD155"/>
  <c r="AD154" s="1"/>
  <c r="AD225"/>
  <c r="AD224" s="1"/>
  <c r="X225"/>
  <c r="X224" s="1"/>
  <c r="X892"/>
  <c r="X891" s="1"/>
  <c r="AD892"/>
  <c r="AD891" s="1"/>
  <c r="AD317"/>
  <c r="AD316" s="1"/>
  <c r="X317"/>
  <c r="X316" s="1"/>
  <c r="R946"/>
  <c r="R945"/>
  <c r="R738"/>
  <c r="R739"/>
  <c r="X539"/>
  <c r="AD539"/>
  <c r="R538"/>
  <c r="AD219"/>
  <c r="X219"/>
  <c r="X564"/>
  <c r="X563" s="1"/>
  <c r="AD564"/>
  <c r="AD563" s="1"/>
  <c r="X12"/>
  <c r="AD12"/>
  <c r="R637"/>
  <c r="X638"/>
  <c r="X637" s="1"/>
  <c r="AD638"/>
  <c r="R425"/>
  <c r="AD424"/>
  <c r="X424"/>
  <c r="R98"/>
  <c r="R97"/>
  <c r="R95"/>
  <c r="R100" s="1"/>
  <c r="R99"/>
  <c r="R96"/>
  <c r="R210"/>
  <c r="R867"/>
  <c r="R475"/>
  <c r="R476"/>
  <c r="R474"/>
  <c r="R904"/>
  <c r="R905"/>
  <c r="R903"/>
  <c r="AD883"/>
  <c r="X883"/>
  <c r="AD68"/>
  <c r="AD67" s="1"/>
  <c r="X68"/>
  <c r="X67" s="1"/>
  <c r="AD38"/>
  <c r="X38"/>
  <c r="AD680"/>
  <c r="X680"/>
  <c r="R128"/>
  <c r="R754"/>
  <c r="X76"/>
  <c r="X75" s="1"/>
  <c r="AD76"/>
  <c r="AD75" s="1"/>
  <c r="X36"/>
  <c r="R35"/>
  <c r="AD36"/>
  <c r="X416"/>
  <c r="AD416"/>
  <c r="AD350"/>
  <c r="X350"/>
  <c r="AD970"/>
  <c r="X970"/>
  <c r="R446"/>
  <c r="R885"/>
  <c r="R859"/>
  <c r="X861"/>
  <c r="X860" s="1"/>
  <c r="X859" s="1"/>
  <c r="AD861"/>
  <c r="AD860" s="1"/>
  <c r="X31"/>
  <c r="AD31"/>
  <c r="X28"/>
  <c r="AD28"/>
  <c r="X670"/>
  <c r="AD670"/>
  <c r="R107"/>
  <c r="R106"/>
  <c r="R105"/>
  <c r="R728"/>
  <c r="R727"/>
  <c r="R558"/>
  <c r="AD21"/>
  <c r="X21"/>
  <c r="X371"/>
  <c r="AD371"/>
  <c r="R329"/>
  <c r="AD959"/>
  <c r="X959"/>
  <c r="AD863"/>
  <c r="AD862" s="1"/>
  <c r="X863"/>
  <c r="X862" s="1"/>
  <c r="R836"/>
  <c r="R837"/>
  <c r="R528"/>
  <c r="P419"/>
  <c r="P418" s="1"/>
  <c r="F11" i="2" s="1"/>
  <c r="F11" i="5" s="1"/>
  <c r="AB420" i="1"/>
  <c r="V420"/>
  <c r="P265"/>
  <c r="V953"/>
  <c r="V952" s="1"/>
  <c r="V951" s="1"/>
  <c r="L18" i="2" s="1"/>
  <c r="J19" i="7" s="1"/>
  <c r="P952" i="1"/>
  <c r="P951" s="1"/>
  <c r="F18" i="2" s="1"/>
  <c r="F18" i="5" s="1"/>
  <c r="AB953" i="1"/>
  <c r="P512"/>
  <c r="P511" s="1"/>
  <c r="F12" i="2" s="1"/>
  <c r="F12" i="5" s="1"/>
  <c r="V513" i="1"/>
  <c r="V512" s="1"/>
  <c r="V511" s="1"/>
  <c r="L12" i="2" s="1"/>
  <c r="J13" i="7" s="1"/>
  <c r="AB513" i="1"/>
  <c r="V909"/>
  <c r="V908" s="1"/>
  <c r="V907" s="1"/>
  <c r="L17" i="2" s="1"/>
  <c r="J18" i="7" s="1"/>
  <c r="P908" i="1"/>
  <c r="P907" s="1"/>
  <c r="F17" i="2" s="1"/>
  <c r="F17" i="5" s="1"/>
  <c r="AB909" i="1"/>
  <c r="Q767"/>
  <c r="W770"/>
  <c r="W768" s="1"/>
  <c r="AC770"/>
  <c r="AC768" s="1"/>
  <c r="AB373"/>
  <c r="W439"/>
  <c r="W437" s="1"/>
  <c r="W436" s="1"/>
  <c r="AC439"/>
  <c r="AC437" s="1"/>
  <c r="AC87"/>
  <c r="AC85" s="1"/>
  <c r="W87"/>
  <c r="W85" s="1"/>
  <c r="W148"/>
  <c r="AC148"/>
  <c r="W493"/>
  <c r="W488" s="1"/>
  <c r="AC493"/>
  <c r="AC488" s="1"/>
  <c r="Q811"/>
  <c r="AC814"/>
  <c r="W814"/>
  <c r="AB882"/>
  <c r="W720"/>
  <c r="AC720"/>
  <c r="AC783"/>
  <c r="W472"/>
  <c r="W469" s="1"/>
  <c r="AC472"/>
  <c r="AB409"/>
  <c r="W844"/>
  <c r="W842" s="1"/>
  <c r="W841" s="1"/>
  <c r="AC844"/>
  <c r="AC842" s="1"/>
  <c r="W725"/>
  <c r="W723" s="1"/>
  <c r="AC725"/>
  <c r="AB775"/>
  <c r="W614"/>
  <c r="W612" s="1"/>
  <c r="AC614"/>
  <c r="AC612" s="1"/>
  <c r="W377"/>
  <c r="W374" s="1"/>
  <c r="AC377"/>
  <c r="AC374" s="1"/>
  <c r="AC330"/>
  <c r="AC328" s="1"/>
  <c r="W330"/>
  <c r="W328" s="1"/>
  <c r="W764"/>
  <c r="AC764"/>
  <c r="AC549"/>
  <c r="K17" i="5"/>
  <c r="Q17" s="1"/>
  <c r="N18" i="7"/>
  <c r="AC653" i="1"/>
  <c r="W653"/>
  <c r="AB817"/>
  <c r="V850"/>
  <c r="AC743"/>
  <c r="AC587"/>
  <c r="W587"/>
  <c r="N19" i="7"/>
  <c r="K18" i="5"/>
  <c r="Q18" s="1"/>
  <c r="AC820" i="1"/>
  <c r="W820"/>
  <c r="Q817"/>
  <c r="K10" i="5"/>
  <c r="Q10" s="1"/>
  <c r="N11" i="7"/>
  <c r="W426" i="1"/>
  <c r="W798"/>
  <c r="V716"/>
  <c r="AC383"/>
  <c r="V498"/>
  <c r="AC433"/>
  <c r="AB395"/>
  <c r="W812"/>
  <c r="W811" s="1"/>
  <c r="W409"/>
  <c r="AC82"/>
  <c r="AA264"/>
  <c r="AB748"/>
  <c r="W494"/>
  <c r="AC252"/>
  <c r="W799"/>
  <c r="W114"/>
  <c r="AB201"/>
  <c r="W731"/>
  <c r="W730" s="1"/>
  <c r="W707"/>
  <c r="W331"/>
  <c r="W423"/>
  <c r="Q716"/>
  <c r="AC109"/>
  <c r="AC560"/>
  <c r="AC124"/>
  <c r="AC440"/>
  <c r="W60"/>
  <c r="W55" s="1"/>
  <c r="Q331"/>
  <c r="W749"/>
  <c r="X704"/>
  <c r="X703" s="1"/>
  <c r="AD704"/>
  <c r="AD703" s="1"/>
  <c r="AD238"/>
  <c r="X238"/>
  <c r="R237"/>
  <c r="AD9"/>
  <c r="R8"/>
  <c r="X9"/>
  <c r="X8" s="1"/>
  <c r="AD677"/>
  <c r="X677"/>
  <c r="R758"/>
  <c r="R646"/>
  <c r="AD647"/>
  <c r="X647"/>
  <c r="X646" s="1"/>
  <c r="AD34"/>
  <c r="X34"/>
  <c r="AD943"/>
  <c r="X943"/>
  <c r="X256"/>
  <c r="X255" s="1"/>
  <c r="AD256"/>
  <c r="AD255" s="1"/>
  <c r="R89"/>
  <c r="R91"/>
  <c r="R90"/>
  <c r="R92"/>
  <c r="X185"/>
  <c r="X184" s="1"/>
  <c r="AD185"/>
  <c r="AD184" s="1"/>
  <c r="R530"/>
  <c r="R531"/>
  <c r="R411"/>
  <c r="R651"/>
  <c r="R652"/>
  <c r="R650"/>
  <c r="R653"/>
  <c r="AD20"/>
  <c r="R19"/>
  <c r="X20"/>
  <c r="X19" s="1"/>
  <c r="AD629"/>
  <c r="X629"/>
  <c r="X628"/>
  <c r="R627"/>
  <c r="AD628"/>
  <c r="AD920"/>
  <c r="X920"/>
  <c r="AD359"/>
  <c r="X359"/>
  <c r="AD788"/>
  <c r="AD787" s="1"/>
  <c r="X788"/>
  <c r="X787" s="1"/>
  <c r="AD954"/>
  <c r="X954"/>
  <c r="AD810"/>
  <c r="AD809" s="1"/>
  <c r="X810"/>
  <c r="X809" s="1"/>
  <c r="X510"/>
  <c r="AD510"/>
  <c r="AD973"/>
  <c r="X973"/>
  <c r="X18"/>
  <c r="AD18"/>
  <c r="AD540"/>
  <c r="X540"/>
  <c r="AD309"/>
  <c r="AD308" s="1"/>
  <c r="X309"/>
  <c r="X308" s="1"/>
  <c r="AD240"/>
  <c r="X240"/>
  <c r="AD30"/>
  <c r="R29"/>
  <c r="X30"/>
  <c r="R595"/>
  <c r="R594"/>
  <c r="R596"/>
  <c r="R449"/>
  <c r="R448"/>
  <c r="X541"/>
  <c r="AD541"/>
  <c r="X950"/>
  <c r="AD950"/>
  <c r="AD942"/>
  <c r="X942"/>
  <c r="R305"/>
  <c r="R110"/>
  <c r="R111"/>
  <c r="R745"/>
  <c r="R743" s="1"/>
  <c r="R196"/>
  <c r="R194"/>
  <c r="R843"/>
  <c r="R844"/>
  <c r="AD642"/>
  <c r="X642"/>
  <c r="R641"/>
  <c r="R387"/>
  <c r="X271"/>
  <c r="X270" s="1"/>
  <c r="AD271"/>
  <c r="AD270" s="1"/>
  <c r="AD555"/>
  <c r="AD554" s="1"/>
  <c r="X555"/>
  <c r="X554" s="1"/>
  <c r="X421"/>
  <c r="AD421"/>
  <c r="X525"/>
  <c r="AD525"/>
  <c r="X938"/>
  <c r="AD938"/>
  <c r="X932"/>
  <c r="AD932"/>
  <c r="R931"/>
  <c r="R230"/>
  <c r="AD79"/>
  <c r="AD78" s="1"/>
  <c r="X79"/>
  <c r="X78" s="1"/>
  <c r="R719"/>
  <c r="R718"/>
  <c r="R177"/>
  <c r="R175"/>
  <c r="X794"/>
  <c r="X793" s="1"/>
  <c r="AD794"/>
  <c r="AD793" s="1"/>
  <c r="X232"/>
  <c r="X231" s="1"/>
  <c r="AD232"/>
  <c r="AD231" s="1"/>
  <c r="R889"/>
  <c r="X673"/>
  <c r="R672"/>
  <c r="AD673"/>
  <c r="AD181"/>
  <c r="AD180" s="1"/>
  <c r="X181"/>
  <c r="X180" s="1"/>
  <c r="R14"/>
  <c r="X15"/>
  <c r="AD15"/>
  <c r="R618"/>
  <c r="R619"/>
  <c r="R620"/>
  <c r="R481"/>
  <c r="R480"/>
  <c r="R482"/>
  <c r="R561"/>
  <c r="R562"/>
  <c r="X26"/>
  <c r="AD26"/>
  <c r="R961"/>
  <c r="AD962"/>
  <c r="X962"/>
  <c r="X955"/>
  <c r="AD955"/>
  <c r="R357"/>
  <c r="R355"/>
  <c r="R356"/>
  <c r="R131"/>
  <c r="R769"/>
  <c r="R216"/>
  <c r="AD217"/>
  <c r="X217"/>
  <c r="AD864"/>
  <c r="X864"/>
  <c r="AD656"/>
  <c r="X656"/>
  <c r="AD80"/>
  <c r="X80"/>
  <c r="R346"/>
  <c r="R345"/>
  <c r="AD816"/>
  <c r="AD815" s="1"/>
  <c r="X816"/>
  <c r="X815" s="1"/>
  <c r="AD630"/>
  <c r="X630"/>
  <c r="AD246"/>
  <c r="AD245" s="1"/>
  <c r="X246"/>
  <c r="X245" s="1"/>
  <c r="R214"/>
  <c r="X523"/>
  <c r="X522" s="1"/>
  <c r="AD523"/>
  <c r="R522"/>
  <c r="AD402"/>
  <c r="AD401" s="1"/>
  <c r="X402"/>
  <c r="X401" s="1"/>
  <c r="AD515"/>
  <c r="X515"/>
  <c r="AD927"/>
  <c r="AD926" s="1"/>
  <c r="X927"/>
  <c r="X926" s="1"/>
  <c r="AD911"/>
  <c r="X911"/>
  <c r="AD165"/>
  <c r="X165"/>
  <c r="R61"/>
  <c r="R62"/>
  <c r="X696"/>
  <c r="AD696"/>
  <c r="R158"/>
  <c r="R791"/>
  <c r="X611"/>
  <c r="AD611"/>
  <c r="X183"/>
  <c r="X182" s="1"/>
  <c r="AD183"/>
  <c r="AD182" s="1"/>
  <c r="AD150"/>
  <c r="AD149" s="1"/>
  <c r="X150"/>
  <c r="X149" s="1"/>
  <c r="R504"/>
  <c r="R503"/>
  <c r="R379"/>
  <c r="R380"/>
  <c r="R495"/>
  <c r="R496"/>
  <c r="R497"/>
  <c r="X913"/>
  <c r="AD913"/>
  <c r="R912"/>
  <c r="R894"/>
  <c r="R895"/>
  <c r="AD102"/>
  <c r="AD101" s="1"/>
  <c r="X102"/>
  <c r="X101" s="1"/>
  <c r="AD45"/>
  <c r="X45"/>
  <c r="X685"/>
  <c r="AD685"/>
  <c r="R295"/>
  <c r="AD934"/>
  <c r="X934"/>
  <c r="R711"/>
  <c r="R712"/>
  <c r="R486"/>
  <c r="R485"/>
  <c r="X164"/>
  <c r="X163" s="1"/>
  <c r="AD164"/>
  <c r="AD163" s="1"/>
  <c r="R681"/>
  <c r="AD682"/>
  <c r="X682"/>
  <c r="R542"/>
  <c r="X544"/>
  <c r="X543" s="1"/>
  <c r="AD544"/>
  <c r="AD543" s="1"/>
  <c r="X626"/>
  <c r="AD626"/>
  <c r="X372"/>
  <c r="AD372"/>
  <c r="R57"/>
  <c r="AD187"/>
  <c r="AD186" s="1"/>
  <c r="X187"/>
  <c r="X186" s="1"/>
  <c r="AD846"/>
  <c r="AD845" s="1"/>
  <c r="X846"/>
  <c r="X845" s="1"/>
  <c r="R274"/>
  <c r="AD919"/>
  <c r="X919"/>
  <c r="X693"/>
  <c r="AD693"/>
  <c r="R384"/>
  <c r="AD113"/>
  <c r="AD112" s="1"/>
  <c r="X113"/>
  <c r="X112" s="1"/>
  <c r="R664"/>
  <c r="R665"/>
  <c r="AD521"/>
  <c r="X521"/>
  <c r="AD606"/>
  <c r="X606"/>
  <c r="AD335"/>
  <c r="AD334" s="1"/>
  <c r="X335"/>
  <c r="X334" s="1"/>
  <c r="AD983"/>
  <c r="X983"/>
  <c r="AD976"/>
  <c r="X976"/>
  <c r="AD25"/>
  <c r="X25"/>
  <c r="R170"/>
  <c r="R819"/>
  <c r="X248"/>
  <c r="X247" s="1"/>
  <c r="AD248"/>
  <c r="AD247" s="1"/>
  <c r="AD683"/>
  <c r="X683"/>
  <c r="AD289"/>
  <c r="X289"/>
  <c r="R47"/>
  <c r="R48"/>
  <c r="P191"/>
  <c r="P189"/>
  <c r="P188" s="1"/>
  <c r="F8" i="2" s="1"/>
  <c r="W358" i="1"/>
  <c r="W354" s="1"/>
  <c r="AC358"/>
  <c r="W610"/>
  <c r="W608" s="1"/>
  <c r="W605" s="1"/>
  <c r="AC610"/>
  <c r="AC608" s="1"/>
  <c r="Q605"/>
  <c r="W625"/>
  <c r="W623" s="1"/>
  <c r="W622" s="1"/>
  <c r="AC625"/>
  <c r="AC623" s="1"/>
  <c r="AC826"/>
  <c r="AC824" s="1"/>
  <c r="W826"/>
  <c r="W824" s="1"/>
  <c r="AB716"/>
  <c r="AC906"/>
  <c r="AC902" s="1"/>
  <c r="W906"/>
  <c r="W902" s="1"/>
  <c r="AC381"/>
  <c r="AC378" s="1"/>
  <c r="W381"/>
  <c r="AA828"/>
  <c r="AA827" s="1"/>
  <c r="Q16" i="2" s="1"/>
  <c r="AC658" i="1"/>
  <c r="Q278"/>
  <c r="AC284"/>
  <c r="AC281" s="1"/>
  <c r="W284"/>
  <c r="W281" s="1"/>
  <c r="W278" s="1"/>
  <c r="AC242"/>
  <c r="AC789"/>
  <c r="W108"/>
  <c r="W104" s="1"/>
  <c r="W103" s="1"/>
  <c r="AC108"/>
  <c r="AA419"/>
  <c r="AA418" s="1"/>
  <c r="Q11" i="2" s="1"/>
  <c r="AB272" i="1"/>
  <c r="AB436"/>
  <c r="W858"/>
  <c r="AC858"/>
  <c r="AC854" s="1"/>
  <c r="AC774"/>
  <c r="AC771" s="1"/>
  <c r="W774"/>
  <c r="AC129"/>
  <c r="AC127" s="1"/>
  <c r="W129"/>
  <c r="W127" s="1"/>
  <c r="W121" s="1"/>
  <c r="AC505"/>
  <c r="AC502" s="1"/>
  <c r="W505"/>
  <c r="W502" s="1"/>
  <c r="V841"/>
  <c r="AB730"/>
  <c r="W487"/>
  <c r="W484" s="1"/>
  <c r="AC487"/>
  <c r="AC236"/>
  <c r="W236"/>
  <c r="W233" s="1"/>
  <c r="W228" s="1"/>
  <c r="AC498"/>
  <c r="W261"/>
  <c r="AC261"/>
  <c r="AC257" s="1"/>
  <c r="W729"/>
  <c r="W726" s="1"/>
  <c r="AC729"/>
  <c r="AC726" s="1"/>
  <c r="AB761"/>
  <c r="AB850"/>
  <c r="AC542"/>
  <c r="AA698"/>
  <c r="AA697" s="1"/>
  <c r="Q15" i="2" s="1"/>
  <c r="V588" i="1"/>
  <c r="AC707"/>
  <c r="U191"/>
  <c r="U190" s="1"/>
  <c r="U189" s="1"/>
  <c r="U188" s="1"/>
  <c r="K8" i="2" s="1"/>
  <c r="AA191" i="1"/>
  <c r="AA190" s="1"/>
  <c r="AC469"/>
  <c r="W854"/>
  <c r="AC776"/>
  <c r="W762"/>
  <c r="W761" s="1"/>
  <c r="W457"/>
  <c r="AC204"/>
  <c r="AB278"/>
  <c r="W649"/>
  <c r="AC336"/>
  <c r="AC812"/>
  <c r="V865"/>
  <c r="AC354"/>
  <c r="W344"/>
  <c r="W339" s="1"/>
  <c r="AC584"/>
  <c r="AC868"/>
  <c r="W565"/>
  <c r="W771"/>
  <c r="AC835"/>
  <c r="AA42"/>
  <c r="Q7" i="2" s="1"/>
  <c r="AC494" i="1"/>
  <c r="W818"/>
  <c r="W817" s="1"/>
  <c r="AC114"/>
  <c r="Q444"/>
  <c r="V339"/>
  <c r="W146"/>
  <c r="AC398"/>
  <c r="W94"/>
  <c r="W93" s="1"/>
  <c r="AC753"/>
  <c r="W560"/>
  <c r="Q121"/>
  <c r="W386"/>
  <c r="AC749"/>
  <c r="AC138"/>
  <c r="AD849"/>
  <c r="X849"/>
  <c r="R808"/>
  <c r="R253"/>
  <c r="AD974"/>
  <c r="X974"/>
  <c r="R800"/>
  <c r="R801"/>
  <c r="X676"/>
  <c r="AD676"/>
  <c r="AD362"/>
  <c r="X362"/>
  <c r="R785"/>
  <c r="R786"/>
  <c r="AD616"/>
  <c r="X616"/>
  <c r="AD37"/>
  <c r="X37"/>
  <c r="X674"/>
  <c r="AD674"/>
  <c r="X507"/>
  <c r="X506" s="1"/>
  <c r="AD507"/>
  <c r="AD506" s="1"/>
  <c r="X212"/>
  <c r="X211" s="1"/>
  <c r="AD212"/>
  <c r="AD211" s="1"/>
  <c r="X250"/>
  <c r="X249" s="1"/>
  <c r="AD250"/>
  <c r="AD249" s="1"/>
  <c r="AD915"/>
  <c r="X915"/>
  <c r="AD349"/>
  <c r="R348"/>
  <c r="X349"/>
  <c r="X348" s="1"/>
  <c r="X963"/>
  <c r="AD963"/>
  <c r="R777"/>
  <c r="R778"/>
  <c r="AD635"/>
  <c r="X635"/>
  <c r="X634" s="1"/>
  <c r="R634"/>
  <c r="R312"/>
  <c r="AD311"/>
  <c r="X311"/>
  <c r="AD747"/>
  <c r="AD746" s="1"/>
  <c r="X747"/>
  <c r="X746" s="1"/>
  <c r="AD602"/>
  <c r="X602"/>
  <c r="X27"/>
  <c r="AD27"/>
  <c r="X644"/>
  <c r="AD644"/>
  <c r="X70"/>
  <c r="X69" s="1"/>
  <c r="AD70"/>
  <c r="AD69" s="1"/>
  <c r="AD695"/>
  <c r="X695"/>
  <c r="X694" s="1"/>
  <c r="R694"/>
  <c r="X534"/>
  <c r="X533" s="1"/>
  <c r="AD534"/>
  <c r="AD533" s="1"/>
  <c r="R301"/>
  <c r="R300"/>
  <c r="R297"/>
  <c r="AD941"/>
  <c r="X941"/>
  <c r="X940" s="1"/>
  <c r="R940"/>
  <c r="R391"/>
  <c r="R389"/>
  <c r="X984"/>
  <c r="AD984"/>
  <c r="R826"/>
  <c r="AD825"/>
  <c r="X825"/>
  <c r="AD722"/>
  <c r="AD721" s="1"/>
  <c r="X722"/>
  <c r="X721" s="1"/>
  <c r="R438"/>
  <c r="R822"/>
  <c r="AD633"/>
  <c r="X633"/>
  <c r="R52"/>
  <c r="R50"/>
  <c r="X684"/>
  <c r="AD684"/>
  <c r="X519"/>
  <c r="X518" s="1"/>
  <c r="R518"/>
  <c r="AD519"/>
  <c r="AD657"/>
  <c r="X657"/>
  <c r="R470"/>
  <c r="R471"/>
  <c r="AD172"/>
  <c r="AD171" s="1"/>
  <c r="X172"/>
  <c r="X171" s="1"/>
  <c r="R234"/>
  <c r="R235"/>
  <c r="AD900"/>
  <c r="X900"/>
  <c r="X899" s="1"/>
  <c r="R899"/>
  <c r="X327"/>
  <c r="X326" s="1"/>
  <c r="AD327"/>
  <c r="AD326" s="1"/>
  <c r="R750"/>
  <c r="R751"/>
  <c r="AD577"/>
  <c r="AD576" s="1"/>
  <c r="X577"/>
  <c r="X576" s="1"/>
  <c r="R242"/>
  <c r="AD244"/>
  <c r="AD243" s="1"/>
  <c r="X244"/>
  <c r="X243" s="1"/>
  <c r="R707"/>
  <c r="AD709"/>
  <c r="AD708" s="1"/>
  <c r="X709"/>
  <c r="X708" s="1"/>
  <c r="X575"/>
  <c r="X574" s="1"/>
  <c r="AD575"/>
  <c r="AD574" s="1"/>
  <c r="AD17"/>
  <c r="X17"/>
  <c r="X643"/>
  <c r="AD643"/>
  <c r="R441"/>
  <c r="R442"/>
  <c r="R123"/>
  <c r="AD218"/>
  <c r="X218"/>
  <c r="X881"/>
  <c r="X880" s="1"/>
  <c r="AD881"/>
  <c r="AD880" s="1"/>
  <c r="AD307"/>
  <c r="AD306" s="1"/>
  <c r="X307"/>
  <c r="X306" s="1"/>
  <c r="AD939"/>
  <c r="X939"/>
  <c r="R724"/>
  <c r="X517"/>
  <c r="AD517"/>
  <c r="R686"/>
  <c r="X687"/>
  <c r="X686" s="1"/>
  <c r="AD687"/>
  <c r="AD553"/>
  <c r="AD552" s="1"/>
  <c r="X553"/>
  <c r="X552" s="1"/>
  <c r="R140"/>
  <c r="R139"/>
  <c r="AD766"/>
  <c r="AD765" s="1"/>
  <c r="X766"/>
  <c r="X765" s="1"/>
  <c r="R598"/>
  <c r="R599"/>
  <c r="R115"/>
  <c r="AD58"/>
  <c r="X58"/>
  <c r="R451"/>
  <c r="X361"/>
  <c r="R360"/>
  <c r="AD361"/>
  <c r="X975"/>
  <c r="AD975"/>
  <c r="R459"/>
  <c r="R458"/>
  <c r="AD897"/>
  <c r="X897"/>
  <c r="X896" s="1"/>
  <c r="R896"/>
  <c r="R870"/>
  <c r="R871"/>
  <c r="R869"/>
  <c r="R872"/>
  <c r="AD41"/>
  <c r="X41"/>
  <c r="X33"/>
  <c r="AD33"/>
  <c r="X675"/>
  <c r="AD675"/>
  <c r="X118"/>
  <c r="X117" s="1"/>
  <c r="AD118"/>
  <c r="AD117" s="1"/>
  <c r="R741"/>
  <c r="R736" s="1"/>
  <c r="R742"/>
  <c r="R569"/>
  <c r="AD49"/>
  <c r="X49"/>
  <c r="AD16"/>
  <c r="X16"/>
  <c r="X394"/>
  <c r="AD394"/>
  <c r="AD341"/>
  <c r="AD340" s="1"/>
  <c r="X341"/>
  <c r="X340" s="1"/>
  <c r="AD964"/>
  <c r="X964"/>
  <c r="R428"/>
  <c r="R431"/>
  <c r="R429"/>
  <c r="R430"/>
  <c r="R876"/>
  <c r="R877"/>
  <c r="AD848"/>
  <c r="X848"/>
  <c r="X847" s="1"/>
  <c r="R847"/>
  <c r="X11"/>
  <c r="AD11"/>
  <c r="X24"/>
  <c r="X23" s="1"/>
  <c r="R23"/>
  <c r="AD24"/>
  <c r="R660"/>
  <c r="R661"/>
  <c r="R87"/>
  <c r="X86"/>
  <c r="AD86"/>
  <c r="R715"/>
  <c r="X714"/>
  <c r="AD714"/>
  <c r="X548"/>
  <c r="X547" s="1"/>
  <c r="AD548"/>
  <c r="AD547" s="1"/>
  <c r="P582"/>
  <c r="P580"/>
  <c r="P581"/>
  <c r="V353"/>
  <c r="P352"/>
  <c r="P351" s="1"/>
  <c r="F10" i="2" s="1"/>
  <c r="F10" i="5" s="1"/>
  <c r="AB353" i="1"/>
  <c r="P667"/>
  <c r="P666" s="1"/>
  <c r="F14" i="2" s="1"/>
  <c r="F14" i="5" s="1"/>
  <c r="AB668" i="1"/>
  <c r="V668"/>
  <c r="V667" s="1"/>
  <c r="V666" s="1"/>
  <c r="L14" i="2" s="1"/>
  <c r="J15" i="7" s="1"/>
  <c r="P700" i="1"/>
  <c r="P828"/>
  <c r="P827" s="1"/>
  <c r="F16" i="2" s="1"/>
  <c r="F16" i="5" s="1"/>
  <c r="P830" i="1"/>
  <c r="AC159"/>
  <c r="AC157" s="1"/>
  <c r="W159"/>
  <c r="W157" s="1"/>
  <c r="Q151"/>
  <c r="AC778"/>
  <c r="W778"/>
  <c r="AC292"/>
  <c r="AC290" s="1"/>
  <c r="W292"/>
  <c r="W468"/>
  <c r="W464" s="1"/>
  <c r="W463" s="1"/>
  <c r="AC468"/>
  <c r="AB93"/>
  <c r="W477"/>
  <c r="W473" s="1"/>
  <c r="AC477"/>
  <c r="AC559"/>
  <c r="AC557" s="1"/>
  <c r="W559"/>
  <c r="W557" s="1"/>
  <c r="W556" s="1"/>
  <c r="Q556"/>
  <c r="AC201"/>
  <c r="AC194"/>
  <c r="W302"/>
  <c r="W299" s="1"/>
  <c r="AC302"/>
  <c r="AC299" s="1"/>
  <c r="AB736"/>
  <c r="Q526"/>
  <c r="W532"/>
  <c r="W529" s="1"/>
  <c r="W526" s="1"/>
  <c r="AC532"/>
  <c r="AC529" s="1"/>
  <c r="AB865"/>
  <c r="V403"/>
  <c r="AB498"/>
  <c r="K13" i="5"/>
  <c r="Q13" s="1"/>
  <c r="N14" i="7"/>
  <c r="AC162" i="1"/>
  <c r="AC160" s="1"/>
  <c r="W162"/>
  <c r="W160" s="1"/>
  <c r="AC298"/>
  <c r="AC296" s="1"/>
  <c r="W298"/>
  <c r="W296" s="1"/>
  <c r="W293" s="1"/>
  <c r="Q874"/>
  <c r="W877"/>
  <c r="W875" s="1"/>
  <c r="W874" s="1"/>
  <c r="AC877"/>
  <c r="AC875" s="1"/>
  <c r="W325"/>
  <c r="W323" s="1"/>
  <c r="AC325"/>
  <c r="AC323" s="1"/>
  <c r="AC925"/>
  <c r="W925"/>
  <c r="W922" s="1"/>
  <c r="W921" s="1"/>
  <c r="AC55"/>
  <c r="AC389"/>
  <c r="AC571"/>
  <c r="AC865"/>
  <c r="AB874"/>
  <c r="V463"/>
  <c r="AC303"/>
  <c r="AC175"/>
  <c r="AC736"/>
  <c r="AB382"/>
  <c r="AB798"/>
  <c r="W596"/>
  <c r="W593" s="1"/>
  <c r="W588" s="1"/>
  <c r="AC596"/>
  <c r="AC593" s="1"/>
  <c r="AC339"/>
  <c r="AB588"/>
  <c r="E8" i="5"/>
  <c r="E34" i="2"/>
  <c r="W378" i="1"/>
  <c r="W453"/>
  <c r="AC104"/>
  <c r="AC717"/>
  <c r="AC617"/>
  <c r="W776"/>
  <c r="W775" s="1"/>
  <c r="AC762"/>
  <c r="AC457"/>
  <c r="AC453" s="1"/>
  <c r="V453"/>
  <c r="W204"/>
  <c r="W201" s="1"/>
  <c r="W290"/>
  <c r="AC464"/>
  <c r="V320"/>
  <c r="AC649"/>
  <c r="V137"/>
  <c r="AC484"/>
  <c r="W584"/>
  <c r="W303"/>
  <c r="AC233"/>
  <c r="AC723"/>
  <c r="W868"/>
  <c r="W865" s="1"/>
  <c r="W498"/>
  <c r="W257"/>
  <c r="W251" s="1"/>
  <c r="AC922"/>
  <c r="AC213"/>
  <c r="AC473"/>
  <c r="W835"/>
  <c r="W834" s="1"/>
  <c r="AC479"/>
  <c r="AC130"/>
  <c r="AC818"/>
  <c r="AC450"/>
  <c r="AB444"/>
  <c r="AC88"/>
  <c r="AC146"/>
  <c r="AB303"/>
  <c r="W398"/>
  <c r="W395" s="1"/>
  <c r="AC94"/>
  <c r="W753"/>
  <c r="Q436"/>
  <c r="Q103"/>
  <c r="W888"/>
  <c r="W887" s="1"/>
  <c r="W138"/>
  <c r="W137" s="1"/>
  <c r="Q513"/>
  <c r="O7"/>
  <c r="Q909"/>
  <c r="Q353"/>
  <c r="Q190"/>
  <c r="Q953"/>
  <c r="Q668"/>
  <c r="Q44"/>
  <c r="Q264"/>
  <c r="Q699"/>
  <c r="Q829"/>
  <c r="Q579"/>
  <c r="Q420"/>
  <c r="AC556" l="1"/>
  <c r="AC874"/>
  <c r="AC526"/>
  <c r="AD100"/>
  <c r="X100"/>
  <c r="U7"/>
  <c r="AA7"/>
  <c r="O6"/>
  <c r="AB700"/>
  <c r="AB699" s="1"/>
  <c r="V700"/>
  <c r="V699" s="1"/>
  <c r="V698" s="1"/>
  <c r="V697" s="1"/>
  <c r="L15" i="2" s="1"/>
  <c r="J16" i="7" s="1"/>
  <c r="AB352" i="1"/>
  <c r="AB351" s="1"/>
  <c r="R10" i="2" s="1"/>
  <c r="P583" i="1"/>
  <c r="P578" s="1"/>
  <c r="F13" i="2" s="1"/>
  <c r="F13" i="5" s="1"/>
  <c r="V581" i="1"/>
  <c r="AB581"/>
  <c r="R662"/>
  <c r="X661"/>
  <c r="AD661"/>
  <c r="AD431"/>
  <c r="X431"/>
  <c r="X569"/>
  <c r="AD569"/>
  <c r="R873"/>
  <c r="X872"/>
  <c r="AD872"/>
  <c r="X459"/>
  <c r="AD459"/>
  <c r="X599"/>
  <c r="AD599"/>
  <c r="X751"/>
  <c r="AD751"/>
  <c r="R236"/>
  <c r="AD234"/>
  <c r="X234"/>
  <c r="X470"/>
  <c r="AD470"/>
  <c r="X822"/>
  <c r="AD822"/>
  <c r="X438"/>
  <c r="AD438"/>
  <c r="AD940"/>
  <c r="X301"/>
  <c r="AD301"/>
  <c r="AD778"/>
  <c r="X778"/>
  <c r="X253"/>
  <c r="AD253"/>
  <c r="AC834"/>
  <c r="AC811"/>
  <c r="AC775"/>
  <c r="AA189"/>
  <c r="AA188" s="1"/>
  <c r="Q8" i="2" s="1"/>
  <c r="N17" i="7"/>
  <c r="K16" i="5"/>
  <c r="Q16" s="1"/>
  <c r="AC605" i="1"/>
  <c r="F8" i="5"/>
  <c r="AD819" i="1"/>
  <c r="X819"/>
  <c r="AD665"/>
  <c r="X665"/>
  <c r="X274"/>
  <c r="X273" s="1"/>
  <c r="AD274"/>
  <c r="AD273" s="1"/>
  <c r="AD485"/>
  <c r="X485"/>
  <c r="AD496"/>
  <c r="X496"/>
  <c r="AD379"/>
  <c r="X379"/>
  <c r="AD791"/>
  <c r="X791"/>
  <c r="AD131"/>
  <c r="X131"/>
  <c r="X357"/>
  <c r="AD357"/>
  <c r="AD961"/>
  <c r="AD562"/>
  <c r="X562"/>
  <c r="X481"/>
  <c r="AD481"/>
  <c r="AD14"/>
  <c r="AD931"/>
  <c r="AD387"/>
  <c r="X387"/>
  <c r="AD641"/>
  <c r="X111"/>
  <c r="AD111"/>
  <c r="X596"/>
  <c r="AD596"/>
  <c r="AD627"/>
  <c r="X653"/>
  <c r="AD653"/>
  <c r="AD531"/>
  <c r="X531"/>
  <c r="AC251"/>
  <c r="AB419"/>
  <c r="AB418" s="1"/>
  <c r="R11" i="2" s="1"/>
  <c r="AD528" i="1"/>
  <c r="AD527" s="1"/>
  <c r="X528"/>
  <c r="X527" s="1"/>
  <c r="X836"/>
  <c r="AD836"/>
  <c r="R559"/>
  <c r="AD558"/>
  <c r="X558"/>
  <c r="AD107"/>
  <c r="X107"/>
  <c r="AD35"/>
  <c r="X128"/>
  <c r="AD128"/>
  <c r="X904"/>
  <c r="AD904"/>
  <c r="AD475"/>
  <c r="X475"/>
  <c r="X210"/>
  <c r="X209" s="1"/>
  <c r="AD210"/>
  <c r="AD209" s="1"/>
  <c r="AD99"/>
  <c r="X99"/>
  <c r="AD592"/>
  <c r="X592"/>
  <c r="AD609"/>
  <c r="X609"/>
  <c r="AD405"/>
  <c r="X405"/>
  <c r="AD814"/>
  <c r="X814"/>
  <c r="AD287"/>
  <c r="R774"/>
  <c r="AD773"/>
  <c r="X773"/>
  <c r="X400"/>
  <c r="AD400"/>
  <c r="AD493"/>
  <c r="X493"/>
  <c r="X852"/>
  <c r="AD852"/>
  <c r="X585"/>
  <c r="AD585"/>
  <c r="X203"/>
  <c r="X202" s="1"/>
  <c r="AD203"/>
  <c r="AD202" s="1"/>
  <c r="AC887"/>
  <c r="N13" i="7"/>
  <c r="K12" i="5"/>
  <c r="Q12" s="1"/>
  <c r="AC798" i="1"/>
  <c r="AC403"/>
  <c r="AD283"/>
  <c r="X283"/>
  <c r="X333"/>
  <c r="X332" s="1"/>
  <c r="AD333"/>
  <c r="AD332" s="1"/>
  <c r="AD259"/>
  <c r="X259"/>
  <c r="X364"/>
  <c r="AD364"/>
  <c r="AD613"/>
  <c r="X613"/>
  <c r="AD856"/>
  <c r="X856"/>
  <c r="X467"/>
  <c r="AD467"/>
  <c r="X84"/>
  <c r="AD84"/>
  <c r="AD917"/>
  <c r="X924"/>
  <c r="AD924"/>
  <c r="AD551"/>
  <c r="AD550" s="1"/>
  <c r="X551"/>
  <c r="X550" s="1"/>
  <c r="X549" s="1"/>
  <c r="AD223"/>
  <c r="AD222" s="1"/>
  <c r="X223"/>
  <c r="X222" s="1"/>
  <c r="X221" s="1"/>
  <c r="AD143"/>
  <c r="X143"/>
  <c r="X126"/>
  <c r="AD126"/>
  <c r="X435"/>
  <c r="AD435"/>
  <c r="AD205"/>
  <c r="X205"/>
  <c r="AD324"/>
  <c r="X324"/>
  <c r="X542"/>
  <c r="AC320"/>
  <c r="W373"/>
  <c r="X947"/>
  <c r="W716"/>
  <c r="AC331"/>
  <c r="W382"/>
  <c r="X600"/>
  <c r="X369"/>
  <c r="X690"/>
  <c r="X956"/>
  <c r="Q582"/>
  <c r="Q580"/>
  <c r="Q581"/>
  <c r="AC420"/>
  <c r="W420"/>
  <c r="W419" s="1"/>
  <c r="Q419"/>
  <c r="Q418" s="1"/>
  <c r="G11" i="2" s="1"/>
  <c r="G11" i="5" s="1"/>
  <c r="Q700" i="1"/>
  <c r="Q698"/>
  <c r="Q697" s="1"/>
  <c r="G15" i="2" s="1"/>
  <c r="G15" i="5" s="1"/>
  <c r="Q43" i="1"/>
  <c r="Q42" s="1"/>
  <c r="G7" i="2" s="1"/>
  <c r="G7" i="5" s="1"/>
  <c r="AC44" i="1"/>
  <c r="W44"/>
  <c r="W43" s="1"/>
  <c r="AC353"/>
  <c r="Q352"/>
  <c r="Q351" s="1"/>
  <c r="G10" i="2" s="1"/>
  <c r="G10" i="5" s="1"/>
  <c r="W353" i="1"/>
  <c r="W352" s="1"/>
  <c r="W351" s="1"/>
  <c r="M10" i="2" s="1"/>
  <c r="K11" i="7" s="1"/>
  <c r="AC478" i="1"/>
  <c r="AC921"/>
  <c r="AC761"/>
  <c r="AC103"/>
  <c r="X715"/>
  <c r="AD715"/>
  <c r="AD713" s="1"/>
  <c r="X876"/>
  <c r="AD876"/>
  <c r="AD429"/>
  <c r="X429"/>
  <c r="AD741"/>
  <c r="X741"/>
  <c r="X870"/>
  <c r="AD870"/>
  <c r="R460"/>
  <c r="AD458"/>
  <c r="X458"/>
  <c r="AD360"/>
  <c r="AD451"/>
  <c r="X451"/>
  <c r="X115"/>
  <c r="AD115"/>
  <c r="AD724"/>
  <c r="X724"/>
  <c r="R443"/>
  <c r="AD441"/>
  <c r="X441"/>
  <c r="X235"/>
  <c r="AD235"/>
  <c r="X471"/>
  <c r="AD471"/>
  <c r="AD518"/>
  <c r="AD300"/>
  <c r="X300"/>
  <c r="AD312"/>
  <c r="X312"/>
  <c r="AD785"/>
  <c r="X785"/>
  <c r="AD800"/>
  <c r="X800"/>
  <c r="K7" i="5"/>
  <c r="Q7" s="1"/>
  <c r="N8" i="7"/>
  <c r="N16"/>
  <c r="K15" i="5"/>
  <c r="Q15" s="1"/>
  <c r="AD47" i="1"/>
  <c r="X47"/>
  <c r="AD542"/>
  <c r="AD681"/>
  <c r="AD711"/>
  <c r="X711"/>
  <c r="AD295"/>
  <c r="AD294" s="1"/>
  <c r="X295"/>
  <c r="X294" s="1"/>
  <c r="AD894"/>
  <c r="X894"/>
  <c r="X497"/>
  <c r="AD497"/>
  <c r="AD380"/>
  <c r="X380"/>
  <c r="X504"/>
  <c r="AD504"/>
  <c r="AD61"/>
  <c r="X61"/>
  <c r="AD522"/>
  <c r="AD355"/>
  <c r="X355"/>
  <c r="R483"/>
  <c r="X480"/>
  <c r="AD480"/>
  <c r="R621"/>
  <c r="AD618"/>
  <c r="X618"/>
  <c r="AD177"/>
  <c r="AD176" s="1"/>
  <c r="X177"/>
  <c r="X176" s="1"/>
  <c r="X175" s="1"/>
  <c r="X843"/>
  <c r="AD843"/>
  <c r="AD305"/>
  <c r="AD304" s="1"/>
  <c r="X305"/>
  <c r="X304" s="1"/>
  <c r="AD449"/>
  <c r="X449"/>
  <c r="AD19"/>
  <c r="X651"/>
  <c r="AD651"/>
  <c r="AD89"/>
  <c r="X89"/>
  <c r="AD646"/>
  <c r="AD8"/>
  <c r="AC81"/>
  <c r="AC373"/>
  <c r="AB908"/>
  <c r="AB907" s="1"/>
  <c r="R17" i="2" s="1"/>
  <c r="V419" i="1"/>
  <c r="V418" s="1"/>
  <c r="L11" i="2" s="1"/>
  <c r="J12" i="7" s="1"/>
  <c r="AD837" i="1"/>
  <c r="X837"/>
  <c r="AD728"/>
  <c r="X728"/>
  <c r="AD106"/>
  <c r="X106"/>
  <c r="AD859"/>
  <c r="AD885"/>
  <c r="X885"/>
  <c r="X905"/>
  <c r="AD905"/>
  <c r="X476"/>
  <c r="AD476"/>
  <c r="AD96"/>
  <c r="X96"/>
  <c r="X98"/>
  <c r="AD98"/>
  <c r="AD637"/>
  <c r="X739"/>
  <c r="AD739"/>
  <c r="X946"/>
  <c r="AD946"/>
  <c r="AD763"/>
  <c r="X763"/>
  <c r="X376"/>
  <c r="AD376"/>
  <c r="X268"/>
  <c r="AD268"/>
  <c r="AD338"/>
  <c r="X338"/>
  <c r="AD490"/>
  <c r="X490"/>
  <c r="AD678"/>
  <c r="R587"/>
  <c r="AD586"/>
  <c r="X586"/>
  <c r="AC444"/>
  <c r="AD600"/>
  <c r="AD260"/>
  <c r="X260"/>
  <c r="AD39"/>
  <c r="AD631"/>
  <c r="AD690"/>
  <c r="X573"/>
  <c r="X572" s="1"/>
  <c r="X571" s="1"/>
  <c r="AD573"/>
  <c r="AD572" s="1"/>
  <c r="X291"/>
  <c r="AD291"/>
  <c r="X434"/>
  <c r="AD434"/>
  <c r="R207"/>
  <c r="X206"/>
  <c r="AD206"/>
  <c r="AD322"/>
  <c r="AD321" s="1"/>
  <c r="X322"/>
  <c r="X321" s="1"/>
  <c r="W320"/>
  <c r="P698"/>
  <c r="P697" s="1"/>
  <c r="F15" i="2" s="1"/>
  <c r="F15" i="5" s="1"/>
  <c r="R658" i="1"/>
  <c r="R752"/>
  <c r="R439"/>
  <c r="R775"/>
  <c r="R254"/>
  <c r="AC293"/>
  <c r="R820"/>
  <c r="R272"/>
  <c r="R487"/>
  <c r="R792"/>
  <c r="R789" s="1"/>
  <c r="R132"/>
  <c r="X961"/>
  <c r="X672"/>
  <c r="X641"/>
  <c r="X29"/>
  <c r="R532"/>
  <c r="AC228"/>
  <c r="W767"/>
  <c r="R526"/>
  <c r="R556"/>
  <c r="R129"/>
  <c r="R588"/>
  <c r="R610"/>
  <c r="R406"/>
  <c r="R811"/>
  <c r="X654"/>
  <c r="R853"/>
  <c r="R201"/>
  <c r="V42"/>
  <c r="L7" i="2" s="1"/>
  <c r="J8" i="7" s="1"/>
  <c r="X971" i="1"/>
  <c r="R284"/>
  <c r="R331"/>
  <c r="R367"/>
  <c r="R614"/>
  <c r="R858"/>
  <c r="R81"/>
  <c r="X508"/>
  <c r="R925"/>
  <c r="R549"/>
  <c r="R221"/>
  <c r="R145"/>
  <c r="R325"/>
  <c r="Q830"/>
  <c r="Q828"/>
  <c r="Q827" s="1"/>
  <c r="G16" i="2" s="1"/>
  <c r="G16" i="5" s="1"/>
  <c r="AC463" i="1"/>
  <c r="AC716"/>
  <c r="AC151"/>
  <c r="AB667"/>
  <c r="AB666" s="1"/>
  <c r="R14" i="2" s="1"/>
  <c r="V352" i="1"/>
  <c r="V351" s="1"/>
  <c r="L10" i="2" s="1"/>
  <c r="J11" i="7" s="1"/>
  <c r="AB582" i="1"/>
  <c r="V582"/>
  <c r="AD87"/>
  <c r="AD85" s="1"/>
  <c r="X87"/>
  <c r="X85" s="1"/>
  <c r="AD23"/>
  <c r="R874"/>
  <c r="AD877"/>
  <c r="X877"/>
  <c r="X875" s="1"/>
  <c r="X874" s="1"/>
  <c r="AD430"/>
  <c r="X430"/>
  <c r="X742"/>
  <c r="X740" s="1"/>
  <c r="AD742"/>
  <c r="X871"/>
  <c r="AD871"/>
  <c r="AD896"/>
  <c r="AD140"/>
  <c r="X140"/>
  <c r="AD442"/>
  <c r="X442"/>
  <c r="AD242"/>
  <c r="AD899"/>
  <c r="AD297"/>
  <c r="X297"/>
  <c r="AD694"/>
  <c r="AD634"/>
  <c r="AD348"/>
  <c r="X786"/>
  <c r="AD786"/>
  <c r="AD784" s="1"/>
  <c r="AD801"/>
  <c r="X801"/>
  <c r="X808"/>
  <c r="X807" s="1"/>
  <c r="X806" s="1"/>
  <c r="AD808"/>
  <c r="AD807" s="1"/>
  <c r="AC748"/>
  <c r="K11" i="5"/>
  <c r="Q11" s="1"/>
  <c r="N12" i="7"/>
  <c r="AD48" i="1"/>
  <c r="X48"/>
  <c r="X170"/>
  <c r="X169" s="1"/>
  <c r="X168" s="1"/>
  <c r="AD170"/>
  <c r="AD169" s="1"/>
  <c r="X384"/>
  <c r="AD384"/>
  <c r="AD57"/>
  <c r="AD56" s="1"/>
  <c r="X57"/>
  <c r="X56" s="1"/>
  <c r="AD712"/>
  <c r="X712"/>
  <c r="X710" s="1"/>
  <c r="X895"/>
  <c r="X893" s="1"/>
  <c r="AD895"/>
  <c r="AD893" s="1"/>
  <c r="X503"/>
  <c r="AD503"/>
  <c r="X158"/>
  <c r="AD158"/>
  <c r="X62"/>
  <c r="AD62"/>
  <c r="AD214"/>
  <c r="X214"/>
  <c r="AD346"/>
  <c r="X346"/>
  <c r="AD216"/>
  <c r="AD769"/>
  <c r="X769"/>
  <c r="AD356"/>
  <c r="X356"/>
  <c r="X482"/>
  <c r="AD482"/>
  <c r="X619"/>
  <c r="AD619"/>
  <c r="AD719"/>
  <c r="X719"/>
  <c r="X230"/>
  <c r="X229" s="1"/>
  <c r="AD230"/>
  <c r="AD229" s="1"/>
  <c r="X844"/>
  <c r="X842" s="1"/>
  <c r="X841" s="1"/>
  <c r="AD844"/>
  <c r="X745"/>
  <c r="X744" s="1"/>
  <c r="X743" s="1"/>
  <c r="AD745"/>
  <c r="AD744" s="1"/>
  <c r="AD448"/>
  <c r="X448"/>
  <c r="X595"/>
  <c r="AD595"/>
  <c r="AD652"/>
  <c r="X652"/>
  <c r="AD411"/>
  <c r="X411"/>
  <c r="AD91"/>
  <c r="X91"/>
  <c r="X758"/>
  <c r="X757" s="1"/>
  <c r="X756" s="1"/>
  <c r="AD758"/>
  <c r="AD757" s="1"/>
  <c r="AD237"/>
  <c r="AC841"/>
  <c r="AC767"/>
  <c r="AB512"/>
  <c r="AB511" s="1"/>
  <c r="R12" i="2" s="1"/>
  <c r="AB265" i="1"/>
  <c r="V265"/>
  <c r="AD329"/>
  <c r="X329"/>
  <c r="X727"/>
  <c r="AD727"/>
  <c r="X105"/>
  <c r="AD105"/>
  <c r="AD754"/>
  <c r="X754"/>
  <c r="X903"/>
  <c r="AD903"/>
  <c r="AD474"/>
  <c r="X474"/>
  <c r="X867"/>
  <c r="X866" s="1"/>
  <c r="AD867"/>
  <c r="AD866" s="1"/>
  <c r="AD97"/>
  <c r="X97"/>
  <c r="AD425"/>
  <c r="X425"/>
  <c r="X423" s="1"/>
  <c r="AD945"/>
  <c r="AD944" s="1"/>
  <c r="X945"/>
  <c r="X944" s="1"/>
  <c r="AD455"/>
  <c r="X455"/>
  <c r="AD590"/>
  <c r="X590"/>
  <c r="AD280"/>
  <c r="AD279" s="1"/>
  <c r="X280"/>
  <c r="X279" s="1"/>
  <c r="X375"/>
  <c r="AD375"/>
  <c r="AD935"/>
  <c r="AD947"/>
  <c r="AD492"/>
  <c r="X492"/>
  <c r="X489"/>
  <c r="AD489"/>
  <c r="AD654"/>
  <c r="AD965"/>
  <c r="AD535"/>
  <c r="X161"/>
  <c r="AD161"/>
  <c r="AC850"/>
  <c r="AB43"/>
  <c r="AB42" s="1"/>
  <c r="R7" i="2" s="1"/>
  <c r="AD977" i="1"/>
  <c r="X258"/>
  <c r="AD258"/>
  <c r="X832"/>
  <c r="AD832"/>
  <c r="AD981"/>
  <c r="X365"/>
  <c r="AD365"/>
  <c r="X147"/>
  <c r="AD147"/>
  <c r="AD857"/>
  <c r="X857"/>
  <c r="AD66"/>
  <c r="AD65" s="1"/>
  <c r="X66"/>
  <c r="X65" s="1"/>
  <c r="X64" s="1"/>
  <c r="AD466"/>
  <c r="X466"/>
  <c r="AD624"/>
  <c r="X624"/>
  <c r="AD500"/>
  <c r="X500"/>
  <c r="X292"/>
  <c r="X290" s="1"/>
  <c r="AD292"/>
  <c r="AD290" s="1"/>
  <c r="X732"/>
  <c r="AD732"/>
  <c r="AD567"/>
  <c r="AD566" s="1"/>
  <c r="X567"/>
  <c r="X566" s="1"/>
  <c r="AC588"/>
  <c r="X713"/>
  <c r="X707" s="1"/>
  <c r="R452"/>
  <c r="R444" s="1"/>
  <c r="R116"/>
  <c r="R725"/>
  <c r="R472"/>
  <c r="R436"/>
  <c r="AD310"/>
  <c r="X681"/>
  <c r="X912"/>
  <c r="R381"/>
  <c r="R303"/>
  <c r="X627"/>
  <c r="AC395"/>
  <c r="R838"/>
  <c r="R886"/>
  <c r="X35"/>
  <c r="X538"/>
  <c r="R764"/>
  <c r="R403"/>
  <c r="R269"/>
  <c r="AD336"/>
  <c r="X968"/>
  <c r="R850"/>
  <c r="W81"/>
  <c r="X631"/>
  <c r="R468"/>
  <c r="R463" s="1"/>
  <c r="R921"/>
  <c r="W668"/>
  <c r="W667" s="1"/>
  <c r="W666" s="1"/>
  <c r="M14" i="2" s="1"/>
  <c r="K15" i="7" s="1"/>
  <c r="Q667" i="1"/>
  <c r="Q666" s="1"/>
  <c r="G14" i="2" s="1"/>
  <c r="G14" i="5" s="1"/>
  <c r="AC668" i="1"/>
  <c r="Q189"/>
  <c r="Q188" s="1"/>
  <c r="G8" i="2" s="1"/>
  <c r="Q191" i="1"/>
  <c r="AC909"/>
  <c r="W909"/>
  <c r="W908" s="1"/>
  <c r="W907" s="1"/>
  <c r="M17" i="2" s="1"/>
  <c r="K18" i="7" s="1"/>
  <c r="Q908" i="1"/>
  <c r="Q907" s="1"/>
  <c r="G17" i="2" s="1"/>
  <c r="G17" i="5" s="1"/>
  <c r="Q265" i="1"/>
  <c r="Q266"/>
  <c r="Q263"/>
  <c r="Q262" s="1"/>
  <c r="G9" i="2" s="1"/>
  <c r="G9" i="5" s="1"/>
  <c r="AC953" i="1"/>
  <c r="Q952"/>
  <c r="Q951" s="1"/>
  <c r="G18" i="2" s="1"/>
  <c r="G18" i="5" s="1"/>
  <c r="W953" i="1"/>
  <c r="W952" s="1"/>
  <c r="W951" s="1"/>
  <c r="M18" i="2" s="1"/>
  <c r="K19" i="7" s="1"/>
  <c r="AC513" i="1"/>
  <c r="W513"/>
  <c r="W512" s="1"/>
  <c r="W511" s="1"/>
  <c r="M12" i="2" s="1"/>
  <c r="K13" i="7" s="1"/>
  <c r="Q512" i="1"/>
  <c r="Q511" s="1"/>
  <c r="G12" i="2" s="1"/>
  <c r="G12" i="5" s="1"/>
  <c r="AC93" i="1"/>
  <c r="AC817"/>
  <c r="AC615"/>
  <c r="AB830"/>
  <c r="AB829" s="1"/>
  <c r="V830"/>
  <c r="V829" s="1"/>
  <c r="V828" s="1"/>
  <c r="V827" s="1"/>
  <c r="L16" i="2" s="1"/>
  <c r="J17" i="7" s="1"/>
  <c r="V580" i="1"/>
  <c r="V579" s="1"/>
  <c r="AB580"/>
  <c r="AB579" s="1"/>
  <c r="X660"/>
  <c r="AD660"/>
  <c r="AD847"/>
  <c r="AD428"/>
  <c r="X428"/>
  <c r="X869"/>
  <c r="AD869"/>
  <c r="AD598"/>
  <c r="X598"/>
  <c r="R141"/>
  <c r="AD139"/>
  <c r="X139"/>
  <c r="AD686"/>
  <c r="X123"/>
  <c r="X122" s="1"/>
  <c r="AD123"/>
  <c r="AD122" s="1"/>
  <c r="AD750"/>
  <c r="X750"/>
  <c r="X52"/>
  <c r="X51" s="1"/>
  <c r="X50" s="1"/>
  <c r="AD52"/>
  <c r="AD51" s="1"/>
  <c r="AD826"/>
  <c r="AD824" s="1"/>
  <c r="X826"/>
  <c r="X824" s="1"/>
  <c r="X391"/>
  <c r="X390" s="1"/>
  <c r="X389" s="1"/>
  <c r="AD391"/>
  <c r="AD390" s="1"/>
  <c r="AD777"/>
  <c r="AD776" s="1"/>
  <c r="X777"/>
  <c r="X776" s="1"/>
  <c r="X775" s="1"/>
  <c r="AC137"/>
  <c r="I9" i="7"/>
  <c r="K34" i="2"/>
  <c r="Q34" s="1"/>
  <c r="AC278" i="1"/>
  <c r="AC622"/>
  <c r="AB191"/>
  <c r="AB190" s="1"/>
  <c r="V191"/>
  <c r="V190" s="1"/>
  <c r="V189" s="1"/>
  <c r="V188" s="1"/>
  <c r="L8" i="2" s="1"/>
  <c r="AD664" i="1"/>
  <c r="AD663" s="1"/>
  <c r="X664"/>
  <c r="X486"/>
  <c r="AD486"/>
  <c r="AD912"/>
  <c r="AD495"/>
  <c r="AD494" s="1"/>
  <c r="X495"/>
  <c r="X494" s="1"/>
  <c r="R347"/>
  <c r="X345"/>
  <c r="AD345"/>
  <c r="X561"/>
  <c r="AD561"/>
  <c r="AD560" s="1"/>
  <c r="AD620"/>
  <c r="X620"/>
  <c r="AD672"/>
  <c r="R890"/>
  <c r="X889"/>
  <c r="AD889"/>
  <c r="R720"/>
  <c r="X718"/>
  <c r="AD718"/>
  <c r="AD196"/>
  <c r="AD195" s="1"/>
  <c r="X196"/>
  <c r="X195" s="1"/>
  <c r="X194" s="1"/>
  <c r="AD110"/>
  <c r="X110"/>
  <c r="X109" s="1"/>
  <c r="X594"/>
  <c r="X593" s="1"/>
  <c r="AD594"/>
  <c r="AD593" s="1"/>
  <c r="AD29"/>
  <c r="AD650"/>
  <c r="AD649" s="1"/>
  <c r="X650"/>
  <c r="X649" s="1"/>
  <c r="X530"/>
  <c r="AD530"/>
  <c r="X90"/>
  <c r="AD90"/>
  <c r="AA263"/>
  <c r="AA262" s="1"/>
  <c r="Q9" i="2" s="1"/>
  <c r="AC382" i="1"/>
  <c r="AC436"/>
  <c r="AB952"/>
  <c r="AB951" s="1"/>
  <c r="R18" i="2" s="1"/>
  <c r="AD446" i="1"/>
  <c r="AD445" s="1"/>
  <c r="X446"/>
  <c r="X445" s="1"/>
  <c r="X95"/>
  <c r="AD95"/>
  <c r="AD94" s="1"/>
  <c r="AD538"/>
  <c r="AD738"/>
  <c r="X738"/>
  <c r="X591"/>
  <c r="AD591"/>
  <c r="AD813"/>
  <c r="X813"/>
  <c r="X772"/>
  <c r="AD772"/>
  <c r="X399"/>
  <c r="X398" s="1"/>
  <c r="X395" s="1"/>
  <c r="AD399"/>
  <c r="AD398" s="1"/>
  <c r="AD491"/>
  <c r="X491"/>
  <c r="AD968"/>
  <c r="AD315"/>
  <c r="AD314" s="1"/>
  <c r="X315"/>
  <c r="X314" s="1"/>
  <c r="X313" s="1"/>
  <c r="AD971"/>
  <c r="X282"/>
  <c r="AD282"/>
  <c r="AD366"/>
  <c r="X366"/>
  <c r="AD855"/>
  <c r="X855"/>
  <c r="AD369"/>
  <c r="AD465"/>
  <c r="X465"/>
  <c r="AD83"/>
  <c r="AD82" s="1"/>
  <c r="X83"/>
  <c r="AD508"/>
  <c r="X805"/>
  <c r="X803" s="1"/>
  <c r="AD805"/>
  <c r="AD803" s="1"/>
  <c r="X923"/>
  <c r="AD923"/>
  <c r="AD956"/>
  <c r="X144"/>
  <c r="AD144"/>
  <c r="X125"/>
  <c r="X124" s="1"/>
  <c r="AD125"/>
  <c r="X415"/>
  <c r="X413" s="1"/>
  <c r="AD415"/>
  <c r="AD413" s="1"/>
  <c r="AD277"/>
  <c r="AD275" s="1"/>
  <c r="X277"/>
  <c r="X275" s="1"/>
  <c r="X272" s="1"/>
  <c r="AC121"/>
  <c r="W151"/>
  <c r="R432"/>
  <c r="R570"/>
  <c r="X360"/>
  <c r="X242"/>
  <c r="R823"/>
  <c r="R817" s="1"/>
  <c r="R298"/>
  <c r="R302"/>
  <c r="X310"/>
  <c r="X303" s="1"/>
  <c r="R783"/>
  <c r="R802"/>
  <c r="R806"/>
  <c r="R168"/>
  <c r="R385"/>
  <c r="R55"/>
  <c r="R505"/>
  <c r="R159"/>
  <c r="R63"/>
  <c r="R215"/>
  <c r="R208" s="1"/>
  <c r="X216"/>
  <c r="R770"/>
  <c r="R358"/>
  <c r="X14"/>
  <c r="R228"/>
  <c r="X931"/>
  <c r="R388"/>
  <c r="R841"/>
  <c r="R412"/>
  <c r="R756"/>
  <c r="X237"/>
  <c r="W748"/>
  <c r="AC208"/>
  <c r="P266"/>
  <c r="R834"/>
  <c r="R330"/>
  <c r="R320" s="1"/>
  <c r="R729"/>
  <c r="R108"/>
  <c r="R755"/>
  <c r="R906"/>
  <c r="R477"/>
  <c r="R865"/>
  <c r="R93"/>
  <c r="AD423"/>
  <c r="R456"/>
  <c r="R278"/>
  <c r="R761"/>
  <c r="R377"/>
  <c r="X935"/>
  <c r="X287"/>
  <c r="X336"/>
  <c r="X331" s="1"/>
  <c r="X678"/>
  <c r="R162"/>
  <c r="W478"/>
  <c r="AC426"/>
  <c r="W850"/>
  <c r="X977"/>
  <c r="R261"/>
  <c r="R833"/>
  <c r="X39"/>
  <c r="X981"/>
  <c r="R148"/>
  <c r="R64"/>
  <c r="R395"/>
  <c r="X917"/>
  <c r="R625"/>
  <c r="R501"/>
  <c r="R733"/>
  <c r="O994"/>
  <c r="O992"/>
  <c r="O996"/>
  <c r="O986"/>
  <c r="O987"/>
  <c r="O988"/>
  <c r="O995"/>
  <c r="O997"/>
  <c r="O989"/>
  <c r="O991"/>
  <c r="O990"/>
  <c r="AD833" l="1"/>
  <c r="X833"/>
  <c r="X831" s="1"/>
  <c r="AD162"/>
  <c r="AD160" s="1"/>
  <c r="X162"/>
  <c r="X160" s="1"/>
  <c r="AD194"/>
  <c r="AD890"/>
  <c r="X890"/>
  <c r="R887"/>
  <c r="AB189"/>
  <c r="AB188" s="1"/>
  <c r="R8" i="2" s="1"/>
  <c r="AA997" i="1"/>
  <c r="U997"/>
  <c r="AA988"/>
  <c r="U988"/>
  <c r="U986"/>
  <c r="AA986"/>
  <c r="O985"/>
  <c r="E19" i="2" s="1"/>
  <c r="E19" i="5" s="1"/>
  <c r="AD93" i="1"/>
  <c r="R339"/>
  <c r="AD347"/>
  <c r="X347"/>
  <c r="J9" i="7"/>
  <c r="AD389" i="1"/>
  <c r="AD50"/>
  <c r="AD141"/>
  <c r="X141"/>
  <c r="R137"/>
  <c r="AB828"/>
  <c r="AB827" s="1"/>
  <c r="R16" i="2" s="1"/>
  <c r="AC952" i="1"/>
  <c r="AC951" s="1"/>
  <c r="S18" i="2" s="1"/>
  <c r="G8" i="5"/>
  <c r="X381" i="1"/>
  <c r="AD381"/>
  <c r="X116"/>
  <c r="X114" s="1"/>
  <c r="AD116"/>
  <c r="AD325"/>
  <c r="AD323" s="1"/>
  <c r="X325"/>
  <c r="X323" s="1"/>
  <c r="X367"/>
  <c r="X363" s="1"/>
  <c r="AD367"/>
  <c r="AD363" s="1"/>
  <c r="AD132"/>
  <c r="X132"/>
  <c r="X130" s="1"/>
  <c r="AD820"/>
  <c r="AD818" s="1"/>
  <c r="X820"/>
  <c r="X818" s="1"/>
  <c r="AD207"/>
  <c r="X207"/>
  <c r="X443"/>
  <c r="AD443"/>
  <c r="AC700"/>
  <c r="AC699" s="1"/>
  <c r="W700"/>
  <c r="W699" s="1"/>
  <c r="W698" s="1"/>
  <c r="W697" s="1"/>
  <c r="M15" i="2" s="1"/>
  <c r="K16" i="7" s="1"/>
  <c r="W581" i="1"/>
  <c r="AC581"/>
  <c r="AD331"/>
  <c r="AD774"/>
  <c r="AD771" s="1"/>
  <c r="X774"/>
  <c r="X771" s="1"/>
  <c r="X559"/>
  <c r="AD559"/>
  <c r="AD557" s="1"/>
  <c r="X888"/>
  <c r="X887" s="1"/>
  <c r="X488"/>
  <c r="AD768"/>
  <c r="X383"/>
  <c r="X737"/>
  <c r="X736" s="1"/>
  <c r="X88"/>
  <c r="X447"/>
  <c r="AD842"/>
  <c r="X784"/>
  <c r="X783" s="1"/>
  <c r="W42"/>
  <c r="M7" i="2" s="1"/>
  <c r="K8" i="7" s="1"/>
  <c r="AD433" i="1"/>
  <c r="X82"/>
  <c r="X81" s="1"/>
  <c r="X812"/>
  <c r="X811" s="1"/>
  <c r="AD109"/>
  <c r="X378"/>
  <c r="X597"/>
  <c r="U987"/>
  <c r="AA987"/>
  <c r="X501"/>
  <c r="AD501"/>
  <c r="R498"/>
  <c r="AD456"/>
  <c r="AD454" s="1"/>
  <c r="X456"/>
  <c r="X454" s="1"/>
  <c r="R453"/>
  <c r="AD477"/>
  <c r="AD473" s="1"/>
  <c r="X477"/>
  <c r="X473" s="1"/>
  <c r="X729"/>
  <c r="X726" s="1"/>
  <c r="AD729"/>
  <c r="X412"/>
  <c r="X410" s="1"/>
  <c r="X409" s="1"/>
  <c r="AD412"/>
  <c r="AD410" s="1"/>
  <c r="R409"/>
  <c r="X505"/>
  <c r="X502" s="1"/>
  <c r="AD505"/>
  <c r="AD502" s="1"/>
  <c r="AD802"/>
  <c r="AD799" s="1"/>
  <c r="X802"/>
  <c r="X799" s="1"/>
  <c r="X798" s="1"/>
  <c r="R798"/>
  <c r="X298"/>
  <c r="X296" s="1"/>
  <c r="X293" s="1"/>
  <c r="AD298"/>
  <c r="AD296" s="1"/>
  <c r="AD293" s="1"/>
  <c r="X570"/>
  <c r="AD570"/>
  <c r="AD568" s="1"/>
  <c r="K9" i="5"/>
  <c r="Q9" s="1"/>
  <c r="N10" i="7"/>
  <c r="AA995" i="1"/>
  <c r="U995"/>
  <c r="O993"/>
  <c r="E20" i="2" s="1"/>
  <c r="E20" i="5" s="1"/>
  <c r="U994" i="1"/>
  <c r="AA994"/>
  <c r="X733"/>
  <c r="X731" s="1"/>
  <c r="X730" s="1"/>
  <c r="AD733"/>
  <c r="R730"/>
  <c r="X108"/>
  <c r="AD108"/>
  <c r="AD104" s="1"/>
  <c r="R103"/>
  <c r="AB266"/>
  <c r="AB264" s="1"/>
  <c r="V266"/>
  <c r="P263"/>
  <c r="P262" s="1"/>
  <c r="F9" i="2" s="1"/>
  <c r="X770" i="1"/>
  <c r="AD770"/>
  <c r="R767"/>
  <c r="AD159"/>
  <c r="AD157" s="1"/>
  <c r="X159"/>
  <c r="X157" s="1"/>
  <c r="X151" s="1"/>
  <c r="X302"/>
  <c r="X299" s="1"/>
  <c r="AD302"/>
  <c r="AD299" s="1"/>
  <c r="X755"/>
  <c r="AD755"/>
  <c r="AD388"/>
  <c r="AD386" s="1"/>
  <c r="X388"/>
  <c r="X386" s="1"/>
  <c r="X358"/>
  <c r="X354" s="1"/>
  <c r="AD358"/>
  <c r="AD354" s="1"/>
  <c r="AD63"/>
  <c r="AD60" s="1"/>
  <c r="X63"/>
  <c r="X60" s="1"/>
  <c r="X55" s="1"/>
  <c r="AD385"/>
  <c r="X385"/>
  <c r="R382"/>
  <c r="AD81"/>
  <c r="AD313"/>
  <c r="AD775"/>
  <c r="AC265"/>
  <c r="W265"/>
  <c r="AC191"/>
  <c r="AC190" s="1"/>
  <c r="W191"/>
  <c r="W190" s="1"/>
  <c r="W189" s="1"/>
  <c r="W188" s="1"/>
  <c r="M8" i="2" s="1"/>
  <c r="AD468" i="1"/>
  <c r="AD464" s="1"/>
  <c r="X468"/>
  <c r="AD764"/>
  <c r="AD762" s="1"/>
  <c r="X764"/>
  <c r="X838"/>
  <c r="X835" s="1"/>
  <c r="X834" s="1"/>
  <c r="AD838"/>
  <c r="AD835" s="1"/>
  <c r="X725"/>
  <c r="X723" s="1"/>
  <c r="AD725"/>
  <c r="AD723" s="1"/>
  <c r="AD64"/>
  <c r="AD756"/>
  <c r="AD743"/>
  <c r="AD168"/>
  <c r="L14" i="5"/>
  <c r="R14" s="1"/>
  <c r="O15" i="7"/>
  <c r="AC830" i="1"/>
  <c r="AC829" s="1"/>
  <c r="W830"/>
  <c r="W829" s="1"/>
  <c r="W828" s="1"/>
  <c r="W827" s="1"/>
  <c r="M16" i="2" s="1"/>
  <c r="K17" i="7" s="1"/>
  <c r="AD614" i="1"/>
  <c r="AD612" s="1"/>
  <c r="X614"/>
  <c r="X612" s="1"/>
  <c r="X532"/>
  <c r="X529" s="1"/>
  <c r="X526" s="1"/>
  <c r="AD532"/>
  <c r="AD529" s="1"/>
  <c r="X254"/>
  <c r="AD254"/>
  <c r="X752"/>
  <c r="X749" s="1"/>
  <c r="AD752"/>
  <c r="AD749" s="1"/>
  <c r="AD303"/>
  <c r="AD175"/>
  <c r="AC352"/>
  <c r="AC351" s="1"/>
  <c r="S10" i="2" s="1"/>
  <c r="AC419" i="1"/>
  <c r="AC418" s="1"/>
  <c r="S11" i="2" s="1"/>
  <c r="AD221" i="1"/>
  <c r="AD549"/>
  <c r="L11" i="5"/>
  <c r="R11" s="1"/>
  <c r="O12" i="7"/>
  <c r="U6" i="1"/>
  <c r="K6" i="2" s="1"/>
  <c r="X464" i="1"/>
  <c r="R565"/>
  <c r="AD888"/>
  <c r="X344"/>
  <c r="X339" s="1"/>
  <c r="AD138"/>
  <c r="AD499"/>
  <c r="AD257"/>
  <c r="AD488"/>
  <c r="AD726"/>
  <c r="V264"/>
  <c r="V263" s="1"/>
  <c r="V262" s="1"/>
  <c r="L9" i="2" s="1"/>
  <c r="J10" i="7" s="1"/>
  <c r="X768" i="1"/>
  <c r="X767" s="1"/>
  <c r="AD383"/>
  <c r="X762"/>
  <c r="X761" s="1"/>
  <c r="AD737"/>
  <c r="AD46"/>
  <c r="AD440"/>
  <c r="AD204"/>
  <c r="AD395"/>
  <c r="AD608"/>
  <c r="AD589"/>
  <c r="AD597"/>
  <c r="R151"/>
  <c r="AA991"/>
  <c r="U991"/>
  <c r="AA989"/>
  <c r="U989"/>
  <c r="AA996"/>
  <c r="U996"/>
  <c r="U992"/>
  <c r="AA992"/>
  <c r="X625"/>
  <c r="X623" s="1"/>
  <c r="X622" s="1"/>
  <c r="AD625"/>
  <c r="AD623" s="1"/>
  <c r="R622"/>
  <c r="AD148"/>
  <c r="AD146" s="1"/>
  <c r="X148"/>
  <c r="X146" s="1"/>
  <c r="AD261"/>
  <c r="X261"/>
  <c r="X257" s="1"/>
  <c r="X251" s="1"/>
  <c r="X377"/>
  <c r="X374" s="1"/>
  <c r="X373" s="1"/>
  <c r="AD377"/>
  <c r="AD374" s="1"/>
  <c r="R373"/>
  <c r="AD906"/>
  <c r="AD902" s="1"/>
  <c r="X906"/>
  <c r="X902" s="1"/>
  <c r="X330"/>
  <c r="X328" s="1"/>
  <c r="AD330"/>
  <c r="AD328" s="1"/>
  <c r="X215"/>
  <c r="X213" s="1"/>
  <c r="X208" s="1"/>
  <c r="AD215"/>
  <c r="AD213" s="1"/>
  <c r="X823"/>
  <c r="X821" s="1"/>
  <c r="AD823"/>
  <c r="AD821" s="1"/>
  <c r="AD432"/>
  <c r="AD427" s="1"/>
  <c r="X432"/>
  <c r="X427" s="1"/>
  <c r="X426" s="1"/>
  <c r="R426"/>
  <c r="AD272"/>
  <c r="O19" i="7"/>
  <c r="L18" i="5"/>
  <c r="R18" s="1"/>
  <c r="AD720" i="1"/>
  <c r="AD717" s="1"/>
  <c r="X720"/>
  <c r="X717" s="1"/>
  <c r="X716" s="1"/>
  <c r="R716"/>
  <c r="V578"/>
  <c r="L13" i="2" s="1"/>
  <c r="J14" i="7" s="1"/>
  <c r="W266" i="1"/>
  <c r="AC266"/>
  <c r="AC908"/>
  <c r="AC907" s="1"/>
  <c r="S17" i="2" s="1"/>
  <c r="R882" i="1"/>
  <c r="AD886"/>
  <c r="AD884" s="1"/>
  <c r="X886"/>
  <c r="X884" s="1"/>
  <c r="X882" s="1"/>
  <c r="L7" i="5"/>
  <c r="R7" s="1"/>
  <c r="O8" i="7"/>
  <c r="X145" i="1"/>
  <c r="X142" s="1"/>
  <c r="AD145"/>
  <c r="AD142" s="1"/>
  <c r="AD858"/>
  <c r="X858"/>
  <c r="X854" s="1"/>
  <c r="AD284"/>
  <c r="AD281" s="1"/>
  <c r="X284"/>
  <c r="X281" s="1"/>
  <c r="X278" s="1"/>
  <c r="X853"/>
  <c r="X851" s="1"/>
  <c r="AD853"/>
  <c r="AD851" s="1"/>
  <c r="X610"/>
  <c r="AD610"/>
  <c r="R605"/>
  <c r="R478"/>
  <c r="X487"/>
  <c r="X484" s="1"/>
  <c r="AD487"/>
  <c r="AD484" s="1"/>
  <c r="X439"/>
  <c r="AD439"/>
  <c r="AD437" s="1"/>
  <c r="X587"/>
  <c r="X584" s="1"/>
  <c r="AD587"/>
  <c r="R615"/>
  <c r="X621"/>
  <c r="X617" s="1"/>
  <c r="X615" s="1"/>
  <c r="AD621"/>
  <c r="X460"/>
  <c r="X457" s="1"/>
  <c r="AD460"/>
  <c r="W582"/>
  <c r="AC582"/>
  <c r="AD526"/>
  <c r="X236"/>
  <c r="X233" s="1"/>
  <c r="X228" s="1"/>
  <c r="AD236"/>
  <c r="AD233" s="1"/>
  <c r="AD662"/>
  <c r="AD659" s="1"/>
  <c r="X662"/>
  <c r="X659" s="1"/>
  <c r="X658" s="1"/>
  <c r="O11" i="7"/>
  <c r="L10" i="5"/>
  <c r="R10" s="1"/>
  <c r="AB698" i="1"/>
  <c r="AB697" s="1"/>
  <c r="R15" i="2" s="1"/>
  <c r="AA6" i="1"/>
  <c r="AD854"/>
  <c r="AD344"/>
  <c r="X138"/>
  <c r="X137" s="1"/>
  <c r="R293"/>
  <c r="R251"/>
  <c r="R748"/>
  <c r="AD731"/>
  <c r="X499"/>
  <c r="X498" s="1"/>
  <c r="AD753"/>
  <c r="X104"/>
  <c r="X103" s="1"/>
  <c r="AD710"/>
  <c r="X46"/>
  <c r="X440"/>
  <c r="AD740"/>
  <c r="W418"/>
  <c r="M11" i="2" s="1"/>
  <c r="K12" i="7" s="1"/>
  <c r="X204" i="1"/>
  <c r="X201" s="1"/>
  <c r="AD124"/>
  <c r="AD584"/>
  <c r="X608"/>
  <c r="X605" s="1"/>
  <c r="X589"/>
  <c r="X588" s="1"/>
  <c r="X557"/>
  <c r="X663"/>
  <c r="X252"/>
  <c r="U990"/>
  <c r="AA990"/>
  <c r="AB578"/>
  <c r="R13" i="2" s="1"/>
  <c r="AC512" i="1"/>
  <c r="AC511" s="1"/>
  <c r="S12" i="2" s="1"/>
  <c r="AC667" i="1"/>
  <c r="AC666" s="1"/>
  <c r="S14" i="2" s="1"/>
  <c r="X269" i="1"/>
  <c r="X267" s="1"/>
  <c r="AD269"/>
  <c r="AD267" s="1"/>
  <c r="X472"/>
  <c r="AD472"/>
  <c r="AD469" s="1"/>
  <c r="AD452"/>
  <c r="AD450" s="1"/>
  <c r="X452"/>
  <c r="X450" s="1"/>
  <c r="X444" s="1"/>
  <c r="O13" i="7"/>
  <c r="L12" i="5"/>
  <c r="R12" s="1"/>
  <c r="AD806" i="1"/>
  <c r="AD783"/>
  <c r="AD925"/>
  <c r="AD922" s="1"/>
  <c r="X925"/>
  <c r="X922" s="1"/>
  <c r="X921" s="1"/>
  <c r="X406"/>
  <c r="X404" s="1"/>
  <c r="X403" s="1"/>
  <c r="AD406"/>
  <c r="AD404" s="1"/>
  <c r="X129"/>
  <c r="AD129"/>
  <c r="AD127" s="1"/>
  <c r="R121"/>
  <c r="X792"/>
  <c r="X790" s="1"/>
  <c r="X789" s="1"/>
  <c r="AD792"/>
  <c r="AD790" s="1"/>
  <c r="AD320"/>
  <c r="AD571"/>
  <c r="L17" i="5"/>
  <c r="R17" s="1"/>
  <c r="O18" i="7"/>
  <c r="AD483" i="1"/>
  <c r="AD479" s="1"/>
  <c r="X483"/>
  <c r="X479" s="1"/>
  <c r="X478" s="1"/>
  <c r="AC43"/>
  <c r="AC42" s="1"/>
  <c r="S7" i="2" s="1"/>
  <c r="Q583" i="1"/>
  <c r="Q578" s="1"/>
  <c r="G13" i="2" s="1"/>
  <c r="G13" i="5" s="1"/>
  <c r="AC580" i="1"/>
  <c r="AC579" s="1"/>
  <c r="W580"/>
  <c r="N9" i="7"/>
  <c r="K8" i="5"/>
  <c r="Q8" s="1"/>
  <c r="X873" i="1"/>
  <c r="X868" s="1"/>
  <c r="X865" s="1"/>
  <c r="AD873"/>
  <c r="AD868" s="1"/>
  <c r="O5"/>
  <c r="E6" i="2"/>
  <c r="AD831" i="1"/>
  <c r="X753"/>
  <c r="AD88"/>
  <c r="AD447"/>
  <c r="AD617"/>
  <c r="AD114"/>
  <c r="AD457"/>
  <c r="AD875"/>
  <c r="X433"/>
  <c r="AD812"/>
  <c r="X127"/>
  <c r="X121" s="1"/>
  <c r="X560"/>
  <c r="AD130"/>
  <c r="AD378"/>
  <c r="AD252"/>
  <c r="X437"/>
  <c r="X436" s="1"/>
  <c r="X469"/>
  <c r="X568"/>
  <c r="X565" s="1"/>
  <c r="X94"/>
  <c r="X93" s="1"/>
  <c r="R264"/>
  <c r="R668"/>
  <c r="R909"/>
  <c r="R513"/>
  <c r="R44"/>
  <c r="R579"/>
  <c r="R190"/>
  <c r="R353"/>
  <c r="R953"/>
  <c r="P7"/>
  <c r="R829"/>
  <c r="R420"/>
  <c r="R699"/>
  <c r="AD865" l="1"/>
  <c r="AD478"/>
  <c r="AD403"/>
  <c r="AD658"/>
  <c r="AD716"/>
  <c r="AD761"/>
  <c r="AB263"/>
  <c r="AB262" s="1"/>
  <c r="R9" i="2" s="1"/>
  <c r="AD278" i="1"/>
  <c r="AD436"/>
  <c r="AD228"/>
  <c r="AD426"/>
  <c r="AD565"/>
  <c r="AD420"/>
  <c r="R419"/>
  <c r="R418" s="1"/>
  <c r="H11" i="2" s="1"/>
  <c r="H11" i="5" s="1"/>
  <c r="X420" i="1"/>
  <c r="X419" s="1"/>
  <c r="X953"/>
  <c r="X952" s="1"/>
  <c r="X951" s="1"/>
  <c r="N18" i="2" s="1"/>
  <c r="L19" i="7" s="1"/>
  <c r="AD953" i="1"/>
  <c r="R952"/>
  <c r="R951" s="1"/>
  <c r="H18" i="2" s="1"/>
  <c r="H18" i="5" s="1"/>
  <c r="R191" i="1"/>
  <c r="R189" s="1"/>
  <c r="R188" s="1"/>
  <c r="H8" i="2" s="1"/>
  <c r="R512" i="1"/>
  <c r="R511" s="1"/>
  <c r="H12" i="2" s="1"/>
  <c r="H12" i="5" s="1"/>
  <c r="X513" i="1"/>
  <c r="X512" s="1"/>
  <c r="AD513"/>
  <c r="AD909"/>
  <c r="X909"/>
  <c r="X908" s="1"/>
  <c r="X907" s="1"/>
  <c r="N17" i="2" s="1"/>
  <c r="L18" i="7" s="1"/>
  <c r="R908" i="1"/>
  <c r="R907" s="1"/>
  <c r="H17" i="2" s="1"/>
  <c r="H17" i="5" s="1"/>
  <c r="AD730" i="1"/>
  <c r="M17" i="5"/>
  <c r="S17" s="1"/>
  <c r="P18" i="7"/>
  <c r="AD373" i="1"/>
  <c r="AD588"/>
  <c r="AD382"/>
  <c r="I7" i="7"/>
  <c r="AD748" i="1"/>
  <c r="K9" i="7"/>
  <c r="AD151" i="1"/>
  <c r="F9" i="5"/>
  <c r="F34" i="2"/>
  <c r="AD103" i="1"/>
  <c r="AD556"/>
  <c r="AA985"/>
  <c r="Q19" i="2" s="1"/>
  <c r="W579" i="1"/>
  <c r="W578" s="1"/>
  <c r="M13" i="2" s="1"/>
  <c r="K14" i="7" s="1"/>
  <c r="X382" i="1"/>
  <c r="X320"/>
  <c r="AD121"/>
  <c r="P6"/>
  <c r="V7"/>
  <c r="AB7"/>
  <c r="AD668"/>
  <c r="X668"/>
  <c r="X667" s="1"/>
  <c r="X666" s="1"/>
  <c r="N14" i="2" s="1"/>
  <c r="L15" i="7" s="1"/>
  <c r="R667" i="1"/>
  <c r="R666" s="1"/>
  <c r="H14" i="2" s="1"/>
  <c r="H14" i="5" s="1"/>
  <c r="E35" i="2"/>
  <c r="E5"/>
  <c r="E6" i="5"/>
  <c r="E5" s="1"/>
  <c r="P8" i="7"/>
  <c r="M7" i="5"/>
  <c r="S7" s="1"/>
  <c r="P13" i="7"/>
  <c r="M12" i="5"/>
  <c r="S12" s="1"/>
  <c r="AD707" i="1"/>
  <c r="Q6" i="2"/>
  <c r="AD622" i="1"/>
  <c r="P12" i="7"/>
  <c r="M11" i="5"/>
  <c r="S11" s="1"/>
  <c r="AD463" i="1"/>
  <c r="AD817"/>
  <c r="P19" i="7"/>
  <c r="M18" i="5"/>
  <c r="S18" s="1"/>
  <c r="X556" i="1"/>
  <c r="X463"/>
  <c r="AC264"/>
  <c r="R700"/>
  <c r="R830"/>
  <c r="R828"/>
  <c r="R827" s="1"/>
  <c r="H16" i="2" s="1"/>
  <c r="H16" i="5" s="1"/>
  <c r="R582" i="1"/>
  <c r="R580"/>
  <c r="R583" s="1"/>
  <c r="R578" s="1"/>
  <c r="H13" i="2" s="1"/>
  <c r="H13" i="5" s="1"/>
  <c r="R581" i="1"/>
  <c r="R43"/>
  <c r="R42" s="1"/>
  <c r="H7" i="2" s="1"/>
  <c r="H7" i="5" s="1"/>
  <c r="AD44" i="1"/>
  <c r="X44"/>
  <c r="X43" s="1"/>
  <c r="X42" s="1"/>
  <c r="N7" i="2" s="1"/>
  <c r="L8" i="7" s="1"/>
  <c r="R265" i="1"/>
  <c r="R266"/>
  <c r="AD811"/>
  <c r="AD874"/>
  <c r="AD789"/>
  <c r="AD921"/>
  <c r="O14" i="7"/>
  <c r="L13" i="5"/>
  <c r="R13" s="1"/>
  <c r="AD882" i="1"/>
  <c r="AD498"/>
  <c r="AD137"/>
  <c r="M10" i="5"/>
  <c r="S10" s="1"/>
  <c r="P11" i="7"/>
  <c r="AD834" i="1"/>
  <c r="AD798"/>
  <c r="AD409"/>
  <c r="AD453"/>
  <c r="AC698"/>
  <c r="AC697" s="1"/>
  <c r="S15" i="2" s="1"/>
  <c r="O17" i="7"/>
  <c r="L16" i="5"/>
  <c r="R16" s="1"/>
  <c r="L8"/>
  <c r="R8" s="1"/>
  <c r="O9" i="7"/>
  <c r="X850" i="1"/>
  <c r="W264"/>
  <c r="W263" s="1"/>
  <c r="W262" s="1"/>
  <c r="M9" i="2" s="1"/>
  <c r="K10" i="7" s="1"/>
  <c r="U993" i="1"/>
  <c r="K20" i="2" s="1"/>
  <c r="AD208" i="1"/>
  <c r="AD201"/>
  <c r="X817"/>
  <c r="AD55"/>
  <c r="X353"/>
  <c r="X352" s="1"/>
  <c r="X351" s="1"/>
  <c r="N10" i="2" s="1"/>
  <c r="L11" i="7" s="1"/>
  <c r="R352" i="1"/>
  <c r="R351" s="1"/>
  <c r="H10" i="2" s="1"/>
  <c r="H10" i="5" s="1"/>
  <c r="AD353" i="1"/>
  <c r="AD251"/>
  <c r="AD615"/>
  <c r="AC578"/>
  <c r="S13" i="2" s="1"/>
  <c r="M14" i="5"/>
  <c r="S14" s="1"/>
  <c r="P15" i="7"/>
  <c r="AD339" i="1"/>
  <c r="O16" i="7"/>
  <c r="L15" i="5"/>
  <c r="R15" s="1"/>
  <c r="AD850" i="1"/>
  <c r="AD605"/>
  <c r="AD736"/>
  <c r="AD887"/>
  <c r="AC828"/>
  <c r="AC827" s="1"/>
  <c r="S16" i="2" s="1"/>
  <c r="AC189" i="1"/>
  <c r="AC188" s="1"/>
  <c r="S8" i="2" s="1"/>
  <c r="AA993" i="1"/>
  <c r="Q20" i="2" s="1"/>
  <c r="K20" i="5" s="1"/>
  <c r="Q20" s="1"/>
  <c r="AD841" i="1"/>
  <c r="AD767"/>
  <c r="X748"/>
  <c r="AD444"/>
  <c r="X453"/>
  <c r="G34" i="2"/>
  <c r="L34"/>
  <c r="R34" s="1"/>
  <c r="U985" i="1"/>
  <c r="P991"/>
  <c r="P986"/>
  <c r="P988"/>
  <c r="D18" i="7"/>
  <c r="D14"/>
  <c r="D12"/>
  <c r="D9"/>
  <c r="D11"/>
  <c r="D10"/>
  <c r="P994" i="1"/>
  <c r="P989"/>
  <c r="D19" i="7"/>
  <c r="D8"/>
  <c r="P996" i="1"/>
  <c r="P990"/>
  <c r="P997"/>
  <c r="Q7"/>
  <c r="D15" i="7"/>
  <c r="P987" i="1"/>
  <c r="P995"/>
  <c r="P992"/>
  <c r="D13" i="7"/>
  <c r="D16"/>
  <c r="D17"/>
  <c r="H8" i="5" l="1"/>
  <c r="V992" i="1"/>
  <c r="AB992"/>
  <c r="W7"/>
  <c r="Q6"/>
  <c r="AC7"/>
  <c r="AB997"/>
  <c r="V997"/>
  <c r="V994"/>
  <c r="P993"/>
  <c r="F20" i="2" s="1"/>
  <c r="F20" i="5" s="1"/>
  <c r="AB994" i="1"/>
  <c r="U5"/>
  <c r="K19" i="2"/>
  <c r="M15" i="5"/>
  <c r="S15" s="1"/>
  <c r="P16" i="7"/>
  <c r="AD581" i="1"/>
  <c r="X581"/>
  <c r="X830"/>
  <c r="X829" s="1"/>
  <c r="X828" s="1"/>
  <c r="X827" s="1"/>
  <c r="N16" i="2" s="1"/>
  <c r="L17" i="7" s="1"/>
  <c r="AD830" i="1"/>
  <c r="AD829" s="1"/>
  <c r="V6"/>
  <c r="K19" i="5"/>
  <c r="Q19" s="1"/>
  <c r="N20" i="7"/>
  <c r="AD908" i="1"/>
  <c r="AD907" s="1"/>
  <c r="T17" i="2" s="1"/>
  <c r="AB995" i="1"/>
  <c r="V995"/>
  <c r="V988"/>
  <c r="AB988"/>
  <c r="AB991"/>
  <c r="V991"/>
  <c r="M16" i="5"/>
  <c r="S16" s="1"/>
  <c r="P17" i="7"/>
  <c r="X265" i="1"/>
  <c r="X264" s="1"/>
  <c r="X263" s="1"/>
  <c r="X262" s="1"/>
  <c r="N9" i="2" s="1"/>
  <c r="L10" i="7" s="1"/>
  <c r="AD265" i="1"/>
  <c r="AC263"/>
  <c r="AC262" s="1"/>
  <c r="S9" i="2" s="1"/>
  <c r="N7" i="7"/>
  <c r="K6" i="5"/>
  <c r="Q5" i="2"/>
  <c r="AB6" i="1"/>
  <c r="AD952"/>
  <c r="AD951" s="1"/>
  <c r="T18" i="2" s="1"/>
  <c r="AD419" i="1"/>
  <c r="AD418" s="1"/>
  <c r="T11" i="2" s="1"/>
  <c r="AB996" i="1"/>
  <c r="V996"/>
  <c r="AB989"/>
  <c r="V989"/>
  <c r="X266"/>
  <c r="AD266"/>
  <c r="AD264" s="1"/>
  <c r="X582"/>
  <c r="AD582"/>
  <c r="X700"/>
  <c r="X699" s="1"/>
  <c r="X698" s="1"/>
  <c r="X697" s="1"/>
  <c r="N15" i="2" s="1"/>
  <c r="L16" i="7" s="1"/>
  <c r="AD700" i="1"/>
  <c r="AD699" s="1"/>
  <c r="AD667"/>
  <c r="AD666" s="1"/>
  <c r="T14" i="2" s="1"/>
  <c r="O10" i="7"/>
  <c r="L9" i="5"/>
  <c r="R9" s="1"/>
  <c r="AA5" i="1"/>
  <c r="M34" i="2"/>
  <c r="S34" s="1"/>
  <c r="X511" i="1"/>
  <c r="N12" i="2" s="1"/>
  <c r="L13" i="7" s="1"/>
  <c r="V987" i="1"/>
  <c r="AB987"/>
  <c r="V990"/>
  <c r="AB990"/>
  <c r="AB986"/>
  <c r="P985"/>
  <c r="F19" i="2" s="1"/>
  <c r="F19" i="5" s="1"/>
  <c r="V986" i="1"/>
  <c r="V985" s="1"/>
  <c r="L19" i="2" s="1"/>
  <c r="J20" i="7" s="1"/>
  <c r="M8" i="5"/>
  <c r="S8" s="1"/>
  <c r="P9" i="7"/>
  <c r="M13" i="5"/>
  <c r="S13" s="1"/>
  <c r="P14" i="7"/>
  <c r="AD352" i="1"/>
  <c r="AD351" s="1"/>
  <c r="T10" i="2" s="1"/>
  <c r="AD43" i="1"/>
  <c r="AD42" s="1"/>
  <c r="T7" i="2" s="1"/>
  <c r="X580" i="1"/>
  <c r="AD580"/>
  <c r="AD579" s="1"/>
  <c r="F6" i="2"/>
  <c r="P5" i="1"/>
  <c r="AD512"/>
  <c r="AD511" s="1"/>
  <c r="T12" i="2" s="1"/>
  <c r="AD191" i="1"/>
  <c r="AD190" s="1"/>
  <c r="X191"/>
  <c r="X190" s="1"/>
  <c r="X189" s="1"/>
  <c r="X188" s="1"/>
  <c r="N8" i="2" s="1"/>
  <c r="R263" i="1"/>
  <c r="R262" s="1"/>
  <c r="H9" i="2" s="1"/>
  <c r="H9" i="5" s="1"/>
  <c r="R698" i="1"/>
  <c r="R697" s="1"/>
  <c r="H15" i="2" s="1"/>
  <c r="H15" i="5" s="1"/>
  <c r="X418" i="1"/>
  <c r="N11" i="2" s="1"/>
  <c r="L12" i="7" s="1"/>
  <c r="Q990" i="1"/>
  <c r="Q986"/>
  <c r="Q995"/>
  <c r="D7" i="7"/>
  <c r="D6" s="1"/>
  <c r="Q989" i="1"/>
  <c r="D20" i="7"/>
  <c r="D21"/>
  <c r="Q988" i="1"/>
  <c r="Q991"/>
  <c r="Q996"/>
  <c r="Q994"/>
  <c r="Q997"/>
  <c r="Q987"/>
  <c r="Q992"/>
  <c r="AC992" l="1"/>
  <c r="W992"/>
  <c r="AC989"/>
  <c r="W989"/>
  <c r="AC991"/>
  <c r="W991"/>
  <c r="AD189"/>
  <c r="AD188" s="1"/>
  <c r="T8" i="2" s="1"/>
  <c r="F35"/>
  <c r="F5"/>
  <c r="F6" i="5"/>
  <c r="F5" s="1"/>
  <c r="Q15" i="7"/>
  <c r="N14" i="5"/>
  <c r="T14" s="1"/>
  <c r="R6" i="2"/>
  <c r="M9" i="5"/>
  <c r="S9" s="1"/>
  <c r="P10" i="7"/>
  <c r="W6" i="1"/>
  <c r="Q993"/>
  <c r="G20" i="2" s="1"/>
  <c r="G20" i="5" s="1"/>
  <c r="W994" i="1"/>
  <c r="AC994"/>
  <c r="N12" i="5"/>
  <c r="T12" s="1"/>
  <c r="Q13" i="7"/>
  <c r="AD578" i="1"/>
  <c r="T13" i="2" s="1"/>
  <c r="Q12" i="7"/>
  <c r="N11" i="5"/>
  <c r="T11" s="1"/>
  <c r="W988" i="1"/>
  <c r="AC988"/>
  <c r="L9" i="7"/>
  <c r="N7" i="5"/>
  <c r="T7" s="1"/>
  <c r="Q8" i="7"/>
  <c r="AB985" i="1"/>
  <c r="R19" i="2" s="1"/>
  <c r="Q19" i="7"/>
  <c r="N18" i="5"/>
  <c r="T18" s="1"/>
  <c r="Q6"/>
  <c r="K5"/>
  <c r="Q5" s="1"/>
  <c r="I20" i="7"/>
  <c r="K35" i="2"/>
  <c r="Q35" s="1"/>
  <c r="K5"/>
  <c r="G6"/>
  <c r="V993" i="1"/>
  <c r="L20" i="2" s="1"/>
  <c r="H34"/>
  <c r="AC986" i="1"/>
  <c r="W986"/>
  <c r="Q985"/>
  <c r="G19" i="2" s="1"/>
  <c r="G19" i="5" s="1"/>
  <c r="W987" i="1"/>
  <c r="AC987"/>
  <c r="AC996"/>
  <c r="W996"/>
  <c r="W995"/>
  <c r="AC995"/>
  <c r="W990"/>
  <c r="AC990"/>
  <c r="Q11" i="7"/>
  <c r="N10" i="5"/>
  <c r="T10" s="1"/>
  <c r="AD698" i="1"/>
  <c r="AD697" s="1"/>
  <c r="T15" i="2" s="1"/>
  <c r="AD263" i="1"/>
  <c r="AD262" s="1"/>
  <c r="T9" i="2" s="1"/>
  <c r="N6" i="7"/>
  <c r="N21" s="1"/>
  <c r="S20" s="1"/>
  <c r="Q18"/>
  <c r="N17" i="5"/>
  <c r="T17" s="1"/>
  <c r="L6" i="2"/>
  <c r="V5" i="1"/>
  <c r="AD828"/>
  <c r="AD827" s="1"/>
  <c r="T16" i="2" s="1"/>
  <c r="AC6" i="1"/>
  <c r="X579"/>
  <c r="X578" s="1"/>
  <c r="N13" i="2" s="1"/>
  <c r="L14" i="7" s="1"/>
  <c r="AC997" i="1"/>
  <c r="W997"/>
  <c r="AB993"/>
  <c r="R20" i="2" s="1"/>
  <c r="L20" i="5" s="1"/>
  <c r="R20" s="1"/>
  <c r="E11" i="7"/>
  <c r="E13"/>
  <c r="E16"/>
  <c r="E10"/>
  <c r="R7" i="1"/>
  <c r="E8" i="7"/>
  <c r="E9"/>
  <c r="E14"/>
  <c r="E17"/>
  <c r="E15"/>
  <c r="E18"/>
  <c r="E19"/>
  <c r="E12"/>
  <c r="N16" i="5" l="1"/>
  <c r="T16" s="1"/>
  <c r="Q17" i="7"/>
  <c r="J7"/>
  <c r="L5" i="2"/>
  <c r="L35"/>
  <c r="R35" s="1"/>
  <c r="N9" i="5"/>
  <c r="T9" s="1"/>
  <c r="Q10" i="7"/>
  <c r="M6" i="2"/>
  <c r="L6" i="5"/>
  <c r="R5" i="2"/>
  <c r="O7" i="7"/>
  <c r="W985" i="1"/>
  <c r="Q5"/>
  <c r="W993"/>
  <c r="M20" i="2" s="1"/>
  <c r="S6"/>
  <c r="N15" i="5"/>
  <c r="T15" s="1"/>
  <c r="Q16" i="7"/>
  <c r="AC993" i="1"/>
  <c r="S20" i="2" s="1"/>
  <c r="M20" i="5" s="1"/>
  <c r="S20" s="1"/>
  <c r="AD7" i="1"/>
  <c r="R6"/>
  <c r="X7"/>
  <c r="I6" i="7"/>
  <c r="I21" s="1"/>
  <c r="O20"/>
  <c r="L19" i="5"/>
  <c r="R19" s="1"/>
  <c r="Q14" i="7"/>
  <c r="N13" i="5"/>
  <c r="T13" s="1"/>
  <c r="AC985" i="1"/>
  <c r="S19" i="2" s="1"/>
  <c r="G6" i="5"/>
  <c r="G5" s="1"/>
  <c r="G5" i="2"/>
  <c r="G35"/>
  <c r="N8" i="5"/>
  <c r="T8" s="1"/>
  <c r="Q9" i="7"/>
  <c r="N34" i="2"/>
  <c r="T34" s="1"/>
  <c r="AB5" i="1"/>
  <c r="R990"/>
  <c r="E7" i="7"/>
  <c r="F17"/>
  <c r="F16"/>
  <c r="F19"/>
  <c r="F10"/>
  <c r="R994" i="1"/>
  <c r="R996"/>
  <c r="R989"/>
  <c r="F8" i="7"/>
  <c r="F12"/>
  <c r="F14"/>
  <c r="F15"/>
  <c r="F18"/>
  <c r="E21"/>
  <c r="R986" i="1"/>
  <c r="R988"/>
  <c r="R991"/>
  <c r="F9" i="7"/>
  <c r="F11"/>
  <c r="E20"/>
  <c r="R992" i="1"/>
  <c r="R997"/>
  <c r="R987"/>
  <c r="R995"/>
  <c r="F13" i="7"/>
  <c r="AD987" i="1" l="1"/>
  <c r="X987"/>
  <c r="X988"/>
  <c r="AD988"/>
  <c r="AD994"/>
  <c r="R993"/>
  <c r="H20" i="2" s="1"/>
  <c r="H20" i="5" s="1"/>
  <c r="X994" i="1"/>
  <c r="X995"/>
  <c r="AD995"/>
  <c r="AD986"/>
  <c r="R985"/>
  <c r="H19" i="2" s="1"/>
  <c r="H19" i="5" s="1"/>
  <c r="X986" i="1"/>
  <c r="X990"/>
  <c r="AD990"/>
  <c r="X6"/>
  <c r="E6" i="7"/>
  <c r="M19" i="5"/>
  <c r="S19" s="1"/>
  <c r="P20" i="7"/>
  <c r="X989" i="1"/>
  <c r="AD989"/>
  <c r="AD996"/>
  <c r="X996"/>
  <c r="S5" i="2"/>
  <c r="P7" i="7"/>
  <c r="M6" i="5"/>
  <c r="L5"/>
  <c r="R5" s="1"/>
  <c r="R6"/>
  <c r="X992" i="1"/>
  <c r="AD992"/>
  <c r="AD991"/>
  <c r="X991"/>
  <c r="AD997"/>
  <c r="X997"/>
  <c r="AD6"/>
  <c r="M19" i="2"/>
  <c r="K20" i="7" s="1"/>
  <c r="O6"/>
  <c r="O21" s="1"/>
  <c r="T20" s="1"/>
  <c r="AC5" i="1"/>
  <c r="W5"/>
  <c r="H6" i="2"/>
  <c r="R5" i="1"/>
  <c r="M35" i="2"/>
  <c r="S35" s="1"/>
  <c r="M5"/>
  <c r="K7" i="7"/>
  <c r="J6"/>
  <c r="J21" s="1"/>
  <c r="F7"/>
  <c r="F21"/>
  <c r="F20"/>
  <c r="P6" l="1"/>
  <c r="P21" s="1"/>
  <c r="U20" s="1"/>
  <c r="AD993" i="1"/>
  <c r="T20" i="2" s="1"/>
  <c r="N20" i="5" s="1"/>
  <c r="T20" s="1"/>
  <c r="K6" i="7"/>
  <c r="K21" s="1"/>
  <c r="T6" i="2"/>
  <c r="AD985" i="1"/>
  <c r="T19" i="2" s="1"/>
  <c r="F6" i="7"/>
  <c r="M5" i="5"/>
  <c r="S5" s="1"/>
  <c r="S6"/>
  <c r="X993" i="1"/>
  <c r="H5" i="2"/>
  <c r="H35"/>
  <c r="H6" i="5"/>
  <c r="H5" s="1"/>
  <c r="N6" i="2"/>
  <c r="X985" i="1"/>
  <c r="G10" i="7"/>
  <c r="G18"/>
  <c r="G9"/>
  <c r="G13"/>
  <c r="G12"/>
  <c r="G11"/>
  <c r="G17"/>
  <c r="G19"/>
  <c r="G16"/>
  <c r="G14"/>
  <c r="G15"/>
  <c r="G8"/>
  <c r="L7" l="1"/>
  <c r="AG985" i="1"/>
  <c r="N19" i="2"/>
  <c r="L20" i="7" s="1"/>
  <c r="AG993" i="1"/>
  <c r="N20" i="2"/>
  <c r="N35" s="1"/>
  <c r="T35" s="1"/>
  <c r="Q7" i="7"/>
  <c r="T5" i="2"/>
  <c r="N6" i="5"/>
  <c r="X5" i="1"/>
  <c r="N19" i="5"/>
  <c r="T19" s="1"/>
  <c r="Q20" i="7"/>
  <c r="AD5" i="1"/>
  <c r="G7" i="7"/>
  <c r="G21"/>
  <c r="G20"/>
  <c r="T6" i="5" l="1"/>
  <c r="N5"/>
  <c r="T5" s="1"/>
  <c r="Q6" i="7"/>
  <c r="Q21" s="1"/>
  <c r="V20" s="1"/>
  <c r="G6"/>
  <c r="N5" i="2"/>
  <c r="U4" s="1"/>
  <c r="L6" i="7" l="1"/>
  <c r="L21" s="1"/>
</calcChain>
</file>

<file path=xl/sharedStrings.xml><?xml version="1.0" encoding="utf-8"?>
<sst xmlns="http://schemas.openxmlformats.org/spreadsheetml/2006/main" count="2535" uniqueCount="1658">
  <si>
    <t>충곡리</t>
    <phoneticPr fontId="1" type="noConversion"/>
  </si>
  <si>
    <t>면적(숨김)</t>
    <phoneticPr fontId="1" type="noConversion"/>
  </si>
  <si>
    <t>소계</t>
    <phoneticPr fontId="1" type="noConversion"/>
  </si>
  <si>
    <t>구당</t>
    <phoneticPr fontId="1" type="noConversion"/>
  </si>
  <si>
    <t>회정이</t>
    <phoneticPr fontId="1" type="noConversion"/>
  </si>
  <si>
    <t>소계</t>
    <phoneticPr fontId="1" type="noConversion"/>
  </si>
  <si>
    <t>방죽안</t>
    <phoneticPr fontId="1" type="noConversion"/>
  </si>
  <si>
    <t>장호</t>
    <phoneticPr fontId="1" type="noConversion"/>
  </si>
  <si>
    <t>송촌</t>
    <phoneticPr fontId="1" type="noConversion"/>
  </si>
  <si>
    <t>칠동</t>
    <phoneticPr fontId="1" type="noConversion"/>
  </si>
  <si>
    <t>산정말</t>
    <phoneticPr fontId="1" type="noConversion"/>
  </si>
  <si>
    <t>왕우래</t>
    <phoneticPr fontId="1" type="noConversion"/>
  </si>
  <si>
    <t>주래</t>
    <phoneticPr fontId="1" type="noConversion"/>
  </si>
  <si>
    <t>바리바위</t>
    <phoneticPr fontId="1" type="noConversion"/>
  </si>
  <si>
    <t>도장골</t>
    <phoneticPr fontId="1" type="noConversion"/>
  </si>
  <si>
    <t>안골</t>
    <phoneticPr fontId="1" type="noConversion"/>
  </si>
  <si>
    <t>대숲</t>
    <phoneticPr fontId="1" type="noConversion"/>
  </si>
  <si>
    <t>들말</t>
    <phoneticPr fontId="1" type="noConversion"/>
  </si>
  <si>
    <t>구분</t>
    <phoneticPr fontId="4" type="noConversion"/>
  </si>
  <si>
    <t>자연마을</t>
    <phoneticPr fontId="1" type="noConversion"/>
  </si>
  <si>
    <t>단계
(숨김)</t>
    <phoneticPr fontId="1" type="noConversion"/>
  </si>
  <si>
    <t>계획인구</t>
    <phoneticPr fontId="4" type="noConversion"/>
  </si>
  <si>
    <t>급수인구</t>
    <phoneticPr fontId="4" type="noConversion"/>
  </si>
  <si>
    <t>논산시 합계</t>
    <phoneticPr fontId="4" type="noConversion"/>
  </si>
  <si>
    <t>강경읍</t>
    <phoneticPr fontId="4" type="noConversion"/>
  </si>
  <si>
    <t>소계</t>
    <phoneticPr fontId="4" type="noConversion"/>
  </si>
  <si>
    <t>남교리</t>
    <phoneticPr fontId="4" type="noConversion"/>
  </si>
  <si>
    <t>동흥리</t>
    <phoneticPr fontId="4" type="noConversion"/>
  </si>
  <si>
    <t>북옥리</t>
    <phoneticPr fontId="4" type="noConversion"/>
  </si>
  <si>
    <t>서창리</t>
    <phoneticPr fontId="4" type="noConversion"/>
  </si>
  <si>
    <t>홍교리</t>
    <phoneticPr fontId="4" type="noConversion"/>
  </si>
  <si>
    <t>중앙리</t>
    <phoneticPr fontId="4" type="noConversion"/>
  </si>
  <si>
    <t>염천리</t>
    <phoneticPr fontId="4" type="noConversion"/>
  </si>
  <si>
    <t>태평리</t>
    <phoneticPr fontId="4" type="noConversion"/>
  </si>
  <si>
    <t>대흥리</t>
    <phoneticPr fontId="4" type="noConversion"/>
  </si>
  <si>
    <t>황산리</t>
    <phoneticPr fontId="4" type="noConversion"/>
  </si>
  <si>
    <t>채산리</t>
    <phoneticPr fontId="4" type="noConversion"/>
  </si>
  <si>
    <t>산양리</t>
    <phoneticPr fontId="4" type="noConversion"/>
  </si>
  <si>
    <t>채운리</t>
    <phoneticPr fontId="4" type="noConversion"/>
  </si>
  <si>
    <t>연무읍</t>
    <phoneticPr fontId="4" type="noConversion"/>
  </si>
  <si>
    <t>소계</t>
    <phoneticPr fontId="4" type="noConversion"/>
  </si>
  <si>
    <t>마산리</t>
    <phoneticPr fontId="4" type="noConversion"/>
  </si>
  <si>
    <t>마산리</t>
    <phoneticPr fontId="1" type="noConversion"/>
  </si>
  <si>
    <t>소계</t>
    <phoneticPr fontId="1" type="noConversion"/>
  </si>
  <si>
    <t>솔무데기</t>
    <phoneticPr fontId="1" type="noConversion"/>
  </si>
  <si>
    <t>진등</t>
    <phoneticPr fontId="1" type="noConversion"/>
  </si>
  <si>
    <t>죽평리</t>
    <phoneticPr fontId="4" type="noConversion"/>
  </si>
  <si>
    <t>죽평리</t>
    <phoneticPr fontId="1" type="noConversion"/>
  </si>
  <si>
    <t>댓들</t>
    <phoneticPr fontId="1" type="noConversion"/>
  </si>
  <si>
    <t>죽평</t>
    <phoneticPr fontId="1" type="noConversion"/>
  </si>
  <si>
    <t>금곡리</t>
    <phoneticPr fontId="4" type="noConversion"/>
  </si>
  <si>
    <t>금곡리</t>
    <phoneticPr fontId="1" type="noConversion"/>
  </si>
  <si>
    <t>화석</t>
    <phoneticPr fontId="1" type="noConversion"/>
  </si>
  <si>
    <t>소계</t>
    <phoneticPr fontId="1" type="noConversion"/>
  </si>
  <si>
    <t>동촌</t>
    <phoneticPr fontId="1" type="noConversion"/>
  </si>
  <si>
    <t>모청이</t>
    <phoneticPr fontId="1" type="noConversion"/>
  </si>
  <si>
    <t>서촌</t>
    <phoneticPr fontId="1" type="noConversion"/>
  </si>
  <si>
    <t>동산리</t>
    <phoneticPr fontId="4" type="noConversion"/>
  </si>
  <si>
    <t>동산리</t>
    <phoneticPr fontId="1" type="noConversion"/>
  </si>
  <si>
    <t>행정</t>
    <phoneticPr fontId="1" type="noConversion"/>
  </si>
  <si>
    <t>까치말</t>
    <phoneticPr fontId="1" type="noConversion"/>
  </si>
  <si>
    <t>장비금</t>
    <phoneticPr fontId="1" type="noConversion"/>
  </si>
  <si>
    <t>독각골2</t>
    <phoneticPr fontId="1" type="noConversion"/>
  </si>
  <si>
    <t>소계</t>
    <phoneticPr fontId="1" type="noConversion"/>
  </si>
  <si>
    <t>택리</t>
    <phoneticPr fontId="1" type="noConversion"/>
  </si>
  <si>
    <t>독각골1</t>
    <phoneticPr fontId="1" type="noConversion"/>
  </si>
  <si>
    <t>소계</t>
    <phoneticPr fontId="1" type="noConversion"/>
  </si>
  <si>
    <t>죽본리</t>
    <phoneticPr fontId="4" type="noConversion"/>
  </si>
  <si>
    <t>죽본리</t>
    <phoneticPr fontId="1" type="noConversion"/>
  </si>
  <si>
    <t>죽본</t>
    <phoneticPr fontId="1" type="noConversion"/>
  </si>
  <si>
    <t>황사</t>
    <phoneticPr fontId="1" type="noConversion"/>
  </si>
  <si>
    <t>방죽말</t>
    <phoneticPr fontId="1" type="noConversion"/>
  </si>
  <si>
    <t>서당골</t>
    <phoneticPr fontId="1" type="noConversion"/>
  </si>
  <si>
    <t>소룡리</t>
    <phoneticPr fontId="4" type="noConversion"/>
  </si>
  <si>
    <t>소룡리</t>
    <phoneticPr fontId="1" type="noConversion"/>
  </si>
  <si>
    <t>기촌</t>
    <phoneticPr fontId="1" type="noConversion"/>
  </si>
  <si>
    <t>대촌</t>
    <phoneticPr fontId="1" type="noConversion"/>
  </si>
  <si>
    <t>차돌배기</t>
    <phoneticPr fontId="1" type="noConversion"/>
  </si>
  <si>
    <t>옻나무골</t>
    <phoneticPr fontId="1" type="noConversion"/>
  </si>
  <si>
    <t>양지리</t>
    <phoneticPr fontId="4" type="noConversion"/>
  </si>
  <si>
    <t>양지리</t>
    <phoneticPr fontId="1" type="noConversion"/>
  </si>
  <si>
    <t>중말</t>
    <phoneticPr fontId="1" type="noConversion"/>
  </si>
  <si>
    <t>양지편</t>
    <phoneticPr fontId="1" type="noConversion"/>
  </si>
  <si>
    <t>구억갱이</t>
    <phoneticPr fontId="1" type="noConversion"/>
  </si>
  <si>
    <t>구억말</t>
    <phoneticPr fontId="1" type="noConversion"/>
  </si>
  <si>
    <t>당산말</t>
    <phoneticPr fontId="1" type="noConversion"/>
  </si>
  <si>
    <t>발화지</t>
    <phoneticPr fontId="1" type="noConversion"/>
  </si>
  <si>
    <t>감바우</t>
    <phoneticPr fontId="1" type="noConversion"/>
  </si>
  <si>
    <t>마전리</t>
    <phoneticPr fontId="4" type="noConversion"/>
  </si>
  <si>
    <t>마전리</t>
    <phoneticPr fontId="1" type="noConversion"/>
  </si>
  <si>
    <t>주촌</t>
    <phoneticPr fontId="1" type="noConversion"/>
  </si>
  <si>
    <t>신양</t>
    <phoneticPr fontId="1" type="noConversion"/>
  </si>
  <si>
    <t>마봉</t>
    <phoneticPr fontId="1" type="noConversion"/>
  </si>
  <si>
    <t>도장골</t>
    <phoneticPr fontId="1" type="noConversion"/>
  </si>
  <si>
    <t>승지</t>
    <phoneticPr fontId="1" type="noConversion"/>
  </si>
  <si>
    <t>삼밭내</t>
    <phoneticPr fontId="1" type="noConversion"/>
  </si>
  <si>
    <t>노루목</t>
    <phoneticPr fontId="1" type="noConversion"/>
  </si>
  <si>
    <t>야황</t>
    <phoneticPr fontId="1" type="noConversion"/>
  </si>
  <si>
    <t>황화</t>
    <phoneticPr fontId="1" type="noConversion"/>
  </si>
  <si>
    <t>신기</t>
    <phoneticPr fontId="1" type="noConversion"/>
  </si>
  <si>
    <t>구양</t>
    <phoneticPr fontId="1" type="noConversion"/>
  </si>
  <si>
    <t>고내리</t>
    <phoneticPr fontId="4" type="noConversion"/>
  </si>
  <si>
    <t>고내리</t>
    <phoneticPr fontId="1" type="noConversion"/>
  </si>
  <si>
    <t>고내골</t>
    <phoneticPr fontId="1" type="noConversion"/>
  </si>
  <si>
    <t>황화</t>
    <phoneticPr fontId="1" type="noConversion"/>
  </si>
  <si>
    <t>효죽</t>
    <phoneticPr fontId="1" type="noConversion"/>
  </si>
  <si>
    <t>고내</t>
    <phoneticPr fontId="1" type="noConversion"/>
  </si>
  <si>
    <t>신평</t>
    <phoneticPr fontId="1" type="noConversion"/>
  </si>
  <si>
    <t>보성</t>
    <phoneticPr fontId="1" type="noConversion"/>
  </si>
  <si>
    <t>외평</t>
    <phoneticPr fontId="1" type="noConversion"/>
  </si>
  <si>
    <t>중기</t>
    <phoneticPr fontId="1" type="noConversion"/>
  </si>
  <si>
    <t>황화정리</t>
    <phoneticPr fontId="4" type="noConversion"/>
  </si>
  <si>
    <t>황화정리</t>
    <phoneticPr fontId="1" type="noConversion"/>
  </si>
  <si>
    <t>구합선</t>
    <phoneticPr fontId="1" type="noConversion"/>
  </si>
  <si>
    <t>신내</t>
    <phoneticPr fontId="1" type="noConversion"/>
  </si>
  <si>
    <t>죽림동</t>
    <phoneticPr fontId="1" type="noConversion"/>
  </si>
  <si>
    <t>반월</t>
    <phoneticPr fontId="1" type="noConversion"/>
  </si>
  <si>
    <t>월성</t>
    <phoneticPr fontId="1" type="noConversion"/>
  </si>
  <si>
    <t>수철</t>
    <phoneticPr fontId="1" type="noConversion"/>
  </si>
  <si>
    <t>황화정</t>
    <phoneticPr fontId="1" type="noConversion"/>
  </si>
  <si>
    <t>길리</t>
    <phoneticPr fontId="1" type="noConversion"/>
  </si>
  <si>
    <t>원황</t>
    <phoneticPr fontId="1" type="noConversion"/>
  </si>
  <si>
    <t>안심리</t>
    <phoneticPr fontId="4" type="noConversion"/>
  </si>
  <si>
    <t>안심리</t>
    <phoneticPr fontId="1" type="noConversion"/>
  </si>
  <si>
    <t>죽산</t>
    <phoneticPr fontId="1" type="noConversion"/>
  </si>
  <si>
    <t>구상동</t>
    <phoneticPr fontId="1" type="noConversion"/>
  </si>
  <si>
    <t>원심암</t>
    <phoneticPr fontId="1" type="noConversion"/>
  </si>
  <si>
    <t>안심</t>
    <phoneticPr fontId="1" type="noConversion"/>
  </si>
  <si>
    <t>역전</t>
    <phoneticPr fontId="1" type="noConversion"/>
  </si>
  <si>
    <t>개태골</t>
    <phoneticPr fontId="1" type="noConversion"/>
  </si>
  <si>
    <t>모래내</t>
    <phoneticPr fontId="1" type="noConversion"/>
  </si>
  <si>
    <t>신화리</t>
    <phoneticPr fontId="4" type="noConversion"/>
  </si>
  <si>
    <t>신화리</t>
    <phoneticPr fontId="1" type="noConversion"/>
  </si>
  <si>
    <t>신화</t>
    <phoneticPr fontId="1" type="noConversion"/>
  </si>
  <si>
    <t>원신화</t>
    <phoneticPr fontId="1" type="noConversion"/>
  </si>
  <si>
    <t>선들</t>
    <phoneticPr fontId="1" type="noConversion"/>
  </si>
  <si>
    <t>봉동리</t>
    <phoneticPr fontId="4" type="noConversion"/>
  </si>
  <si>
    <t>봉동리</t>
    <phoneticPr fontId="1" type="noConversion"/>
  </si>
  <si>
    <t>외송</t>
    <phoneticPr fontId="1" type="noConversion"/>
  </si>
  <si>
    <t>하봉</t>
    <phoneticPr fontId="1" type="noConversion"/>
  </si>
  <si>
    <t>두화</t>
    <phoneticPr fontId="1" type="noConversion"/>
  </si>
  <si>
    <t>상봉</t>
    <phoneticPr fontId="1" type="noConversion"/>
  </si>
  <si>
    <t>내송</t>
    <phoneticPr fontId="1" type="noConversion"/>
  </si>
  <si>
    <t>성동면</t>
    <phoneticPr fontId="4" type="noConversion"/>
  </si>
  <si>
    <t>소계</t>
    <phoneticPr fontId="4" type="noConversion"/>
  </si>
  <si>
    <t>삼산리</t>
    <phoneticPr fontId="4" type="noConversion"/>
  </si>
  <si>
    <t>삼산리</t>
    <phoneticPr fontId="1" type="noConversion"/>
  </si>
  <si>
    <t>대하</t>
    <phoneticPr fontId="1" type="noConversion"/>
  </si>
  <si>
    <t>월성리</t>
    <phoneticPr fontId="4" type="noConversion"/>
  </si>
  <si>
    <t>월성리</t>
    <phoneticPr fontId="1" type="noConversion"/>
  </si>
  <si>
    <t>황촌</t>
    <phoneticPr fontId="1" type="noConversion"/>
  </si>
  <si>
    <t>월성</t>
    <phoneticPr fontId="1" type="noConversion"/>
  </si>
  <si>
    <t>삼성</t>
    <phoneticPr fontId="1" type="noConversion"/>
  </si>
  <si>
    <t>병촌리</t>
    <phoneticPr fontId="4" type="noConversion"/>
  </si>
  <si>
    <t>병촌리</t>
    <phoneticPr fontId="1" type="noConversion"/>
  </si>
  <si>
    <t>까치말</t>
    <phoneticPr fontId="1" type="noConversion"/>
  </si>
  <si>
    <t>병골</t>
    <phoneticPr fontId="1" type="noConversion"/>
  </si>
  <si>
    <t>삼잿골</t>
    <phoneticPr fontId="1" type="noConversion"/>
  </si>
  <si>
    <t>개척리</t>
    <phoneticPr fontId="4" type="noConversion"/>
  </si>
  <si>
    <t>개척리</t>
    <phoneticPr fontId="1" type="noConversion"/>
  </si>
  <si>
    <t>개척</t>
    <phoneticPr fontId="1" type="noConversion"/>
  </si>
  <si>
    <t>금성</t>
    <phoneticPr fontId="1" type="noConversion"/>
  </si>
  <si>
    <t>불암</t>
    <phoneticPr fontId="1" type="noConversion"/>
  </si>
  <si>
    <t>개자</t>
    <phoneticPr fontId="1" type="noConversion"/>
  </si>
  <si>
    <t>우곤리</t>
    <phoneticPr fontId="4" type="noConversion"/>
  </si>
  <si>
    <t>우곤리</t>
    <phoneticPr fontId="1" type="noConversion"/>
  </si>
  <si>
    <t>원남리</t>
    <phoneticPr fontId="4" type="noConversion"/>
  </si>
  <si>
    <t>원남리</t>
    <phoneticPr fontId="1" type="noConversion"/>
  </si>
  <si>
    <t>성디</t>
    <phoneticPr fontId="1" type="noConversion"/>
  </si>
  <si>
    <t>소죽</t>
    <phoneticPr fontId="1" type="noConversion"/>
  </si>
  <si>
    <t>대죽</t>
    <phoneticPr fontId="1" type="noConversion"/>
  </si>
  <si>
    <t>원북리</t>
    <phoneticPr fontId="4" type="noConversion"/>
  </si>
  <si>
    <t>원북리</t>
    <phoneticPr fontId="1" type="noConversion"/>
  </si>
  <si>
    <t>새갈미</t>
    <phoneticPr fontId="1" type="noConversion"/>
  </si>
  <si>
    <t>장구매</t>
    <phoneticPr fontId="1" type="noConversion"/>
  </si>
  <si>
    <t>장뚝굴</t>
    <phoneticPr fontId="1" type="noConversion"/>
  </si>
  <si>
    <t>양지뜸</t>
    <phoneticPr fontId="1" type="noConversion"/>
  </si>
  <si>
    <t>음지뜸</t>
    <phoneticPr fontId="1" type="noConversion"/>
  </si>
  <si>
    <t>정지리</t>
    <phoneticPr fontId="4" type="noConversion"/>
  </si>
  <si>
    <t>정지리</t>
    <phoneticPr fontId="1" type="noConversion"/>
  </si>
  <si>
    <t>원봉리</t>
    <phoneticPr fontId="4" type="noConversion"/>
  </si>
  <si>
    <t>원봉리</t>
    <phoneticPr fontId="1" type="noConversion"/>
  </si>
  <si>
    <t>대매</t>
    <phoneticPr fontId="1" type="noConversion"/>
  </si>
  <si>
    <t>선돌</t>
    <phoneticPr fontId="1" type="noConversion"/>
  </si>
  <si>
    <t>증지</t>
    <phoneticPr fontId="1" type="noConversion"/>
  </si>
  <si>
    <t>골말</t>
    <phoneticPr fontId="1" type="noConversion"/>
  </si>
  <si>
    <t>화정리</t>
    <phoneticPr fontId="4" type="noConversion"/>
  </si>
  <si>
    <t>화정리</t>
    <phoneticPr fontId="1" type="noConversion"/>
  </si>
  <si>
    <t>화정</t>
    <phoneticPr fontId="1" type="noConversion"/>
  </si>
  <si>
    <t>중리</t>
    <phoneticPr fontId="1" type="noConversion"/>
  </si>
  <si>
    <t>화상</t>
    <phoneticPr fontId="1" type="noConversion"/>
  </si>
  <si>
    <t>삼호리</t>
    <phoneticPr fontId="4" type="noConversion"/>
  </si>
  <si>
    <t>삼호리</t>
    <phoneticPr fontId="1" type="noConversion"/>
  </si>
  <si>
    <t>대장</t>
    <phoneticPr fontId="1" type="noConversion"/>
  </si>
  <si>
    <t>삼호</t>
    <phoneticPr fontId="1" type="noConversion"/>
  </si>
  <si>
    <t>오미</t>
    <phoneticPr fontId="1" type="noConversion"/>
  </si>
  <si>
    <t>장급</t>
    <phoneticPr fontId="1" type="noConversion"/>
  </si>
  <si>
    <t>광석면</t>
    <phoneticPr fontId="4" type="noConversion"/>
  </si>
  <si>
    <t>신당리</t>
    <phoneticPr fontId="4" type="noConversion"/>
  </si>
  <si>
    <t>신당리</t>
    <phoneticPr fontId="1" type="noConversion"/>
  </si>
  <si>
    <t>신당</t>
    <phoneticPr fontId="1" type="noConversion"/>
  </si>
  <si>
    <t>담넘어</t>
    <phoneticPr fontId="1" type="noConversion"/>
  </si>
  <si>
    <t>덕포</t>
    <phoneticPr fontId="1" type="noConversion"/>
  </si>
  <si>
    <t>중리</t>
    <phoneticPr fontId="4" type="noConversion"/>
  </si>
  <si>
    <t>중리</t>
    <phoneticPr fontId="1" type="noConversion"/>
  </si>
  <si>
    <t>여술</t>
    <phoneticPr fontId="1" type="noConversion"/>
  </si>
  <si>
    <t>지밑</t>
    <phoneticPr fontId="1" type="noConversion"/>
  </si>
  <si>
    <t>참새골</t>
    <phoneticPr fontId="1" type="noConversion"/>
  </si>
  <si>
    <t>득윤리</t>
    <phoneticPr fontId="4" type="noConversion"/>
  </si>
  <si>
    <t>득윤리</t>
    <phoneticPr fontId="1" type="noConversion"/>
  </si>
  <si>
    <t>득윤</t>
    <phoneticPr fontId="1" type="noConversion"/>
  </si>
  <si>
    <t>섬말</t>
    <phoneticPr fontId="1" type="noConversion"/>
  </si>
  <si>
    <t>지울</t>
    <phoneticPr fontId="1" type="noConversion"/>
  </si>
  <si>
    <t>돌패기</t>
    <phoneticPr fontId="1" type="noConversion"/>
  </si>
  <si>
    <t>갈산리</t>
    <phoneticPr fontId="4" type="noConversion"/>
  </si>
  <si>
    <t>갈산리</t>
    <phoneticPr fontId="1" type="noConversion"/>
  </si>
  <si>
    <t>광리</t>
    <phoneticPr fontId="4" type="noConversion"/>
  </si>
  <si>
    <t>안더분들</t>
    <phoneticPr fontId="1" type="noConversion"/>
  </si>
  <si>
    <t>밧더분들</t>
    <phoneticPr fontId="1" type="noConversion"/>
  </si>
  <si>
    <t>이사리</t>
    <phoneticPr fontId="4" type="noConversion"/>
  </si>
  <si>
    <t>이사리</t>
    <phoneticPr fontId="1" type="noConversion"/>
  </si>
  <si>
    <t>회정</t>
    <phoneticPr fontId="1" type="noConversion"/>
  </si>
  <si>
    <t>신촌</t>
    <phoneticPr fontId="1" type="noConversion"/>
  </si>
  <si>
    <t>이사</t>
    <phoneticPr fontId="1" type="noConversion"/>
  </si>
  <si>
    <t>산동리</t>
    <phoneticPr fontId="4" type="noConversion"/>
  </si>
  <si>
    <t>산동리</t>
    <phoneticPr fontId="1" type="noConversion"/>
  </si>
  <si>
    <t>대교촌</t>
    <phoneticPr fontId="1" type="noConversion"/>
  </si>
  <si>
    <t>가름네</t>
    <phoneticPr fontId="1" type="noConversion"/>
  </si>
  <si>
    <t>호산</t>
    <phoneticPr fontId="1" type="noConversion"/>
  </si>
  <si>
    <t>천동리</t>
    <phoneticPr fontId="4" type="noConversion"/>
  </si>
  <si>
    <t>천동리</t>
    <phoneticPr fontId="1" type="noConversion"/>
  </si>
  <si>
    <t>소처</t>
    <phoneticPr fontId="1" type="noConversion"/>
  </si>
  <si>
    <t>대중</t>
    <phoneticPr fontId="1" type="noConversion"/>
  </si>
  <si>
    <t>소중</t>
    <phoneticPr fontId="1" type="noConversion"/>
  </si>
  <si>
    <t>둥덩골</t>
    <phoneticPr fontId="1" type="noConversion"/>
  </si>
  <si>
    <t>회정</t>
    <phoneticPr fontId="1" type="noConversion"/>
  </si>
  <si>
    <t>왕전리</t>
    <phoneticPr fontId="4" type="noConversion"/>
  </si>
  <si>
    <t>왕전리</t>
    <phoneticPr fontId="1" type="noConversion"/>
  </si>
  <si>
    <t>왕전</t>
    <phoneticPr fontId="1" type="noConversion"/>
  </si>
  <si>
    <t>마두</t>
    <phoneticPr fontId="1" type="noConversion"/>
  </si>
  <si>
    <t>항월리</t>
    <phoneticPr fontId="4" type="noConversion"/>
  </si>
  <si>
    <t>항월리</t>
    <phoneticPr fontId="1" type="noConversion"/>
  </si>
  <si>
    <t>풋개</t>
    <phoneticPr fontId="1" type="noConversion"/>
  </si>
  <si>
    <t>오류동</t>
    <phoneticPr fontId="1" type="noConversion"/>
  </si>
  <si>
    <t>망정</t>
    <phoneticPr fontId="1" type="noConversion"/>
  </si>
  <si>
    <t>대동</t>
    <phoneticPr fontId="1" type="noConversion"/>
  </si>
  <si>
    <t>시변</t>
    <phoneticPr fontId="1" type="noConversion"/>
  </si>
  <si>
    <t>항월</t>
    <phoneticPr fontId="1" type="noConversion"/>
  </si>
  <si>
    <t>사월리</t>
    <phoneticPr fontId="4" type="noConversion"/>
  </si>
  <si>
    <t>사월리</t>
    <phoneticPr fontId="1" type="noConversion"/>
  </si>
  <si>
    <t>사월</t>
    <phoneticPr fontId="1" type="noConversion"/>
  </si>
  <si>
    <t>월리</t>
    <phoneticPr fontId="1" type="noConversion"/>
  </si>
  <si>
    <t>안살미</t>
    <phoneticPr fontId="1" type="noConversion"/>
  </si>
  <si>
    <t>헛골</t>
    <phoneticPr fontId="1" type="noConversion"/>
  </si>
  <si>
    <t>율리</t>
    <phoneticPr fontId="4" type="noConversion"/>
  </si>
  <si>
    <t>율리</t>
    <phoneticPr fontId="1" type="noConversion"/>
  </si>
  <si>
    <t>방아고지</t>
    <phoneticPr fontId="1" type="noConversion"/>
  </si>
  <si>
    <t>회촌</t>
    <phoneticPr fontId="1" type="noConversion"/>
  </si>
  <si>
    <t>혜방골</t>
    <phoneticPr fontId="1" type="noConversion"/>
  </si>
  <si>
    <t>청근이</t>
    <phoneticPr fontId="1" type="noConversion"/>
  </si>
  <si>
    <t>산직리</t>
    <phoneticPr fontId="1" type="noConversion"/>
  </si>
  <si>
    <t>오강리</t>
    <phoneticPr fontId="4" type="noConversion"/>
  </si>
  <si>
    <t>오강리</t>
    <phoneticPr fontId="1" type="noConversion"/>
  </si>
  <si>
    <t>노성면</t>
    <phoneticPr fontId="4" type="noConversion"/>
  </si>
  <si>
    <t>소계</t>
    <phoneticPr fontId="4" type="noConversion"/>
  </si>
  <si>
    <t>읍내리</t>
    <phoneticPr fontId="4" type="noConversion"/>
  </si>
  <si>
    <t>읍내리</t>
    <phoneticPr fontId="1" type="noConversion"/>
  </si>
  <si>
    <t>무정골</t>
    <phoneticPr fontId="1" type="noConversion"/>
  </si>
  <si>
    <t>둥덩골</t>
    <phoneticPr fontId="1" type="noConversion"/>
  </si>
  <si>
    <t>고랑이</t>
    <phoneticPr fontId="1" type="noConversion"/>
  </si>
  <si>
    <t>두고랑이</t>
    <phoneticPr fontId="1" type="noConversion"/>
  </si>
  <si>
    <t>두사리</t>
    <phoneticPr fontId="4" type="noConversion"/>
  </si>
  <si>
    <t>두사리</t>
    <phoneticPr fontId="1" type="noConversion"/>
  </si>
  <si>
    <t>송당리</t>
    <phoneticPr fontId="4" type="noConversion"/>
  </si>
  <si>
    <t>송당리</t>
    <phoneticPr fontId="1" type="noConversion"/>
  </si>
  <si>
    <t>창공마을</t>
    <phoneticPr fontId="1" type="noConversion"/>
  </si>
  <si>
    <t>송당</t>
    <phoneticPr fontId="1" type="noConversion"/>
  </si>
  <si>
    <t>쇠지기</t>
    <phoneticPr fontId="1" type="noConversion"/>
  </si>
  <si>
    <t>소골</t>
    <phoneticPr fontId="1" type="noConversion"/>
  </si>
  <si>
    <t>교촌리</t>
    <phoneticPr fontId="4" type="noConversion"/>
  </si>
  <si>
    <t>교촌리</t>
    <phoneticPr fontId="1" type="noConversion"/>
  </si>
  <si>
    <t>하도리</t>
    <phoneticPr fontId="4" type="noConversion"/>
  </si>
  <si>
    <t>하도리</t>
    <phoneticPr fontId="1" type="noConversion"/>
  </si>
  <si>
    <t>병사리</t>
    <phoneticPr fontId="4" type="noConversion"/>
  </si>
  <si>
    <t>병사리</t>
    <phoneticPr fontId="1" type="noConversion"/>
  </si>
  <si>
    <t>대촌</t>
    <phoneticPr fontId="1" type="noConversion"/>
  </si>
  <si>
    <t>병사</t>
    <phoneticPr fontId="1" type="noConversion"/>
  </si>
  <si>
    <t>가시리</t>
    <phoneticPr fontId="1" type="noConversion"/>
  </si>
  <si>
    <t>덕지미</t>
    <phoneticPr fontId="1" type="noConversion"/>
  </si>
  <si>
    <t>유봉</t>
    <phoneticPr fontId="1" type="noConversion"/>
  </si>
  <si>
    <t>복아대</t>
    <phoneticPr fontId="1" type="noConversion"/>
  </si>
  <si>
    <t>가곡리</t>
    <phoneticPr fontId="4" type="noConversion"/>
  </si>
  <si>
    <t>가곡리</t>
    <phoneticPr fontId="1" type="noConversion"/>
  </si>
  <si>
    <t>가곡</t>
    <phoneticPr fontId="1" type="noConversion"/>
  </si>
  <si>
    <t>지장골</t>
    <phoneticPr fontId="1" type="noConversion"/>
  </si>
  <si>
    <t>구중골</t>
    <phoneticPr fontId="1" type="noConversion"/>
  </si>
  <si>
    <t>증골</t>
    <phoneticPr fontId="1" type="noConversion"/>
  </si>
  <si>
    <t>장구리</t>
    <phoneticPr fontId="4" type="noConversion"/>
  </si>
  <si>
    <t>장구리</t>
    <phoneticPr fontId="1" type="noConversion"/>
  </si>
  <si>
    <t>장구</t>
    <phoneticPr fontId="1" type="noConversion"/>
  </si>
  <si>
    <t>삽다리</t>
    <phoneticPr fontId="1" type="noConversion"/>
  </si>
  <si>
    <t>효죽리</t>
    <phoneticPr fontId="4" type="noConversion"/>
  </si>
  <si>
    <t>효죽리</t>
    <phoneticPr fontId="1" type="noConversion"/>
  </si>
  <si>
    <t>죽림리</t>
    <phoneticPr fontId="4" type="noConversion"/>
  </si>
  <si>
    <t>죽림리</t>
    <phoneticPr fontId="1" type="noConversion"/>
  </si>
  <si>
    <t>섬밭달</t>
    <phoneticPr fontId="1" type="noConversion"/>
  </si>
  <si>
    <t>방축안</t>
    <phoneticPr fontId="1" type="noConversion"/>
  </si>
  <si>
    <t>욕골</t>
    <phoneticPr fontId="1" type="noConversion"/>
  </si>
  <si>
    <t>장마루</t>
    <phoneticPr fontId="1" type="noConversion"/>
  </si>
  <si>
    <t>호암리</t>
    <phoneticPr fontId="4" type="noConversion"/>
  </si>
  <si>
    <t>호암리</t>
    <phoneticPr fontId="1" type="noConversion"/>
  </si>
  <si>
    <t>중뜸</t>
    <phoneticPr fontId="1" type="noConversion"/>
  </si>
  <si>
    <t>장선</t>
    <phoneticPr fontId="1" type="noConversion"/>
  </si>
  <si>
    <t>노티리</t>
    <phoneticPr fontId="4" type="noConversion"/>
  </si>
  <si>
    <t>노티리</t>
    <phoneticPr fontId="1" type="noConversion"/>
  </si>
  <si>
    <t>가재</t>
    <phoneticPr fontId="1" type="noConversion"/>
  </si>
  <si>
    <t>건너성동</t>
    <phoneticPr fontId="1" type="noConversion"/>
  </si>
  <si>
    <t>모가울</t>
    <phoneticPr fontId="1" type="noConversion"/>
  </si>
  <si>
    <t>성동</t>
    <phoneticPr fontId="1" type="noConversion"/>
  </si>
  <si>
    <t>구암리</t>
    <phoneticPr fontId="4" type="noConversion"/>
  </si>
  <si>
    <t>구암리</t>
    <phoneticPr fontId="1" type="noConversion"/>
  </si>
  <si>
    <t>화곡리</t>
    <phoneticPr fontId="4" type="noConversion"/>
  </si>
  <si>
    <t>화곡리</t>
    <phoneticPr fontId="1" type="noConversion"/>
  </si>
  <si>
    <t>상월면</t>
    <phoneticPr fontId="4" type="noConversion"/>
  </si>
  <si>
    <t>신충리</t>
    <phoneticPr fontId="4" type="noConversion"/>
  </si>
  <si>
    <t>신충리</t>
    <phoneticPr fontId="1" type="noConversion"/>
  </si>
  <si>
    <t>산성리</t>
    <phoneticPr fontId="4" type="noConversion"/>
  </si>
  <si>
    <t>산성리</t>
    <phoneticPr fontId="1" type="noConversion"/>
  </si>
  <si>
    <t>산성골</t>
    <phoneticPr fontId="1" type="noConversion"/>
  </si>
  <si>
    <t>원골</t>
    <phoneticPr fontId="1" type="noConversion"/>
  </si>
  <si>
    <t>월오리</t>
    <phoneticPr fontId="4" type="noConversion"/>
  </si>
  <si>
    <t>월오리</t>
    <phoneticPr fontId="1" type="noConversion"/>
  </si>
  <si>
    <t>윗새터</t>
    <phoneticPr fontId="1" type="noConversion"/>
  </si>
  <si>
    <t>안말</t>
    <phoneticPr fontId="1" type="noConversion"/>
  </si>
  <si>
    <t>대사마루</t>
    <phoneticPr fontId="1" type="noConversion"/>
  </si>
  <si>
    <t>서리골</t>
    <phoneticPr fontId="1" type="noConversion"/>
  </si>
  <si>
    <t>아랫새터</t>
    <phoneticPr fontId="1" type="noConversion"/>
  </si>
  <si>
    <t>산소</t>
    <phoneticPr fontId="1" type="noConversion"/>
  </si>
  <si>
    <t>지경리</t>
    <phoneticPr fontId="4" type="noConversion"/>
  </si>
  <si>
    <t>지경리</t>
    <phoneticPr fontId="1" type="noConversion"/>
  </si>
  <si>
    <t>윗말</t>
    <phoneticPr fontId="1" type="noConversion"/>
  </si>
  <si>
    <t>아랫말</t>
    <phoneticPr fontId="1" type="noConversion"/>
  </si>
  <si>
    <t>석종리</t>
    <phoneticPr fontId="4" type="noConversion"/>
  </si>
  <si>
    <t>석종리</t>
    <phoneticPr fontId="1" type="noConversion"/>
  </si>
  <si>
    <t>돌밭</t>
    <phoneticPr fontId="1" type="noConversion"/>
  </si>
  <si>
    <t>돌분이</t>
    <phoneticPr fontId="1" type="noConversion"/>
  </si>
  <si>
    <t>돌마루</t>
    <phoneticPr fontId="1" type="noConversion"/>
  </si>
  <si>
    <t>가재울</t>
    <phoneticPr fontId="1" type="noConversion"/>
  </si>
  <si>
    <t>주내</t>
    <phoneticPr fontId="1" type="noConversion"/>
  </si>
  <si>
    <t>상도리</t>
    <phoneticPr fontId="4" type="noConversion"/>
  </si>
  <si>
    <t>상도리</t>
    <phoneticPr fontId="1" type="noConversion"/>
  </si>
  <si>
    <t>박살미</t>
    <phoneticPr fontId="1" type="noConversion"/>
  </si>
  <si>
    <t>수정골</t>
    <phoneticPr fontId="1" type="noConversion"/>
  </si>
  <si>
    <t>용동</t>
    <phoneticPr fontId="1" type="noConversion"/>
  </si>
  <si>
    <t>쇠점</t>
    <phoneticPr fontId="1" type="noConversion"/>
  </si>
  <si>
    <t>와동</t>
    <phoneticPr fontId="1" type="noConversion"/>
  </si>
  <si>
    <t>대명리</t>
    <phoneticPr fontId="4" type="noConversion"/>
  </si>
  <si>
    <t>대명리</t>
    <phoneticPr fontId="1" type="noConversion"/>
  </si>
  <si>
    <t>진등</t>
    <phoneticPr fontId="1" type="noConversion"/>
  </si>
  <si>
    <t>대명</t>
    <phoneticPr fontId="1" type="noConversion"/>
  </si>
  <si>
    <t>점말</t>
    <phoneticPr fontId="1" type="noConversion"/>
  </si>
  <si>
    <t>별바위</t>
    <phoneticPr fontId="1" type="noConversion"/>
  </si>
  <si>
    <t>후동</t>
    <phoneticPr fontId="1" type="noConversion"/>
  </si>
  <si>
    <t>양지뜸</t>
    <phoneticPr fontId="1" type="noConversion"/>
  </si>
  <si>
    <t>음지뜸</t>
    <phoneticPr fontId="1" type="noConversion"/>
  </si>
  <si>
    <t>대우리</t>
    <phoneticPr fontId="4" type="noConversion"/>
  </si>
  <si>
    <t>대우리</t>
    <phoneticPr fontId="1" type="noConversion"/>
  </si>
  <si>
    <t>큰솔</t>
    <phoneticPr fontId="1" type="noConversion"/>
  </si>
  <si>
    <t>작은솔</t>
    <phoneticPr fontId="1" type="noConversion"/>
  </si>
  <si>
    <t>소정</t>
    <phoneticPr fontId="1" type="noConversion"/>
  </si>
  <si>
    <t>모랭이</t>
    <phoneticPr fontId="1" type="noConversion"/>
  </si>
  <si>
    <t>대촌리</t>
    <phoneticPr fontId="4" type="noConversion"/>
  </si>
  <si>
    <t>대촌리</t>
    <phoneticPr fontId="1" type="noConversion"/>
  </si>
  <si>
    <t>대촌</t>
    <phoneticPr fontId="1" type="noConversion"/>
  </si>
  <si>
    <t>수정거리</t>
    <phoneticPr fontId="1" type="noConversion"/>
  </si>
  <si>
    <t>궁골</t>
    <phoneticPr fontId="1" type="noConversion"/>
  </si>
  <si>
    <t>달미</t>
    <phoneticPr fontId="1" type="noConversion"/>
  </si>
  <si>
    <t>설물이</t>
    <phoneticPr fontId="1" type="noConversion"/>
  </si>
  <si>
    <t>부른고개</t>
    <phoneticPr fontId="1" type="noConversion"/>
  </si>
  <si>
    <t>학당리</t>
    <phoneticPr fontId="4" type="noConversion"/>
  </si>
  <si>
    <t>학당리</t>
    <phoneticPr fontId="1" type="noConversion"/>
  </si>
  <si>
    <t>한말</t>
    <phoneticPr fontId="1" type="noConversion"/>
  </si>
  <si>
    <t>바위내</t>
    <phoneticPr fontId="1" type="noConversion"/>
  </si>
  <si>
    <t>신장골</t>
    <phoneticPr fontId="1" type="noConversion"/>
  </si>
  <si>
    <t>도롱골</t>
    <phoneticPr fontId="1" type="noConversion"/>
  </si>
  <si>
    <t>함적골</t>
    <phoneticPr fontId="1" type="noConversion"/>
  </si>
  <si>
    <t>주곡리</t>
    <phoneticPr fontId="4" type="noConversion"/>
  </si>
  <si>
    <t>주곡리</t>
    <phoneticPr fontId="1" type="noConversion"/>
  </si>
  <si>
    <t>술골</t>
    <phoneticPr fontId="1" type="noConversion"/>
  </si>
  <si>
    <t>망가리</t>
    <phoneticPr fontId="1" type="noConversion"/>
  </si>
  <si>
    <t>용적골</t>
    <phoneticPr fontId="1" type="noConversion"/>
  </si>
  <si>
    <t>한천리</t>
    <phoneticPr fontId="4" type="noConversion"/>
  </si>
  <si>
    <t>한천리</t>
    <phoneticPr fontId="1" type="noConversion"/>
  </si>
  <si>
    <t>한천</t>
    <phoneticPr fontId="1" type="noConversion"/>
  </si>
  <si>
    <t>만성</t>
    <phoneticPr fontId="1" type="noConversion"/>
  </si>
  <si>
    <t>양산</t>
    <phoneticPr fontId="1" type="noConversion"/>
  </si>
  <si>
    <t>숙진리</t>
    <phoneticPr fontId="4" type="noConversion"/>
  </si>
  <si>
    <t>숙진리</t>
    <phoneticPr fontId="1" type="noConversion"/>
  </si>
  <si>
    <t>부적면</t>
    <phoneticPr fontId="4" type="noConversion"/>
  </si>
  <si>
    <t>소계</t>
    <phoneticPr fontId="4" type="noConversion"/>
  </si>
  <si>
    <t>마구평리</t>
    <phoneticPr fontId="4" type="noConversion"/>
  </si>
  <si>
    <t>마구평리</t>
    <phoneticPr fontId="1" type="noConversion"/>
  </si>
  <si>
    <t>덕평리</t>
    <phoneticPr fontId="4" type="noConversion"/>
  </si>
  <si>
    <t>덕평리</t>
    <phoneticPr fontId="1" type="noConversion"/>
  </si>
  <si>
    <t>부황리</t>
    <phoneticPr fontId="4" type="noConversion"/>
  </si>
  <si>
    <t>부황리</t>
    <phoneticPr fontId="1" type="noConversion"/>
  </si>
  <si>
    <t>외성리</t>
    <phoneticPr fontId="4" type="noConversion"/>
  </si>
  <si>
    <t>외성리</t>
    <phoneticPr fontId="1" type="noConversion"/>
  </si>
  <si>
    <t>감곡리</t>
    <phoneticPr fontId="4" type="noConversion"/>
  </si>
  <si>
    <t>감곡리</t>
    <phoneticPr fontId="1" type="noConversion"/>
  </si>
  <si>
    <t>충곡리</t>
    <phoneticPr fontId="4" type="noConversion"/>
  </si>
  <si>
    <t>신풍리</t>
    <phoneticPr fontId="4" type="noConversion"/>
  </si>
  <si>
    <t>신풍리</t>
    <phoneticPr fontId="1" type="noConversion"/>
  </si>
  <si>
    <t>탑정리</t>
    <phoneticPr fontId="4" type="noConversion"/>
  </si>
  <si>
    <t>탑정리</t>
    <phoneticPr fontId="1" type="noConversion"/>
  </si>
  <si>
    <t>탑정</t>
    <phoneticPr fontId="1" type="noConversion"/>
  </si>
  <si>
    <t>신교리</t>
    <phoneticPr fontId="4" type="noConversion"/>
  </si>
  <si>
    <t>신교리</t>
    <phoneticPr fontId="1" type="noConversion"/>
  </si>
  <si>
    <t>반송리</t>
    <phoneticPr fontId="4" type="noConversion"/>
  </si>
  <si>
    <t>반송리</t>
    <phoneticPr fontId="1" type="noConversion"/>
  </si>
  <si>
    <t>아호리</t>
    <phoneticPr fontId="4" type="noConversion"/>
  </si>
  <si>
    <t>아호리</t>
    <phoneticPr fontId="1" type="noConversion"/>
  </si>
  <si>
    <t>부인리</t>
    <phoneticPr fontId="4" type="noConversion"/>
  </si>
  <si>
    <t>부인리</t>
    <phoneticPr fontId="1" type="noConversion"/>
  </si>
  <si>
    <t>연산면</t>
    <phoneticPr fontId="4" type="noConversion"/>
  </si>
  <si>
    <t>화악리</t>
    <phoneticPr fontId="4" type="noConversion"/>
  </si>
  <si>
    <t>화악리</t>
    <phoneticPr fontId="1" type="noConversion"/>
  </si>
  <si>
    <t>천호리</t>
    <phoneticPr fontId="4" type="noConversion"/>
  </si>
  <si>
    <t>송정리</t>
    <phoneticPr fontId="4" type="noConversion"/>
  </si>
  <si>
    <t>신암리</t>
    <phoneticPr fontId="4" type="noConversion"/>
  </si>
  <si>
    <t>연산리</t>
    <phoneticPr fontId="4" type="noConversion"/>
  </si>
  <si>
    <t>청동리</t>
    <phoneticPr fontId="4" type="noConversion"/>
  </si>
  <si>
    <t>고정리</t>
    <phoneticPr fontId="4" type="noConversion"/>
  </si>
  <si>
    <t>한전리</t>
    <phoneticPr fontId="4" type="noConversion"/>
  </si>
  <si>
    <t>임리</t>
    <phoneticPr fontId="4" type="noConversion"/>
  </si>
  <si>
    <t>관동리</t>
    <phoneticPr fontId="4" type="noConversion"/>
  </si>
  <si>
    <t>고양리</t>
    <phoneticPr fontId="4" type="noConversion"/>
  </si>
  <si>
    <t>표정리</t>
    <phoneticPr fontId="4" type="noConversion"/>
  </si>
  <si>
    <t>덕암리</t>
    <phoneticPr fontId="4" type="noConversion"/>
  </si>
  <si>
    <t>장전리</t>
    <phoneticPr fontId="4" type="noConversion"/>
  </si>
  <si>
    <t>백석리</t>
    <phoneticPr fontId="4" type="noConversion"/>
  </si>
  <si>
    <t>어은리</t>
    <phoneticPr fontId="4" type="noConversion"/>
  </si>
  <si>
    <t>사포리</t>
    <phoneticPr fontId="4" type="noConversion"/>
  </si>
  <si>
    <t>송산리</t>
    <phoneticPr fontId="4" type="noConversion"/>
  </si>
  <si>
    <t>오산리</t>
    <phoneticPr fontId="4" type="noConversion"/>
  </si>
  <si>
    <t>신양리</t>
    <phoneticPr fontId="4" type="noConversion"/>
  </si>
  <si>
    <t>벌곡면</t>
    <phoneticPr fontId="4" type="noConversion"/>
  </si>
  <si>
    <t>한삼천리</t>
    <phoneticPr fontId="4" type="noConversion"/>
  </si>
  <si>
    <t>한삼천리</t>
    <phoneticPr fontId="1" type="noConversion"/>
  </si>
  <si>
    <t>삼거리</t>
    <phoneticPr fontId="1" type="noConversion"/>
  </si>
  <si>
    <t>덕목리</t>
    <phoneticPr fontId="4" type="noConversion"/>
  </si>
  <si>
    <t>덕목리</t>
    <phoneticPr fontId="1" type="noConversion"/>
  </si>
  <si>
    <t>사정리</t>
    <phoneticPr fontId="4" type="noConversion"/>
  </si>
  <si>
    <t>사정리</t>
    <phoneticPr fontId="1" type="noConversion"/>
  </si>
  <si>
    <t>대덕리</t>
    <phoneticPr fontId="4" type="noConversion"/>
  </si>
  <si>
    <t>대덕리</t>
    <phoneticPr fontId="1" type="noConversion"/>
  </si>
  <si>
    <t>검천리</t>
    <phoneticPr fontId="4" type="noConversion"/>
  </si>
  <si>
    <t>검천리</t>
    <phoneticPr fontId="1" type="noConversion"/>
  </si>
  <si>
    <t>덕곡리</t>
    <phoneticPr fontId="4" type="noConversion"/>
  </si>
  <si>
    <t>수락리</t>
    <phoneticPr fontId="4" type="noConversion"/>
  </si>
  <si>
    <t>수락리</t>
    <phoneticPr fontId="1" type="noConversion"/>
  </si>
  <si>
    <t>도산리</t>
    <phoneticPr fontId="4" type="noConversion"/>
  </si>
  <si>
    <t>도산리</t>
    <phoneticPr fontId="1" type="noConversion"/>
  </si>
  <si>
    <t>만목리</t>
    <phoneticPr fontId="4" type="noConversion"/>
  </si>
  <si>
    <t>만목리</t>
    <phoneticPr fontId="1" type="noConversion"/>
  </si>
  <si>
    <t>어곡리</t>
    <phoneticPr fontId="4" type="noConversion"/>
  </si>
  <si>
    <t>어곡리</t>
    <phoneticPr fontId="1" type="noConversion"/>
  </si>
  <si>
    <t>조동리</t>
    <phoneticPr fontId="4" type="noConversion"/>
  </si>
  <si>
    <t>조동리</t>
    <phoneticPr fontId="1" type="noConversion"/>
  </si>
  <si>
    <t>조령리</t>
    <phoneticPr fontId="4" type="noConversion"/>
  </si>
  <si>
    <t>조령리</t>
    <phoneticPr fontId="1" type="noConversion"/>
  </si>
  <si>
    <t>양산리</t>
    <phoneticPr fontId="4" type="noConversion"/>
  </si>
  <si>
    <t>양산리</t>
    <phoneticPr fontId="1" type="noConversion"/>
  </si>
  <si>
    <t>양촌면</t>
    <phoneticPr fontId="4" type="noConversion"/>
  </si>
  <si>
    <t>인천리</t>
    <phoneticPr fontId="4" type="noConversion"/>
  </si>
  <si>
    <t>인천리</t>
    <phoneticPr fontId="1" type="noConversion"/>
  </si>
  <si>
    <t>인내장터</t>
    <phoneticPr fontId="1" type="noConversion"/>
  </si>
  <si>
    <t>건너장터</t>
    <phoneticPr fontId="1" type="noConversion"/>
  </si>
  <si>
    <t>동산리</t>
    <phoneticPr fontId="1" type="noConversion"/>
  </si>
  <si>
    <t>도정골</t>
    <phoneticPr fontId="1" type="noConversion"/>
  </si>
  <si>
    <t>도평리</t>
    <phoneticPr fontId="4" type="noConversion"/>
  </si>
  <si>
    <t>도평리</t>
    <phoneticPr fontId="1" type="noConversion"/>
  </si>
  <si>
    <t>임화리</t>
    <phoneticPr fontId="4" type="noConversion"/>
  </si>
  <si>
    <t>양촌리</t>
    <phoneticPr fontId="4" type="noConversion"/>
  </si>
  <si>
    <t>양촌리</t>
    <phoneticPr fontId="1" type="noConversion"/>
  </si>
  <si>
    <t>신기리</t>
    <phoneticPr fontId="4" type="noConversion"/>
  </si>
  <si>
    <t>신기리</t>
    <phoneticPr fontId="1" type="noConversion"/>
  </si>
  <si>
    <t>채광리</t>
    <phoneticPr fontId="4" type="noConversion"/>
  </si>
  <si>
    <t>채광리</t>
    <phoneticPr fontId="1" type="noConversion"/>
  </si>
  <si>
    <t>남산리</t>
    <phoneticPr fontId="4" type="noConversion"/>
  </si>
  <si>
    <t>남산리</t>
    <phoneticPr fontId="1" type="noConversion"/>
  </si>
  <si>
    <t>반암리</t>
    <phoneticPr fontId="4" type="noConversion"/>
  </si>
  <si>
    <t>반암리</t>
    <phoneticPr fontId="1" type="noConversion"/>
  </si>
  <si>
    <t>산직리</t>
    <phoneticPr fontId="4" type="noConversion"/>
  </si>
  <si>
    <t>골막</t>
    <phoneticPr fontId="1" type="noConversion"/>
  </si>
  <si>
    <t>뒷목</t>
    <phoneticPr fontId="1" type="noConversion"/>
  </si>
  <si>
    <t>녹산</t>
    <phoneticPr fontId="1" type="noConversion"/>
  </si>
  <si>
    <t>모촌리</t>
    <phoneticPr fontId="4" type="noConversion"/>
  </si>
  <si>
    <t>모촌리</t>
    <phoneticPr fontId="1" type="noConversion"/>
  </si>
  <si>
    <t>신흥리</t>
    <phoneticPr fontId="4" type="noConversion"/>
  </si>
  <si>
    <t>신흥리</t>
    <phoneticPr fontId="1" type="noConversion"/>
  </si>
  <si>
    <t>거사리</t>
    <phoneticPr fontId="4" type="noConversion"/>
  </si>
  <si>
    <t>거사리</t>
    <phoneticPr fontId="1" type="noConversion"/>
  </si>
  <si>
    <t>반곡리</t>
    <phoneticPr fontId="4" type="noConversion"/>
  </si>
  <si>
    <t>반곡리</t>
    <phoneticPr fontId="1" type="noConversion"/>
  </si>
  <si>
    <t>명암리</t>
    <phoneticPr fontId="4" type="noConversion"/>
  </si>
  <si>
    <t>명암리</t>
    <phoneticPr fontId="1" type="noConversion"/>
  </si>
  <si>
    <t>석서리</t>
    <phoneticPr fontId="4" type="noConversion"/>
  </si>
  <si>
    <t>석서리</t>
    <phoneticPr fontId="1" type="noConversion"/>
  </si>
  <si>
    <t>중산리</t>
    <phoneticPr fontId="4" type="noConversion"/>
  </si>
  <si>
    <t>중산리</t>
    <phoneticPr fontId="1" type="noConversion"/>
  </si>
  <si>
    <t>가야곡면</t>
    <phoneticPr fontId="4" type="noConversion"/>
  </si>
  <si>
    <t>육곡리</t>
    <phoneticPr fontId="4" type="noConversion"/>
  </si>
  <si>
    <t>육곡리</t>
    <phoneticPr fontId="1" type="noConversion"/>
  </si>
  <si>
    <t>강청리</t>
    <phoneticPr fontId="4" type="noConversion"/>
  </si>
  <si>
    <t>강청리</t>
    <phoneticPr fontId="1" type="noConversion"/>
  </si>
  <si>
    <t>목곡리</t>
    <phoneticPr fontId="4" type="noConversion"/>
  </si>
  <si>
    <t>목곡리</t>
    <phoneticPr fontId="1" type="noConversion"/>
  </si>
  <si>
    <t>양촌</t>
    <phoneticPr fontId="1" type="noConversion"/>
  </si>
  <si>
    <t>함적리</t>
    <phoneticPr fontId="4" type="noConversion"/>
  </si>
  <si>
    <t>함적리</t>
    <phoneticPr fontId="1" type="noConversion"/>
  </si>
  <si>
    <t>산노리</t>
    <phoneticPr fontId="4" type="noConversion"/>
  </si>
  <si>
    <t>산노리</t>
    <phoneticPr fontId="1" type="noConversion"/>
  </si>
  <si>
    <t>병암리</t>
    <phoneticPr fontId="4" type="noConversion"/>
  </si>
  <si>
    <t>병암리</t>
    <phoneticPr fontId="1" type="noConversion"/>
  </si>
  <si>
    <t>조정리</t>
    <phoneticPr fontId="4" type="noConversion"/>
  </si>
  <si>
    <t>조정리</t>
    <phoneticPr fontId="1" type="noConversion"/>
  </si>
  <si>
    <t>등리</t>
    <phoneticPr fontId="4" type="noConversion"/>
  </si>
  <si>
    <t>등리</t>
    <phoneticPr fontId="1" type="noConversion"/>
  </si>
  <si>
    <t>종연리</t>
    <phoneticPr fontId="4" type="noConversion"/>
  </si>
  <si>
    <t>종연리</t>
    <phoneticPr fontId="1" type="noConversion"/>
  </si>
  <si>
    <t>두월리</t>
    <phoneticPr fontId="4" type="noConversion"/>
  </si>
  <si>
    <t>두월리</t>
    <phoneticPr fontId="1" type="noConversion"/>
  </si>
  <si>
    <t>야촌리</t>
    <phoneticPr fontId="4" type="noConversion"/>
  </si>
  <si>
    <t>야촌리</t>
    <phoneticPr fontId="1" type="noConversion"/>
  </si>
  <si>
    <t>왕암리</t>
    <phoneticPr fontId="4" type="noConversion"/>
  </si>
  <si>
    <t>삼전리</t>
    <phoneticPr fontId="4" type="noConversion"/>
  </si>
  <si>
    <t>삼전리</t>
    <phoneticPr fontId="1" type="noConversion"/>
  </si>
  <si>
    <t>은진면</t>
    <phoneticPr fontId="4" type="noConversion"/>
  </si>
  <si>
    <t>연서리</t>
    <phoneticPr fontId="4" type="noConversion"/>
  </si>
  <si>
    <t>연서리</t>
    <phoneticPr fontId="1" type="noConversion"/>
  </si>
  <si>
    <t>방축리</t>
    <phoneticPr fontId="4" type="noConversion"/>
  </si>
  <si>
    <t>방축리</t>
    <phoneticPr fontId="1" type="noConversion"/>
  </si>
  <si>
    <t>토양리</t>
    <phoneticPr fontId="4" type="noConversion"/>
  </si>
  <si>
    <t>토양리</t>
    <phoneticPr fontId="1" type="noConversion"/>
  </si>
  <si>
    <t>시묘리</t>
    <phoneticPr fontId="4" type="noConversion"/>
  </si>
  <si>
    <t>시묘리</t>
    <phoneticPr fontId="1" type="noConversion"/>
  </si>
  <si>
    <t>용산리</t>
    <phoneticPr fontId="4" type="noConversion"/>
  </si>
  <si>
    <t>용산리</t>
    <phoneticPr fontId="1" type="noConversion"/>
  </si>
  <si>
    <t>교촌리</t>
    <phoneticPr fontId="4" type="noConversion"/>
  </si>
  <si>
    <t>와야리</t>
    <phoneticPr fontId="4" type="noConversion"/>
  </si>
  <si>
    <t>와야리</t>
    <phoneticPr fontId="1" type="noConversion"/>
  </si>
  <si>
    <t>성덕리</t>
    <phoneticPr fontId="4" type="noConversion"/>
  </si>
  <si>
    <t>성덕리</t>
    <phoneticPr fontId="1" type="noConversion"/>
  </si>
  <si>
    <t>성평리</t>
    <phoneticPr fontId="4" type="noConversion"/>
  </si>
  <si>
    <t>성평리</t>
    <phoneticPr fontId="1" type="noConversion"/>
  </si>
  <si>
    <t>채운면</t>
    <phoneticPr fontId="4" type="noConversion"/>
  </si>
  <si>
    <t>화산리</t>
    <phoneticPr fontId="4" type="noConversion"/>
  </si>
  <si>
    <t>화산리</t>
    <phoneticPr fontId="1" type="noConversion"/>
  </si>
  <si>
    <t>용화리</t>
    <phoneticPr fontId="4" type="noConversion"/>
  </si>
  <si>
    <t>용화리</t>
    <phoneticPr fontId="1" type="noConversion"/>
  </si>
  <si>
    <t>우기리</t>
    <phoneticPr fontId="4" type="noConversion"/>
  </si>
  <si>
    <t>우기리</t>
    <phoneticPr fontId="1" type="noConversion"/>
  </si>
  <si>
    <t>심암리</t>
    <phoneticPr fontId="4" type="noConversion"/>
  </si>
  <si>
    <t>심암리</t>
    <phoneticPr fontId="1" type="noConversion"/>
  </si>
  <si>
    <t>화정리</t>
    <phoneticPr fontId="4" type="noConversion"/>
  </si>
  <si>
    <t>삼거리</t>
    <phoneticPr fontId="4" type="noConversion"/>
  </si>
  <si>
    <t>장화리</t>
    <phoneticPr fontId="4" type="noConversion"/>
  </si>
  <si>
    <t>장화리</t>
    <phoneticPr fontId="1" type="noConversion"/>
  </si>
  <si>
    <t>야화리</t>
    <phoneticPr fontId="4" type="noConversion"/>
  </si>
  <si>
    <t>야화리</t>
    <phoneticPr fontId="1" type="noConversion"/>
  </si>
  <si>
    <t>취암동</t>
    <phoneticPr fontId="4" type="noConversion"/>
  </si>
  <si>
    <t>화지동</t>
    <phoneticPr fontId="4" type="noConversion"/>
  </si>
  <si>
    <t>반월동</t>
    <phoneticPr fontId="4" type="noConversion"/>
  </si>
  <si>
    <t>지산동</t>
    <phoneticPr fontId="4" type="noConversion"/>
  </si>
  <si>
    <t>덕지동</t>
    <phoneticPr fontId="4" type="noConversion"/>
  </si>
  <si>
    <t>내동</t>
    <phoneticPr fontId="4" type="noConversion"/>
  </si>
  <si>
    <t>관촉동</t>
    <phoneticPr fontId="4" type="noConversion"/>
  </si>
  <si>
    <t>부창동</t>
    <phoneticPr fontId="4" type="noConversion"/>
  </si>
  <si>
    <t>대교동</t>
    <phoneticPr fontId="4" type="noConversion"/>
  </si>
  <si>
    <t>등화동</t>
    <phoneticPr fontId="4" type="noConversion"/>
  </si>
  <si>
    <t>강산동</t>
    <phoneticPr fontId="4" type="noConversion"/>
  </si>
  <si>
    <t>외성</t>
    <phoneticPr fontId="1" type="noConversion"/>
  </si>
  <si>
    <t>신북동</t>
    <phoneticPr fontId="1" type="noConversion"/>
  </si>
  <si>
    <t>분동</t>
    <phoneticPr fontId="1" type="noConversion"/>
  </si>
  <si>
    <t>장재울</t>
    <phoneticPr fontId="1" type="noConversion"/>
  </si>
  <si>
    <t>삼거리</t>
    <phoneticPr fontId="1" type="noConversion"/>
  </si>
  <si>
    <t>새다리</t>
    <phoneticPr fontId="1" type="noConversion"/>
  </si>
  <si>
    <t>성안</t>
    <phoneticPr fontId="1" type="noConversion"/>
  </si>
  <si>
    <t>새뜸</t>
    <phoneticPr fontId="1" type="noConversion"/>
  </si>
  <si>
    <t>아개울</t>
    <phoneticPr fontId="1" type="noConversion"/>
  </si>
  <si>
    <t>구성리</t>
    <phoneticPr fontId="1" type="noConversion"/>
  </si>
  <si>
    <t>동신대</t>
    <phoneticPr fontId="1" type="noConversion"/>
  </si>
  <si>
    <t>병촌</t>
    <phoneticPr fontId="1" type="noConversion"/>
  </si>
  <si>
    <t>당너머</t>
    <phoneticPr fontId="1" type="noConversion"/>
  </si>
  <si>
    <t>반송골</t>
    <phoneticPr fontId="1" type="noConversion"/>
  </si>
  <si>
    <t>아호</t>
    <phoneticPr fontId="1" type="noConversion"/>
  </si>
  <si>
    <t>전당리</t>
    <phoneticPr fontId="1" type="noConversion"/>
  </si>
  <si>
    <t>들못</t>
    <phoneticPr fontId="1" type="noConversion"/>
  </si>
  <si>
    <t>틈장</t>
    <phoneticPr fontId="1" type="noConversion"/>
  </si>
  <si>
    <t>새터</t>
    <phoneticPr fontId="1" type="noConversion"/>
  </si>
  <si>
    <t>지밭</t>
    <phoneticPr fontId="1" type="noConversion"/>
  </si>
  <si>
    <t>봉무정</t>
    <phoneticPr fontId="1" type="noConversion"/>
  </si>
  <si>
    <t>석촌</t>
    <phoneticPr fontId="1" type="noConversion"/>
  </si>
  <si>
    <t>광석</t>
    <phoneticPr fontId="1" type="noConversion"/>
  </si>
  <si>
    <t>셈골</t>
    <phoneticPr fontId="1" type="noConversion"/>
  </si>
  <si>
    <t>천호리</t>
    <phoneticPr fontId="1" type="noConversion"/>
  </si>
  <si>
    <t>상송</t>
    <phoneticPr fontId="1" type="noConversion"/>
  </si>
  <si>
    <t>개태</t>
    <phoneticPr fontId="1" type="noConversion"/>
  </si>
  <si>
    <t>절터</t>
    <phoneticPr fontId="1" type="noConversion"/>
  </si>
  <si>
    <t>하송</t>
    <phoneticPr fontId="1" type="noConversion"/>
  </si>
  <si>
    <t>북계</t>
    <phoneticPr fontId="1" type="noConversion"/>
  </si>
  <si>
    <t>범골</t>
    <phoneticPr fontId="1" type="noConversion"/>
  </si>
  <si>
    <t>대만원</t>
    <phoneticPr fontId="1" type="noConversion"/>
  </si>
  <si>
    <t>한림장</t>
    <phoneticPr fontId="1" type="noConversion"/>
  </si>
  <si>
    <t>한학</t>
    <phoneticPr fontId="1" type="noConversion"/>
  </si>
  <si>
    <t>황령</t>
    <phoneticPr fontId="1" type="noConversion"/>
  </si>
  <si>
    <t>신암</t>
    <phoneticPr fontId="4" type="noConversion"/>
  </si>
  <si>
    <t>수정리</t>
    <phoneticPr fontId="1" type="noConversion"/>
  </si>
  <si>
    <t>청룡국</t>
    <phoneticPr fontId="1" type="noConversion"/>
  </si>
  <si>
    <t>거령터</t>
    <phoneticPr fontId="1" type="noConversion"/>
  </si>
  <si>
    <t>쇠머리</t>
    <phoneticPr fontId="1" type="noConversion"/>
  </si>
  <si>
    <t>신개다리</t>
    <phoneticPr fontId="1" type="noConversion"/>
  </si>
  <si>
    <t>범남</t>
    <phoneticPr fontId="1" type="noConversion"/>
  </si>
  <si>
    <t>샛뜸</t>
    <phoneticPr fontId="1" type="noConversion"/>
  </si>
  <si>
    <t>흔왕</t>
    <phoneticPr fontId="1" type="noConversion"/>
  </si>
  <si>
    <t>궝말</t>
    <phoneticPr fontId="1" type="noConversion"/>
  </si>
  <si>
    <t>옹기점</t>
    <phoneticPr fontId="1" type="noConversion"/>
  </si>
  <si>
    <t>표정리</t>
    <phoneticPr fontId="1" type="noConversion"/>
  </si>
  <si>
    <t>중뜸</t>
    <phoneticPr fontId="1" type="noConversion"/>
  </si>
  <si>
    <t>작수내</t>
    <phoneticPr fontId="1" type="noConversion"/>
  </si>
  <si>
    <t>망골</t>
    <phoneticPr fontId="1" type="noConversion"/>
  </si>
  <si>
    <t>살포재골</t>
    <phoneticPr fontId="1" type="noConversion"/>
  </si>
  <si>
    <t>감나무골</t>
    <phoneticPr fontId="1" type="noConversion"/>
  </si>
  <si>
    <t>사청펄</t>
    <phoneticPr fontId="1" type="noConversion"/>
  </si>
  <si>
    <t>신앙뜸</t>
    <phoneticPr fontId="1" type="noConversion"/>
  </si>
  <si>
    <t>황산리</t>
    <phoneticPr fontId="1" type="noConversion"/>
  </si>
  <si>
    <t>양동</t>
    <phoneticPr fontId="1" type="noConversion"/>
  </si>
  <si>
    <t>육곡</t>
    <phoneticPr fontId="1" type="noConversion"/>
  </si>
  <si>
    <t>서풍골</t>
    <phoneticPr fontId="1" type="noConversion"/>
  </si>
  <si>
    <t>강청</t>
    <phoneticPr fontId="1" type="noConversion"/>
  </si>
  <si>
    <t>빈마루</t>
    <phoneticPr fontId="1" type="noConversion"/>
  </si>
  <si>
    <t>외강청</t>
    <phoneticPr fontId="1" type="noConversion"/>
  </si>
  <si>
    <t>독점</t>
    <phoneticPr fontId="1" type="noConversion"/>
  </si>
  <si>
    <t>소쟁이</t>
    <phoneticPr fontId="1" type="noConversion"/>
  </si>
  <si>
    <t>평촌</t>
    <phoneticPr fontId="1" type="noConversion"/>
  </si>
  <si>
    <t>아태</t>
    <phoneticPr fontId="1" type="noConversion"/>
  </si>
  <si>
    <t>세동</t>
    <phoneticPr fontId="1" type="noConversion"/>
  </si>
  <si>
    <t>평매</t>
    <phoneticPr fontId="1" type="noConversion"/>
  </si>
  <si>
    <t>오동나무골</t>
    <phoneticPr fontId="1" type="noConversion"/>
  </si>
  <si>
    <t>산정말</t>
    <phoneticPr fontId="1" type="noConversion"/>
  </si>
  <si>
    <t>원말</t>
    <phoneticPr fontId="1" type="noConversion"/>
  </si>
  <si>
    <t>매오리</t>
    <phoneticPr fontId="1" type="noConversion"/>
  </si>
  <si>
    <t>병암</t>
    <phoneticPr fontId="1" type="noConversion"/>
  </si>
  <si>
    <t>오류동</t>
    <phoneticPr fontId="1" type="noConversion"/>
  </si>
  <si>
    <t>대실뜸</t>
    <phoneticPr fontId="1" type="noConversion"/>
  </si>
  <si>
    <t>뒷골</t>
    <phoneticPr fontId="1" type="noConversion"/>
  </si>
  <si>
    <t>등골</t>
    <phoneticPr fontId="1" type="noConversion"/>
  </si>
  <si>
    <t>재실</t>
    <phoneticPr fontId="1" type="noConversion"/>
  </si>
  <si>
    <t>용당리</t>
    <phoneticPr fontId="1" type="noConversion"/>
  </si>
  <si>
    <t>반송리</t>
    <phoneticPr fontId="1" type="noConversion"/>
  </si>
  <si>
    <t>고당</t>
    <phoneticPr fontId="1" type="noConversion"/>
  </si>
  <si>
    <t>소사</t>
    <phoneticPr fontId="1" type="noConversion"/>
  </si>
  <si>
    <t>북소</t>
    <phoneticPr fontId="1" type="noConversion"/>
  </si>
  <si>
    <t>도담</t>
    <phoneticPr fontId="1" type="noConversion"/>
  </si>
  <si>
    <t>안강청</t>
    <phoneticPr fontId="1" type="noConversion"/>
  </si>
  <si>
    <t>두강</t>
    <phoneticPr fontId="1" type="noConversion"/>
  </si>
  <si>
    <t>들말</t>
    <phoneticPr fontId="1" type="noConversion"/>
  </si>
  <si>
    <t>가동</t>
    <phoneticPr fontId="1" type="noConversion"/>
  </si>
  <si>
    <t>메겡이</t>
    <phoneticPr fontId="1" type="noConversion"/>
  </si>
  <si>
    <t>관음자골</t>
    <phoneticPr fontId="1" type="noConversion"/>
  </si>
  <si>
    <t>왕암리</t>
    <phoneticPr fontId="1" type="noConversion"/>
  </si>
  <si>
    <t>가정</t>
    <phoneticPr fontId="1" type="noConversion"/>
  </si>
  <si>
    <t>구루개</t>
    <phoneticPr fontId="1" type="noConversion"/>
  </si>
  <si>
    <t>소류지</t>
    <phoneticPr fontId="1" type="noConversion"/>
  </si>
  <si>
    <t>가정터</t>
    <phoneticPr fontId="1" type="noConversion"/>
  </si>
  <si>
    <t>불촌</t>
    <phoneticPr fontId="1" type="noConversion"/>
  </si>
  <si>
    <t>시묘골</t>
    <phoneticPr fontId="1" type="noConversion"/>
  </si>
  <si>
    <t>황골</t>
    <phoneticPr fontId="1" type="noConversion"/>
  </si>
  <si>
    <t>부수골</t>
    <phoneticPr fontId="1" type="noConversion"/>
  </si>
  <si>
    <t>양지</t>
    <phoneticPr fontId="1" type="noConversion"/>
  </si>
  <si>
    <t>섭포</t>
    <phoneticPr fontId="1" type="noConversion"/>
  </si>
  <si>
    <t>상성</t>
    <phoneticPr fontId="1" type="noConversion"/>
  </si>
  <si>
    <t>동흥리</t>
    <phoneticPr fontId="1" type="noConversion"/>
  </si>
  <si>
    <t>중앙리</t>
    <phoneticPr fontId="1" type="noConversion"/>
  </si>
  <si>
    <t>상도평</t>
    <phoneticPr fontId="1" type="noConversion"/>
  </si>
  <si>
    <t>돌서</t>
    <phoneticPr fontId="1" type="noConversion"/>
  </si>
  <si>
    <t>건너말</t>
    <phoneticPr fontId="1" type="noConversion"/>
  </si>
  <si>
    <t>하도평</t>
    <phoneticPr fontId="1" type="noConversion"/>
  </si>
  <si>
    <t>새뜸</t>
    <phoneticPr fontId="1" type="noConversion"/>
  </si>
  <si>
    <t>무수리</t>
    <phoneticPr fontId="1" type="noConversion"/>
  </si>
  <si>
    <t>고산임화</t>
    <phoneticPr fontId="1" type="noConversion"/>
  </si>
  <si>
    <t>새터</t>
    <phoneticPr fontId="1" type="noConversion"/>
  </si>
  <si>
    <t>노가티</t>
    <phoneticPr fontId="1" type="noConversion"/>
  </si>
  <si>
    <t>빼재</t>
    <phoneticPr fontId="1" type="noConversion"/>
  </si>
  <si>
    <t>상고</t>
    <phoneticPr fontId="1" type="noConversion"/>
  </si>
  <si>
    <t>벌말</t>
    <phoneticPr fontId="1" type="noConversion"/>
  </si>
  <si>
    <t>탑안이</t>
    <phoneticPr fontId="1" type="noConversion"/>
  </si>
  <si>
    <t>이문안</t>
    <phoneticPr fontId="1" type="noConversion"/>
  </si>
  <si>
    <t>원양촌</t>
    <phoneticPr fontId="1" type="noConversion"/>
  </si>
  <si>
    <t>괸돌</t>
    <phoneticPr fontId="1" type="noConversion"/>
  </si>
  <si>
    <t>늘마</t>
    <phoneticPr fontId="1" type="noConversion"/>
  </si>
  <si>
    <t>아래사기</t>
    <phoneticPr fontId="1" type="noConversion"/>
  </si>
  <si>
    <t>위사기소</t>
    <phoneticPr fontId="1" type="noConversion"/>
  </si>
  <si>
    <t>상미</t>
    <phoneticPr fontId="1" type="noConversion"/>
  </si>
  <si>
    <t>광달리</t>
    <phoneticPr fontId="1" type="noConversion"/>
  </si>
  <si>
    <t>용암리</t>
    <phoneticPr fontId="1" type="noConversion"/>
  </si>
  <si>
    <t>상광리</t>
    <phoneticPr fontId="1" type="noConversion"/>
  </si>
  <si>
    <t>하광리</t>
    <phoneticPr fontId="1" type="noConversion"/>
  </si>
  <si>
    <t>갓점말</t>
    <phoneticPr fontId="1" type="noConversion"/>
  </si>
  <si>
    <t>당골</t>
    <phoneticPr fontId="1" type="noConversion"/>
  </si>
  <si>
    <t>천동</t>
    <phoneticPr fontId="1" type="noConversion"/>
  </si>
  <si>
    <t>제비울</t>
    <phoneticPr fontId="1" type="noConversion"/>
  </si>
  <si>
    <t>요동</t>
    <phoneticPr fontId="1" type="noConversion"/>
  </si>
  <si>
    <t>잔골</t>
    <phoneticPr fontId="1" type="noConversion"/>
  </si>
  <si>
    <t>머낭골</t>
    <phoneticPr fontId="1" type="noConversion"/>
  </si>
  <si>
    <t>원실보</t>
    <phoneticPr fontId="1" type="noConversion"/>
  </si>
  <si>
    <t>하마촌</t>
    <phoneticPr fontId="1" type="noConversion"/>
  </si>
  <si>
    <t>곰내</t>
    <phoneticPr fontId="1" type="noConversion"/>
  </si>
  <si>
    <t>안뜸</t>
    <phoneticPr fontId="1" type="noConversion"/>
  </si>
  <si>
    <t>소금번지</t>
    <phoneticPr fontId="1" type="noConversion"/>
  </si>
  <si>
    <t>가리터</t>
    <phoneticPr fontId="1" type="noConversion"/>
  </si>
  <si>
    <t>거사</t>
    <phoneticPr fontId="1" type="noConversion"/>
  </si>
  <si>
    <t>치곡</t>
    <phoneticPr fontId="1" type="noConversion"/>
  </si>
  <si>
    <t>죽안이</t>
    <phoneticPr fontId="1" type="noConversion"/>
  </si>
  <si>
    <t>난민촌</t>
    <phoneticPr fontId="1" type="noConversion"/>
  </si>
  <si>
    <t>서림리</t>
    <phoneticPr fontId="1" type="noConversion"/>
  </si>
  <si>
    <t>동상골</t>
    <phoneticPr fontId="1" type="noConversion"/>
  </si>
  <si>
    <t>원디</t>
    <phoneticPr fontId="1" type="noConversion"/>
  </si>
  <si>
    <t>울바우</t>
    <phoneticPr fontId="1" type="noConversion"/>
  </si>
  <si>
    <t>빗가리</t>
    <phoneticPr fontId="1" type="noConversion"/>
  </si>
  <si>
    <t>고말</t>
    <phoneticPr fontId="1" type="noConversion"/>
  </si>
  <si>
    <t>상석</t>
    <phoneticPr fontId="1" type="noConversion"/>
  </si>
  <si>
    <t>하석</t>
    <phoneticPr fontId="1" type="noConversion"/>
  </si>
  <si>
    <t>동구리</t>
    <phoneticPr fontId="1" type="noConversion"/>
  </si>
  <si>
    <t>중매</t>
    <phoneticPr fontId="1" type="noConversion"/>
  </si>
  <si>
    <t>사라니</t>
    <phoneticPr fontId="1" type="noConversion"/>
  </si>
  <si>
    <t>쇠묵</t>
    <phoneticPr fontId="1" type="noConversion"/>
  </si>
  <si>
    <t>노촌</t>
    <phoneticPr fontId="1" type="noConversion"/>
  </si>
  <si>
    <t>동흥 1</t>
  </si>
  <si>
    <t>동흥 2</t>
  </si>
  <si>
    <t>중앙 1</t>
    <phoneticPr fontId="1" type="noConversion"/>
  </si>
  <si>
    <t>중앙 2</t>
    <phoneticPr fontId="1" type="noConversion"/>
  </si>
  <si>
    <t>대흥 1</t>
    <phoneticPr fontId="4" type="noConversion"/>
  </si>
  <si>
    <t>대흥 2</t>
    <phoneticPr fontId="1" type="noConversion"/>
  </si>
  <si>
    <t>대흥 3</t>
    <phoneticPr fontId="1" type="noConversion"/>
  </si>
  <si>
    <t>황산 1</t>
    <phoneticPr fontId="1" type="noConversion"/>
  </si>
  <si>
    <t>황산 2</t>
    <phoneticPr fontId="1" type="noConversion"/>
  </si>
  <si>
    <t>황산 3</t>
    <phoneticPr fontId="1" type="noConversion"/>
  </si>
  <si>
    <t>황산 4</t>
    <phoneticPr fontId="1" type="noConversion"/>
  </si>
  <si>
    <t>황산 5</t>
    <phoneticPr fontId="1" type="noConversion"/>
  </si>
  <si>
    <t>채산 1</t>
    <phoneticPr fontId="1" type="noConversion"/>
  </si>
  <si>
    <t>채산 2</t>
    <phoneticPr fontId="1" type="noConversion"/>
  </si>
  <si>
    <t>채산 3</t>
    <phoneticPr fontId="1" type="noConversion"/>
  </si>
  <si>
    <t>채산 4</t>
    <phoneticPr fontId="1" type="noConversion"/>
  </si>
  <si>
    <t>채산 5</t>
    <phoneticPr fontId="1" type="noConversion"/>
  </si>
  <si>
    <t>산양 1</t>
  </si>
  <si>
    <t>산양 2</t>
  </si>
  <si>
    <t>산양 3</t>
  </si>
  <si>
    <t>채운 1</t>
  </si>
  <si>
    <t>채운 2</t>
  </si>
  <si>
    <t>마산 1</t>
  </si>
  <si>
    <t>마산 2</t>
  </si>
  <si>
    <t>마산 3</t>
    <phoneticPr fontId="1" type="noConversion"/>
  </si>
  <si>
    <t>마산 4</t>
    <phoneticPr fontId="1" type="noConversion"/>
  </si>
  <si>
    <t>죽평 1</t>
  </si>
  <si>
    <t>죽평 2</t>
  </si>
  <si>
    <t>금곡 1</t>
  </si>
  <si>
    <t>금곡 2</t>
  </si>
  <si>
    <t>금곡 3</t>
  </si>
  <si>
    <t>금곡 4</t>
  </si>
  <si>
    <t>동산 1</t>
  </si>
  <si>
    <t>동산 2</t>
  </si>
  <si>
    <t>동산 3</t>
  </si>
  <si>
    <t>동산 4</t>
    <phoneticPr fontId="1" type="noConversion"/>
  </si>
  <si>
    <t>동산 5</t>
    <phoneticPr fontId="1" type="noConversion"/>
  </si>
  <si>
    <t>동산 6</t>
    <phoneticPr fontId="1" type="noConversion"/>
  </si>
  <si>
    <t>동산 7</t>
    <phoneticPr fontId="1" type="noConversion"/>
  </si>
  <si>
    <t>동산 8</t>
    <phoneticPr fontId="1" type="noConversion"/>
  </si>
  <si>
    <t>동산 9</t>
    <phoneticPr fontId="1" type="noConversion"/>
  </si>
  <si>
    <t>죽본 1</t>
    <phoneticPr fontId="1" type="noConversion"/>
  </si>
  <si>
    <t>죽본 2</t>
    <phoneticPr fontId="1" type="noConversion"/>
  </si>
  <si>
    <t>양지 1</t>
    <phoneticPr fontId="1" type="noConversion"/>
  </si>
  <si>
    <t>양지 2</t>
    <phoneticPr fontId="1" type="noConversion"/>
  </si>
  <si>
    <t>마전 1</t>
    <phoneticPr fontId="1" type="noConversion"/>
  </si>
  <si>
    <t>마전 2</t>
    <phoneticPr fontId="1" type="noConversion"/>
  </si>
  <si>
    <t>마전 3</t>
    <phoneticPr fontId="1" type="noConversion"/>
  </si>
  <si>
    <t>마전 4</t>
    <phoneticPr fontId="1" type="noConversion"/>
  </si>
  <si>
    <t>마전 5</t>
    <phoneticPr fontId="1" type="noConversion"/>
  </si>
  <si>
    <t>마전 6</t>
    <phoneticPr fontId="1" type="noConversion"/>
  </si>
  <si>
    <t>고내 1</t>
    <phoneticPr fontId="1" type="noConversion"/>
  </si>
  <si>
    <t>고내 2</t>
    <phoneticPr fontId="1" type="noConversion"/>
  </si>
  <si>
    <t>고내 3</t>
    <phoneticPr fontId="1" type="noConversion"/>
  </si>
  <si>
    <t>고내 4</t>
    <phoneticPr fontId="1" type="noConversion"/>
  </si>
  <si>
    <t>고내 5</t>
    <phoneticPr fontId="1" type="noConversion"/>
  </si>
  <si>
    <t>고내 6</t>
    <phoneticPr fontId="1" type="noConversion"/>
  </si>
  <si>
    <t>황화정 1</t>
    <phoneticPr fontId="1" type="noConversion"/>
  </si>
  <si>
    <t>황화정 2</t>
    <phoneticPr fontId="1" type="noConversion"/>
  </si>
  <si>
    <t>황화정 3</t>
    <phoneticPr fontId="1" type="noConversion"/>
  </si>
  <si>
    <t>황화정 4</t>
    <phoneticPr fontId="1" type="noConversion"/>
  </si>
  <si>
    <t>안심 1</t>
    <phoneticPr fontId="1" type="noConversion"/>
  </si>
  <si>
    <t>안심 2</t>
    <phoneticPr fontId="1" type="noConversion"/>
  </si>
  <si>
    <t>안심 3</t>
    <phoneticPr fontId="1" type="noConversion"/>
  </si>
  <si>
    <t>안심 4</t>
    <phoneticPr fontId="1" type="noConversion"/>
  </si>
  <si>
    <t>안심 5</t>
    <phoneticPr fontId="1" type="noConversion"/>
  </si>
  <si>
    <t>안심 6</t>
    <phoneticPr fontId="1" type="noConversion"/>
  </si>
  <si>
    <t>안심 7</t>
    <phoneticPr fontId="1" type="noConversion"/>
  </si>
  <si>
    <t>안심 8</t>
    <phoneticPr fontId="1" type="noConversion"/>
  </si>
  <si>
    <t>안심 9</t>
    <phoneticPr fontId="1" type="noConversion"/>
  </si>
  <si>
    <t>신화 1</t>
    <phoneticPr fontId="1" type="noConversion"/>
  </si>
  <si>
    <t>신화 2</t>
    <phoneticPr fontId="1" type="noConversion"/>
  </si>
  <si>
    <t>신화 3</t>
    <phoneticPr fontId="1" type="noConversion"/>
  </si>
  <si>
    <t>봉동 1</t>
    <phoneticPr fontId="1" type="noConversion"/>
  </si>
  <si>
    <t>봉동 2</t>
    <phoneticPr fontId="1" type="noConversion"/>
  </si>
  <si>
    <t>봉동 3</t>
    <phoneticPr fontId="1" type="noConversion"/>
  </si>
  <si>
    <t>봉동 4</t>
    <phoneticPr fontId="1" type="noConversion"/>
  </si>
  <si>
    <t>봉동 5</t>
    <phoneticPr fontId="1" type="noConversion"/>
  </si>
  <si>
    <t>봉동 6</t>
    <phoneticPr fontId="1" type="noConversion"/>
  </si>
  <si>
    <t>삼산 1</t>
    <phoneticPr fontId="1" type="noConversion"/>
  </si>
  <si>
    <t>삼산 2</t>
    <phoneticPr fontId="1" type="noConversion"/>
  </si>
  <si>
    <t>월성 1</t>
    <phoneticPr fontId="1" type="noConversion"/>
  </si>
  <si>
    <t>월성 2</t>
    <phoneticPr fontId="1" type="noConversion"/>
  </si>
  <si>
    <t>월성 3</t>
    <phoneticPr fontId="1" type="noConversion"/>
  </si>
  <si>
    <t>병촌 1</t>
    <phoneticPr fontId="1" type="noConversion"/>
  </si>
  <si>
    <t>병촌 2</t>
    <phoneticPr fontId="1" type="noConversion"/>
  </si>
  <si>
    <t>개척 1</t>
    <phoneticPr fontId="1" type="noConversion"/>
  </si>
  <si>
    <t>개척 2</t>
    <phoneticPr fontId="1" type="noConversion"/>
  </si>
  <si>
    <t>개척 3</t>
    <phoneticPr fontId="1" type="noConversion"/>
  </si>
  <si>
    <t>우곤 1</t>
    <phoneticPr fontId="1" type="noConversion"/>
  </si>
  <si>
    <t>우곤 2</t>
    <phoneticPr fontId="1" type="noConversion"/>
  </si>
  <si>
    <t>우곤 3</t>
    <phoneticPr fontId="1" type="noConversion"/>
  </si>
  <si>
    <t>우곤 4</t>
    <phoneticPr fontId="1" type="noConversion"/>
  </si>
  <si>
    <t>원남 1</t>
    <phoneticPr fontId="1" type="noConversion"/>
  </si>
  <si>
    <t>원남 2</t>
    <phoneticPr fontId="1" type="noConversion"/>
  </si>
  <si>
    <t>원남 3</t>
    <phoneticPr fontId="1" type="noConversion"/>
  </si>
  <si>
    <t>원북 1</t>
    <phoneticPr fontId="1" type="noConversion"/>
  </si>
  <si>
    <t>원북 2</t>
    <phoneticPr fontId="1" type="noConversion"/>
  </si>
  <si>
    <t>정지 1</t>
    <phoneticPr fontId="1" type="noConversion"/>
  </si>
  <si>
    <t>정지 2</t>
    <phoneticPr fontId="1" type="noConversion"/>
  </si>
  <si>
    <t>정지 3</t>
    <phoneticPr fontId="1" type="noConversion"/>
  </si>
  <si>
    <t>정지 4</t>
    <phoneticPr fontId="1" type="noConversion"/>
  </si>
  <si>
    <t>원봉 1</t>
    <phoneticPr fontId="1" type="noConversion"/>
  </si>
  <si>
    <t>원봉 2</t>
    <phoneticPr fontId="1" type="noConversion"/>
  </si>
  <si>
    <t>원봉 3</t>
    <phoneticPr fontId="1" type="noConversion"/>
  </si>
  <si>
    <t>원봉 4</t>
    <phoneticPr fontId="1" type="noConversion"/>
  </si>
  <si>
    <t>화정- 1</t>
    <phoneticPr fontId="1" type="noConversion"/>
  </si>
  <si>
    <t>화정- 2</t>
    <phoneticPr fontId="1" type="noConversion"/>
  </si>
  <si>
    <t>원북 3</t>
    <phoneticPr fontId="1" type="noConversion"/>
  </si>
  <si>
    <t>신당 1</t>
    <phoneticPr fontId="1" type="noConversion"/>
  </si>
  <si>
    <t>신당 2</t>
    <phoneticPr fontId="1" type="noConversion"/>
  </si>
  <si>
    <t>신당 3</t>
    <phoneticPr fontId="1" type="noConversion"/>
  </si>
  <si>
    <t>중리 1</t>
    <phoneticPr fontId="1" type="noConversion"/>
  </si>
  <si>
    <t>중리 2</t>
    <phoneticPr fontId="1" type="noConversion"/>
  </si>
  <si>
    <t>득윤 1</t>
    <phoneticPr fontId="1" type="noConversion"/>
  </si>
  <si>
    <t>득윤 2</t>
    <phoneticPr fontId="1" type="noConversion"/>
  </si>
  <si>
    <t>득윤 3</t>
    <phoneticPr fontId="1" type="noConversion"/>
  </si>
  <si>
    <t>갈산 1</t>
    <phoneticPr fontId="1" type="noConversion"/>
  </si>
  <si>
    <t>갈산 2</t>
    <phoneticPr fontId="1" type="noConversion"/>
  </si>
  <si>
    <t>광 리</t>
    <phoneticPr fontId="1" type="noConversion"/>
  </si>
  <si>
    <t>이사 1</t>
    <phoneticPr fontId="1" type="noConversion"/>
  </si>
  <si>
    <t>이사 2</t>
    <phoneticPr fontId="1" type="noConversion"/>
  </si>
  <si>
    <t>천동 1</t>
    <phoneticPr fontId="1" type="noConversion"/>
  </si>
  <si>
    <t>천동 2</t>
    <phoneticPr fontId="1" type="noConversion"/>
  </si>
  <si>
    <t>천동 3</t>
    <phoneticPr fontId="1" type="noConversion"/>
  </si>
  <si>
    <t>천동 4</t>
    <phoneticPr fontId="1" type="noConversion"/>
  </si>
  <si>
    <t>왕전 1</t>
    <phoneticPr fontId="1" type="noConversion"/>
  </si>
  <si>
    <t>왕전 2</t>
    <phoneticPr fontId="1" type="noConversion"/>
  </si>
  <si>
    <t>왕전 3</t>
    <phoneticPr fontId="1" type="noConversion"/>
  </si>
  <si>
    <t>항월 1</t>
    <phoneticPr fontId="1" type="noConversion"/>
  </si>
  <si>
    <t>항월 2</t>
    <phoneticPr fontId="1" type="noConversion"/>
  </si>
  <si>
    <t>항월 3</t>
    <phoneticPr fontId="1" type="noConversion"/>
  </si>
  <si>
    <t>항월 4</t>
    <phoneticPr fontId="1" type="noConversion"/>
  </si>
  <si>
    <t>사월 1</t>
    <phoneticPr fontId="1" type="noConversion"/>
  </si>
  <si>
    <t>사월 2</t>
    <phoneticPr fontId="1" type="noConversion"/>
  </si>
  <si>
    <t>사월 3</t>
    <phoneticPr fontId="1" type="noConversion"/>
  </si>
  <si>
    <t>오강 1</t>
    <phoneticPr fontId="1" type="noConversion"/>
  </si>
  <si>
    <t>오강 2</t>
    <phoneticPr fontId="1" type="noConversion"/>
  </si>
  <si>
    <t>율리 1</t>
    <phoneticPr fontId="1" type="noConversion"/>
  </si>
  <si>
    <t>율리 2</t>
    <phoneticPr fontId="1" type="noConversion"/>
  </si>
  <si>
    <t>율리 3</t>
    <phoneticPr fontId="1" type="noConversion"/>
  </si>
  <si>
    <t>읍내 1</t>
    <phoneticPr fontId="1" type="noConversion"/>
  </si>
  <si>
    <t>읍내 2</t>
    <phoneticPr fontId="1" type="noConversion"/>
  </si>
  <si>
    <t>읍내 3</t>
    <phoneticPr fontId="1" type="noConversion"/>
  </si>
  <si>
    <t>두사 1</t>
    <phoneticPr fontId="1" type="noConversion"/>
  </si>
  <si>
    <t>두사 2</t>
    <phoneticPr fontId="1" type="noConversion"/>
  </si>
  <si>
    <t>하도 1</t>
    <phoneticPr fontId="1" type="noConversion"/>
  </si>
  <si>
    <t>하도 2</t>
    <phoneticPr fontId="1" type="noConversion"/>
  </si>
  <si>
    <t>하도 3</t>
    <phoneticPr fontId="1" type="noConversion"/>
  </si>
  <si>
    <t>병사 1</t>
    <phoneticPr fontId="1" type="noConversion"/>
  </si>
  <si>
    <t>병사 2</t>
    <phoneticPr fontId="1" type="noConversion"/>
  </si>
  <si>
    <t>가곡 1</t>
    <phoneticPr fontId="1" type="noConversion"/>
  </si>
  <si>
    <t>가곡 2</t>
    <phoneticPr fontId="1" type="noConversion"/>
  </si>
  <si>
    <t>장구 1</t>
    <phoneticPr fontId="1" type="noConversion"/>
  </si>
  <si>
    <t>장구 2</t>
    <phoneticPr fontId="1" type="noConversion"/>
  </si>
  <si>
    <t>호암 1</t>
    <phoneticPr fontId="1" type="noConversion"/>
  </si>
  <si>
    <t>호암 2</t>
    <phoneticPr fontId="1" type="noConversion"/>
  </si>
  <si>
    <t>노티 1</t>
    <phoneticPr fontId="1" type="noConversion"/>
  </si>
  <si>
    <t>노티 2</t>
    <phoneticPr fontId="1" type="noConversion"/>
  </si>
  <si>
    <t>죽림 1</t>
    <phoneticPr fontId="1" type="noConversion"/>
  </si>
  <si>
    <t>죽림 2</t>
    <phoneticPr fontId="1" type="noConversion"/>
  </si>
  <si>
    <t>죽림 3</t>
    <phoneticPr fontId="1" type="noConversion"/>
  </si>
  <si>
    <t>신충 1</t>
    <phoneticPr fontId="1" type="noConversion"/>
  </si>
  <si>
    <t>신충 2</t>
    <phoneticPr fontId="1" type="noConversion"/>
  </si>
  <si>
    <t>신충 3</t>
    <phoneticPr fontId="1" type="noConversion"/>
  </si>
  <si>
    <t>월오 1</t>
    <phoneticPr fontId="1" type="noConversion"/>
  </si>
  <si>
    <t>월오 2</t>
    <phoneticPr fontId="1" type="noConversion"/>
  </si>
  <si>
    <t>지경 1</t>
    <phoneticPr fontId="1" type="noConversion"/>
  </si>
  <si>
    <t>지경 2</t>
    <phoneticPr fontId="1" type="noConversion"/>
  </si>
  <si>
    <t>석종 1</t>
    <phoneticPr fontId="1" type="noConversion"/>
  </si>
  <si>
    <t>석종 2</t>
    <phoneticPr fontId="1" type="noConversion"/>
  </si>
  <si>
    <t>석종 3</t>
    <phoneticPr fontId="1" type="noConversion"/>
  </si>
  <si>
    <t>상도 1</t>
    <phoneticPr fontId="1" type="noConversion"/>
  </si>
  <si>
    <t>상도 2</t>
    <phoneticPr fontId="1" type="noConversion"/>
  </si>
  <si>
    <t>상도 3</t>
    <phoneticPr fontId="1" type="noConversion"/>
  </si>
  <si>
    <t>대명 1</t>
    <phoneticPr fontId="1" type="noConversion"/>
  </si>
  <si>
    <t>대명 2</t>
    <phoneticPr fontId="1" type="noConversion"/>
  </si>
  <si>
    <t>대촌 1</t>
    <phoneticPr fontId="1" type="noConversion"/>
  </si>
  <si>
    <t>대촌 2</t>
    <phoneticPr fontId="1" type="noConversion"/>
  </si>
  <si>
    <t>한천 1</t>
    <phoneticPr fontId="1" type="noConversion"/>
  </si>
  <si>
    <t>한천 2</t>
    <phoneticPr fontId="1" type="noConversion"/>
  </si>
  <si>
    <t>한천 3</t>
    <phoneticPr fontId="1" type="noConversion"/>
  </si>
  <si>
    <t>숙진 1</t>
    <phoneticPr fontId="1" type="noConversion"/>
  </si>
  <si>
    <t>숙진 2</t>
    <phoneticPr fontId="1" type="noConversion"/>
  </si>
  <si>
    <t>마구평 1</t>
    <phoneticPr fontId="1" type="noConversion"/>
  </si>
  <si>
    <t>마구평 2</t>
    <phoneticPr fontId="1" type="noConversion"/>
  </si>
  <si>
    <t>마구평 3</t>
    <phoneticPr fontId="1" type="noConversion"/>
  </si>
  <si>
    <t>마구평 4</t>
    <phoneticPr fontId="1" type="noConversion"/>
  </si>
  <si>
    <t>마구평 5</t>
    <phoneticPr fontId="1" type="noConversion"/>
  </si>
  <si>
    <t>덕평 1</t>
    <phoneticPr fontId="1" type="noConversion"/>
  </si>
  <si>
    <t>덕평 2</t>
    <phoneticPr fontId="1" type="noConversion"/>
  </si>
  <si>
    <t>덕평 3</t>
    <phoneticPr fontId="1" type="noConversion"/>
  </si>
  <si>
    <t>부황 1</t>
    <phoneticPr fontId="1" type="noConversion"/>
  </si>
  <si>
    <t>부황 2</t>
    <phoneticPr fontId="1" type="noConversion"/>
  </si>
  <si>
    <t>부황 3</t>
    <phoneticPr fontId="1" type="noConversion"/>
  </si>
  <si>
    <t>외성 1</t>
    <phoneticPr fontId="1" type="noConversion"/>
  </si>
  <si>
    <t>외성 2</t>
    <phoneticPr fontId="1" type="noConversion"/>
  </si>
  <si>
    <t>외성 3</t>
    <phoneticPr fontId="1" type="noConversion"/>
  </si>
  <si>
    <t>감곡 1</t>
    <phoneticPr fontId="1" type="noConversion"/>
  </si>
  <si>
    <t>감곡 2</t>
    <phoneticPr fontId="1" type="noConversion"/>
  </si>
  <si>
    <t>충곡 2</t>
    <phoneticPr fontId="1" type="noConversion"/>
  </si>
  <si>
    <t>충곡 1</t>
    <phoneticPr fontId="1" type="noConversion"/>
  </si>
  <si>
    <t>탑정 1</t>
    <phoneticPr fontId="1" type="noConversion"/>
  </si>
  <si>
    <t>탑정 2</t>
    <phoneticPr fontId="1" type="noConversion"/>
  </si>
  <si>
    <t>탑정 3</t>
    <phoneticPr fontId="1" type="noConversion"/>
  </si>
  <si>
    <t>신교 1</t>
    <phoneticPr fontId="1" type="noConversion"/>
  </si>
  <si>
    <t>신교 2</t>
    <phoneticPr fontId="1" type="noConversion"/>
  </si>
  <si>
    <t>신교 3</t>
    <phoneticPr fontId="1" type="noConversion"/>
  </si>
  <si>
    <t>반송 1</t>
    <phoneticPr fontId="1" type="noConversion"/>
  </si>
  <si>
    <t>반송 2</t>
    <phoneticPr fontId="1" type="noConversion"/>
  </si>
  <si>
    <t>반송 3</t>
    <phoneticPr fontId="1" type="noConversion"/>
  </si>
  <si>
    <t>아호 1</t>
    <phoneticPr fontId="1" type="noConversion"/>
  </si>
  <si>
    <t>아호 2</t>
    <phoneticPr fontId="1" type="noConversion"/>
  </si>
  <si>
    <t>부인 1</t>
    <phoneticPr fontId="1" type="noConversion"/>
  </si>
  <si>
    <t>부인 2</t>
    <phoneticPr fontId="1" type="noConversion"/>
  </si>
  <si>
    <t>부인 3</t>
    <phoneticPr fontId="1" type="noConversion"/>
  </si>
  <si>
    <t>송정 1</t>
    <phoneticPr fontId="1" type="noConversion"/>
  </si>
  <si>
    <t>송정 2</t>
    <phoneticPr fontId="1" type="noConversion"/>
  </si>
  <si>
    <t>연산 1</t>
    <phoneticPr fontId="4" type="noConversion"/>
  </si>
  <si>
    <t>연산 2</t>
    <phoneticPr fontId="1" type="noConversion"/>
  </si>
  <si>
    <t>연산 3</t>
    <phoneticPr fontId="1" type="noConversion"/>
  </si>
  <si>
    <t>연산 4</t>
    <phoneticPr fontId="1" type="noConversion"/>
  </si>
  <si>
    <t>청동 1</t>
    <phoneticPr fontId="1" type="noConversion"/>
  </si>
  <si>
    <t>청동 2</t>
    <phoneticPr fontId="1" type="noConversion"/>
  </si>
  <si>
    <t>청동 3</t>
    <phoneticPr fontId="1" type="noConversion"/>
  </si>
  <si>
    <t>청동 4</t>
    <phoneticPr fontId="1" type="noConversion"/>
  </si>
  <si>
    <t>한전 1</t>
    <phoneticPr fontId="1" type="noConversion"/>
  </si>
  <si>
    <t>임리 1</t>
    <phoneticPr fontId="1" type="noConversion"/>
  </si>
  <si>
    <t>임리 2</t>
    <phoneticPr fontId="1" type="noConversion"/>
  </si>
  <si>
    <t>관동 1</t>
    <phoneticPr fontId="1" type="noConversion"/>
  </si>
  <si>
    <t>관동 2</t>
    <phoneticPr fontId="1" type="noConversion"/>
  </si>
  <si>
    <t>표정 1</t>
    <phoneticPr fontId="1" type="noConversion"/>
  </si>
  <si>
    <t>표정 2</t>
    <phoneticPr fontId="1" type="noConversion"/>
  </si>
  <si>
    <t>덕암 1</t>
    <phoneticPr fontId="1" type="noConversion"/>
  </si>
  <si>
    <t>덕암 2</t>
    <phoneticPr fontId="1" type="noConversion"/>
  </si>
  <si>
    <t>장전 1</t>
    <phoneticPr fontId="1" type="noConversion"/>
  </si>
  <si>
    <t>장전 2</t>
    <phoneticPr fontId="1" type="noConversion"/>
  </si>
  <si>
    <t>장전 3</t>
    <phoneticPr fontId="1" type="noConversion"/>
  </si>
  <si>
    <t>백석 1</t>
    <phoneticPr fontId="4" type="noConversion"/>
  </si>
  <si>
    <t>백석 2</t>
    <phoneticPr fontId="1" type="noConversion"/>
  </si>
  <si>
    <t>백석 3</t>
    <phoneticPr fontId="1" type="noConversion"/>
  </si>
  <si>
    <t>백석 4</t>
    <phoneticPr fontId="1" type="noConversion"/>
  </si>
  <si>
    <t>어은 1</t>
    <phoneticPr fontId="1" type="noConversion"/>
  </si>
  <si>
    <t>어은 2</t>
    <phoneticPr fontId="1" type="noConversion"/>
  </si>
  <si>
    <t>송산 1</t>
    <phoneticPr fontId="1" type="noConversion"/>
  </si>
  <si>
    <t>송산 2</t>
    <phoneticPr fontId="1" type="noConversion"/>
  </si>
  <si>
    <t>신양 1</t>
    <phoneticPr fontId="1" type="noConversion"/>
  </si>
  <si>
    <t>신양 2</t>
    <phoneticPr fontId="1" type="noConversion"/>
  </si>
  <si>
    <t>한전 2</t>
    <phoneticPr fontId="1" type="noConversion"/>
  </si>
  <si>
    <t>한삼천 1</t>
    <phoneticPr fontId="1" type="noConversion"/>
  </si>
  <si>
    <t>한삼천 2</t>
    <phoneticPr fontId="1" type="noConversion"/>
  </si>
  <si>
    <t>한삼천 3</t>
    <phoneticPr fontId="1" type="noConversion"/>
  </si>
  <si>
    <t>사정 1</t>
    <phoneticPr fontId="1" type="noConversion"/>
  </si>
  <si>
    <t>사정 2</t>
    <phoneticPr fontId="1" type="noConversion"/>
  </si>
  <si>
    <t>수락 1</t>
    <phoneticPr fontId="1" type="noConversion"/>
  </si>
  <si>
    <t>수락 2</t>
    <phoneticPr fontId="1" type="noConversion"/>
  </si>
  <si>
    <t>도산 1</t>
    <phoneticPr fontId="1" type="noConversion"/>
  </si>
  <si>
    <t>도산 2</t>
    <phoneticPr fontId="1" type="noConversion"/>
  </si>
  <si>
    <t>조동 1</t>
    <phoneticPr fontId="1" type="noConversion"/>
  </si>
  <si>
    <t>조동 2</t>
    <phoneticPr fontId="1" type="noConversion"/>
  </si>
  <si>
    <t>양산 1</t>
    <phoneticPr fontId="1" type="noConversion"/>
  </si>
  <si>
    <t>양산 2</t>
    <phoneticPr fontId="1" type="noConversion"/>
  </si>
  <si>
    <t>신양- 1</t>
    <phoneticPr fontId="1" type="noConversion"/>
  </si>
  <si>
    <t>신양- 2</t>
    <phoneticPr fontId="1" type="noConversion"/>
  </si>
  <si>
    <t>신양- 3</t>
    <phoneticPr fontId="1" type="noConversion"/>
  </si>
  <si>
    <t>인천 1</t>
    <phoneticPr fontId="1" type="noConversion"/>
  </si>
  <si>
    <t>인천 2</t>
    <phoneticPr fontId="1" type="noConversion"/>
  </si>
  <si>
    <t>인천 3</t>
    <phoneticPr fontId="1" type="noConversion"/>
  </si>
  <si>
    <t>인천 4</t>
    <phoneticPr fontId="1" type="noConversion"/>
  </si>
  <si>
    <t>도평 1</t>
    <phoneticPr fontId="1" type="noConversion"/>
  </si>
  <si>
    <t>도평 2</t>
    <phoneticPr fontId="1" type="noConversion"/>
  </si>
  <si>
    <t>도평 3</t>
    <phoneticPr fontId="1" type="noConversion"/>
  </si>
  <si>
    <t>임화 2</t>
    <phoneticPr fontId="1" type="noConversion"/>
  </si>
  <si>
    <t>임화 3</t>
    <phoneticPr fontId="1" type="noConversion"/>
  </si>
  <si>
    <t>임화 4</t>
    <phoneticPr fontId="1" type="noConversion"/>
  </si>
  <si>
    <t>양촌 1</t>
    <phoneticPr fontId="1" type="noConversion"/>
  </si>
  <si>
    <t>양촌 2</t>
    <phoneticPr fontId="1" type="noConversion"/>
  </si>
  <si>
    <t>신기 1</t>
    <phoneticPr fontId="1" type="noConversion"/>
  </si>
  <si>
    <t>신기 2</t>
    <phoneticPr fontId="1" type="noConversion"/>
  </si>
  <si>
    <t>채광 2</t>
    <phoneticPr fontId="1" type="noConversion"/>
  </si>
  <si>
    <t>남산- 1</t>
    <phoneticPr fontId="1" type="noConversion"/>
  </si>
  <si>
    <t>남산- 2</t>
    <phoneticPr fontId="1" type="noConversion"/>
  </si>
  <si>
    <t>반암 1</t>
    <phoneticPr fontId="1" type="noConversion"/>
  </si>
  <si>
    <t>반암 2</t>
    <phoneticPr fontId="1" type="noConversion"/>
  </si>
  <si>
    <t>산직 1</t>
    <phoneticPr fontId="1" type="noConversion"/>
  </si>
  <si>
    <t>산직 2</t>
    <phoneticPr fontId="1" type="noConversion"/>
  </si>
  <si>
    <t>모촌 1</t>
    <phoneticPr fontId="1" type="noConversion"/>
  </si>
  <si>
    <t>모촌 2</t>
    <phoneticPr fontId="1" type="noConversion"/>
  </si>
  <si>
    <t>모촌 3</t>
    <phoneticPr fontId="1" type="noConversion"/>
  </si>
  <si>
    <t>신흥 1</t>
    <phoneticPr fontId="1" type="noConversion"/>
  </si>
  <si>
    <t>신흥 2</t>
    <phoneticPr fontId="1" type="noConversion"/>
  </si>
  <si>
    <t>거사 1</t>
    <phoneticPr fontId="1" type="noConversion"/>
  </si>
  <si>
    <t>거사 2</t>
    <phoneticPr fontId="1" type="noConversion"/>
  </si>
  <si>
    <t>거사 3</t>
    <phoneticPr fontId="1" type="noConversion"/>
  </si>
  <si>
    <t>반곡 1</t>
    <phoneticPr fontId="1" type="noConversion"/>
  </si>
  <si>
    <t>반곡 2</t>
    <phoneticPr fontId="1" type="noConversion"/>
  </si>
  <si>
    <t>명암 1</t>
    <phoneticPr fontId="1" type="noConversion"/>
  </si>
  <si>
    <t>명암 2</t>
    <phoneticPr fontId="1" type="noConversion"/>
  </si>
  <si>
    <t>석서 1</t>
    <phoneticPr fontId="1" type="noConversion"/>
  </si>
  <si>
    <t>석서 2</t>
    <phoneticPr fontId="1" type="noConversion"/>
  </si>
  <si>
    <t>중산 1</t>
    <phoneticPr fontId="1" type="noConversion"/>
  </si>
  <si>
    <t>중산 2</t>
    <phoneticPr fontId="1" type="noConversion"/>
  </si>
  <si>
    <t>중산 3</t>
    <phoneticPr fontId="1" type="noConversion"/>
  </si>
  <si>
    <t>오산 1</t>
    <phoneticPr fontId="1" type="noConversion"/>
  </si>
  <si>
    <t>오산 2</t>
    <phoneticPr fontId="1" type="noConversion"/>
  </si>
  <si>
    <t>채광 1</t>
    <phoneticPr fontId="1" type="noConversion"/>
  </si>
  <si>
    <t>육곡 1</t>
    <phoneticPr fontId="1" type="noConversion"/>
  </si>
  <si>
    <t>육곡 2</t>
    <phoneticPr fontId="1" type="noConversion"/>
  </si>
  <si>
    <t>강청 1</t>
    <phoneticPr fontId="1" type="noConversion"/>
  </si>
  <si>
    <t>강청 2</t>
    <phoneticPr fontId="1" type="noConversion"/>
  </si>
  <si>
    <t>목곡 1</t>
    <phoneticPr fontId="1" type="noConversion"/>
  </si>
  <si>
    <t>함적 1</t>
    <phoneticPr fontId="1" type="noConversion"/>
  </si>
  <si>
    <t>함적 2</t>
    <phoneticPr fontId="1" type="noConversion"/>
  </si>
  <si>
    <t>산노 1</t>
    <phoneticPr fontId="1" type="noConversion"/>
  </si>
  <si>
    <t>산노 2</t>
    <phoneticPr fontId="1" type="noConversion"/>
  </si>
  <si>
    <t>병암 1</t>
    <phoneticPr fontId="1" type="noConversion"/>
  </si>
  <si>
    <t>병암 2</t>
    <phoneticPr fontId="1" type="noConversion"/>
  </si>
  <si>
    <t>등 1</t>
    <phoneticPr fontId="1" type="noConversion"/>
  </si>
  <si>
    <t>등 2</t>
    <phoneticPr fontId="1" type="noConversion"/>
  </si>
  <si>
    <t>종연 1</t>
    <phoneticPr fontId="1" type="noConversion"/>
  </si>
  <si>
    <t>종연 2</t>
    <phoneticPr fontId="1" type="noConversion"/>
  </si>
  <si>
    <t>종연 3</t>
    <phoneticPr fontId="1" type="noConversion"/>
  </si>
  <si>
    <t>두월 1</t>
    <phoneticPr fontId="1" type="noConversion"/>
  </si>
  <si>
    <t>두월 2</t>
    <phoneticPr fontId="1" type="noConversion"/>
  </si>
  <si>
    <t>야촌 1</t>
    <phoneticPr fontId="1" type="noConversion"/>
  </si>
  <si>
    <t>야촌 2</t>
    <phoneticPr fontId="1" type="noConversion"/>
  </si>
  <si>
    <t>야촌 3</t>
    <phoneticPr fontId="1" type="noConversion"/>
  </si>
  <si>
    <t>삼전 1</t>
    <phoneticPr fontId="1" type="noConversion"/>
  </si>
  <si>
    <t>삼전 2</t>
    <phoneticPr fontId="1" type="noConversion"/>
  </si>
  <si>
    <t>왕암 1</t>
    <phoneticPr fontId="1" type="noConversion"/>
  </si>
  <si>
    <t>왕암 2</t>
    <phoneticPr fontId="1" type="noConversion"/>
  </si>
  <si>
    <t>목곡 2</t>
    <phoneticPr fontId="1" type="noConversion"/>
  </si>
  <si>
    <t>용산 1</t>
    <phoneticPr fontId="1" type="noConversion"/>
  </si>
  <si>
    <t>연서 1</t>
    <phoneticPr fontId="1" type="noConversion"/>
  </si>
  <si>
    <t>연서 2</t>
    <phoneticPr fontId="1" type="noConversion"/>
  </si>
  <si>
    <t>연서 3</t>
    <phoneticPr fontId="1" type="noConversion"/>
  </si>
  <si>
    <t>방축 1</t>
    <phoneticPr fontId="1" type="noConversion"/>
  </si>
  <si>
    <t>방축 2</t>
    <phoneticPr fontId="1" type="noConversion"/>
  </si>
  <si>
    <t>방축 3</t>
    <phoneticPr fontId="1" type="noConversion"/>
  </si>
  <si>
    <t>토양 1</t>
    <phoneticPr fontId="1" type="noConversion"/>
  </si>
  <si>
    <t>방축 4</t>
    <phoneticPr fontId="1" type="noConversion"/>
  </si>
  <si>
    <t>토양 2</t>
    <phoneticPr fontId="1" type="noConversion"/>
  </si>
  <si>
    <t>토양 3</t>
    <phoneticPr fontId="1" type="noConversion"/>
  </si>
  <si>
    <t>시묘 1</t>
    <phoneticPr fontId="1" type="noConversion"/>
  </si>
  <si>
    <t>시묘 2</t>
    <phoneticPr fontId="1" type="noConversion"/>
  </si>
  <si>
    <t>시묘 3</t>
    <phoneticPr fontId="1" type="noConversion"/>
  </si>
  <si>
    <t>시묘 4</t>
    <phoneticPr fontId="1" type="noConversion"/>
  </si>
  <si>
    <t>용산 2</t>
    <phoneticPr fontId="1" type="noConversion"/>
  </si>
  <si>
    <t>용산 3</t>
    <phoneticPr fontId="1" type="noConversion"/>
  </si>
  <si>
    <t>교촌 1</t>
    <phoneticPr fontId="1" type="noConversion"/>
  </si>
  <si>
    <t>교촌 2</t>
    <phoneticPr fontId="1" type="noConversion"/>
  </si>
  <si>
    <t>교촌 3</t>
    <phoneticPr fontId="1" type="noConversion"/>
  </si>
  <si>
    <t>남산 1</t>
    <phoneticPr fontId="1" type="noConversion"/>
  </si>
  <si>
    <t>남산 2</t>
    <phoneticPr fontId="1" type="noConversion"/>
  </si>
  <si>
    <t>남산 3</t>
    <phoneticPr fontId="1" type="noConversion"/>
  </si>
  <si>
    <t>성평 1</t>
    <phoneticPr fontId="1" type="noConversion"/>
  </si>
  <si>
    <t>성평 2</t>
    <phoneticPr fontId="1" type="noConversion"/>
  </si>
  <si>
    <t>성평 3</t>
    <phoneticPr fontId="1" type="noConversion"/>
  </si>
  <si>
    <t>화산 1</t>
    <phoneticPr fontId="1" type="noConversion"/>
  </si>
  <si>
    <t>화산 2</t>
    <phoneticPr fontId="1" type="noConversion"/>
  </si>
  <si>
    <t>화산 3</t>
    <phoneticPr fontId="1" type="noConversion"/>
  </si>
  <si>
    <t>용화 1</t>
    <phoneticPr fontId="1" type="noConversion"/>
  </si>
  <si>
    <t>용화 2</t>
    <phoneticPr fontId="1" type="noConversion"/>
  </si>
  <si>
    <t>용화 3</t>
    <phoneticPr fontId="1" type="noConversion"/>
  </si>
  <si>
    <t>용화 4</t>
    <phoneticPr fontId="1" type="noConversion"/>
  </si>
  <si>
    <t>우기 1</t>
    <phoneticPr fontId="1" type="noConversion"/>
  </si>
  <si>
    <t>우기 2</t>
    <phoneticPr fontId="1" type="noConversion"/>
  </si>
  <si>
    <t>우기 3</t>
    <phoneticPr fontId="1" type="noConversion"/>
  </si>
  <si>
    <t>심암 1</t>
    <phoneticPr fontId="1" type="noConversion"/>
  </si>
  <si>
    <t>심암 2</t>
    <phoneticPr fontId="1" type="noConversion"/>
  </si>
  <si>
    <t>화정 1</t>
    <phoneticPr fontId="1" type="noConversion"/>
  </si>
  <si>
    <t>화정 2</t>
    <phoneticPr fontId="1" type="noConversion"/>
  </si>
  <si>
    <t>삼거 1</t>
    <phoneticPr fontId="1" type="noConversion"/>
  </si>
  <si>
    <t>삼거 2</t>
    <phoneticPr fontId="1" type="noConversion"/>
  </si>
  <si>
    <t>삼거 3</t>
    <phoneticPr fontId="1" type="noConversion"/>
  </si>
  <si>
    <t>삼거 4</t>
    <phoneticPr fontId="1" type="noConversion"/>
  </si>
  <si>
    <t>삼거 5</t>
    <phoneticPr fontId="1" type="noConversion"/>
  </si>
  <si>
    <t>장화 1</t>
    <phoneticPr fontId="1" type="noConversion"/>
  </si>
  <si>
    <t>장화 2</t>
    <phoneticPr fontId="1" type="noConversion"/>
  </si>
  <si>
    <t>장화 3</t>
    <phoneticPr fontId="1" type="noConversion"/>
  </si>
  <si>
    <t>야화 1</t>
    <phoneticPr fontId="1" type="noConversion"/>
  </si>
  <si>
    <t>야화 2</t>
    <phoneticPr fontId="1" type="noConversion"/>
  </si>
  <si>
    <t>야화 3</t>
    <phoneticPr fontId="1" type="noConversion"/>
  </si>
  <si>
    <t>계</t>
    <phoneticPr fontId="1" type="noConversion"/>
  </si>
  <si>
    <t>임화리</t>
    <phoneticPr fontId="1" type="noConversion"/>
  </si>
  <si>
    <t>소계</t>
    <phoneticPr fontId="1" type="noConversion"/>
  </si>
  <si>
    <t>임화 1</t>
    <phoneticPr fontId="1" type="noConversion"/>
  </si>
  <si>
    <t>잣정이</t>
    <phoneticPr fontId="1" type="noConversion"/>
  </si>
  <si>
    <t>계동</t>
    <phoneticPr fontId="1" type="noConversion"/>
  </si>
  <si>
    <t>급수인구(보급률)</t>
    <phoneticPr fontId="4" type="noConversion"/>
  </si>
  <si>
    <t>용정</t>
    <phoneticPr fontId="1" type="noConversion"/>
  </si>
  <si>
    <t>부적면</t>
  </si>
  <si>
    <t xml:space="preserve"> 1) 급수인구(행정구역별)</t>
    <phoneticPr fontId="4" type="noConversion"/>
  </si>
  <si>
    <t>2. 논산시 급수인구</t>
    <phoneticPr fontId="4" type="noConversion"/>
  </si>
  <si>
    <t>1. 논산시 급수보급률</t>
    <phoneticPr fontId="4" type="noConversion"/>
  </si>
  <si>
    <t>급수보급률</t>
    <phoneticPr fontId="4" type="noConversion"/>
  </si>
  <si>
    <t>논산시</t>
    <phoneticPr fontId="4" type="noConversion"/>
  </si>
  <si>
    <t>논산급수</t>
    <phoneticPr fontId="4" type="noConversion"/>
  </si>
  <si>
    <t>채운급수</t>
    <phoneticPr fontId="4" type="noConversion"/>
  </si>
  <si>
    <t>강경급수</t>
    <phoneticPr fontId="4" type="noConversion"/>
  </si>
  <si>
    <t>연무급수</t>
    <phoneticPr fontId="4" type="noConversion"/>
  </si>
  <si>
    <t>연산급수</t>
    <phoneticPr fontId="4" type="noConversion"/>
  </si>
  <si>
    <t>노성급수</t>
    <phoneticPr fontId="4" type="noConversion"/>
  </si>
  <si>
    <t>성동급수</t>
    <phoneticPr fontId="4" type="noConversion"/>
  </si>
  <si>
    <t>보급률적용 급수인구</t>
    <phoneticPr fontId="4" type="noConversion"/>
  </si>
  <si>
    <t>비고</t>
    <phoneticPr fontId="1" type="noConversion"/>
  </si>
  <si>
    <t>중앙 2</t>
  </si>
  <si>
    <t>대흥 2</t>
  </si>
  <si>
    <t>대흥 3</t>
  </si>
  <si>
    <t>황산 1</t>
  </si>
  <si>
    <t>황산 2</t>
  </si>
  <si>
    <t>황산 3</t>
  </si>
  <si>
    <t>황산 4</t>
  </si>
  <si>
    <t>황산 5</t>
  </si>
  <si>
    <t>채산 1</t>
  </si>
  <si>
    <t>채산 2</t>
  </si>
  <si>
    <t>채산 3</t>
  </si>
  <si>
    <t>채산 4</t>
  </si>
  <si>
    <t>채산 5</t>
  </si>
  <si>
    <t>마산 3</t>
  </si>
  <si>
    <t>마산 4</t>
  </si>
  <si>
    <t>동산 4</t>
  </si>
  <si>
    <t>동산 5</t>
  </si>
  <si>
    <t>동산 6</t>
  </si>
  <si>
    <t>동산 7</t>
  </si>
  <si>
    <t>동산 8</t>
  </si>
  <si>
    <t>동산 9</t>
  </si>
  <si>
    <t>죽본 1</t>
  </si>
  <si>
    <t>죽본 2</t>
  </si>
  <si>
    <t>소룡리</t>
  </si>
  <si>
    <t>양지 1</t>
  </si>
  <si>
    <t>양지 2</t>
  </si>
  <si>
    <t>마전 1</t>
  </si>
  <si>
    <t>마전 2</t>
  </si>
  <si>
    <t>마전 3</t>
  </si>
  <si>
    <t>마전 4</t>
  </si>
  <si>
    <t>마전 5</t>
  </si>
  <si>
    <t>마전 6</t>
  </si>
  <si>
    <t>고내 1</t>
  </si>
  <si>
    <t>고내 2</t>
  </si>
  <si>
    <t>고내 3</t>
  </si>
  <si>
    <t>고내 4</t>
  </si>
  <si>
    <t>고내 5</t>
  </si>
  <si>
    <t>고내 6</t>
  </si>
  <si>
    <t>황화정 1</t>
  </si>
  <si>
    <t>황화정 2</t>
  </si>
  <si>
    <t>황화정 3</t>
  </si>
  <si>
    <t>황화정 4</t>
  </si>
  <si>
    <t>안심 1</t>
  </si>
  <si>
    <t>안심 2</t>
  </si>
  <si>
    <t>안심 3</t>
  </si>
  <si>
    <t>안심 4</t>
  </si>
  <si>
    <t>안심 5</t>
  </si>
  <si>
    <t>안심 6</t>
  </si>
  <si>
    <t>안심 7</t>
  </si>
  <si>
    <t>안심 8</t>
  </si>
  <si>
    <t>안심 9</t>
  </si>
  <si>
    <t>봉동 1</t>
  </si>
  <si>
    <t>봉동 2</t>
  </si>
  <si>
    <t>봉동 3</t>
  </si>
  <si>
    <t>봉동 4</t>
  </si>
  <si>
    <t>봉동 5</t>
  </si>
  <si>
    <t>봉동 6</t>
  </si>
  <si>
    <t>연서 1</t>
  </si>
  <si>
    <t>연서 2</t>
  </si>
  <si>
    <t>연서 3</t>
  </si>
  <si>
    <t>토양 1</t>
  </si>
  <si>
    <t>토양 2</t>
  </si>
  <si>
    <t>토양 3</t>
  </si>
  <si>
    <t>시묘 1</t>
  </si>
  <si>
    <t>시묘 2</t>
  </si>
  <si>
    <t>시묘 3</t>
  </si>
  <si>
    <t>시묘 4</t>
  </si>
  <si>
    <t>용산 1</t>
  </si>
  <si>
    <t>용산 2</t>
  </si>
  <si>
    <t>용산 3</t>
  </si>
  <si>
    <t>교촌 1</t>
  </si>
  <si>
    <t>교촌 3</t>
  </si>
  <si>
    <t>와야리</t>
  </si>
  <si>
    <t>성덕리</t>
  </si>
  <si>
    <t>성평 1</t>
  </si>
  <si>
    <t>성평 2</t>
  </si>
  <si>
    <t>육곡 1</t>
  </si>
  <si>
    <t>육곡 2</t>
  </si>
  <si>
    <t>강청 1</t>
  </si>
  <si>
    <t>강청 2</t>
  </si>
  <si>
    <t>목곡 1</t>
  </si>
  <si>
    <t>목곡 2</t>
  </si>
  <si>
    <t>함적 1</t>
  </si>
  <si>
    <t>함적 2</t>
  </si>
  <si>
    <t>산노 1</t>
  </si>
  <si>
    <t>산노 2</t>
  </si>
  <si>
    <t>병암 1</t>
  </si>
  <si>
    <t>병암 2</t>
  </si>
  <si>
    <t>조정리</t>
  </si>
  <si>
    <t>등 1</t>
  </si>
  <si>
    <t>등 2</t>
  </si>
  <si>
    <t>종연 1</t>
  </si>
  <si>
    <t>종연 2</t>
  </si>
  <si>
    <t>종연 3</t>
  </si>
  <si>
    <t>두월 1</t>
  </si>
  <si>
    <t>두월 2</t>
  </si>
  <si>
    <t>야촌 1</t>
  </si>
  <si>
    <t>야촌 2</t>
  </si>
  <si>
    <t>야촌 3</t>
  </si>
  <si>
    <t>왕암 1</t>
  </si>
  <si>
    <t>왕암 2</t>
  </si>
  <si>
    <t>삼전 1</t>
  </si>
  <si>
    <t>삼전 2</t>
  </si>
  <si>
    <t>양촌리</t>
  </si>
  <si>
    <t>천호리</t>
  </si>
  <si>
    <t>송정 1</t>
  </si>
  <si>
    <t>송정 2</t>
  </si>
  <si>
    <t>신암리</t>
  </si>
  <si>
    <t>연산 1</t>
  </si>
  <si>
    <t>연산 2</t>
  </si>
  <si>
    <t>연산 3</t>
  </si>
  <si>
    <t>연산 4</t>
  </si>
  <si>
    <t>청동 1</t>
  </si>
  <si>
    <t>청동 2</t>
  </si>
  <si>
    <t>청동 3</t>
  </si>
  <si>
    <t>청동 4</t>
  </si>
  <si>
    <t>고정리</t>
  </si>
  <si>
    <t>한전 1</t>
  </si>
  <si>
    <t>한전 2</t>
  </si>
  <si>
    <t>임리 1</t>
  </si>
  <si>
    <t>임리 2</t>
  </si>
  <si>
    <t>관동 1</t>
  </si>
  <si>
    <t>관동 2</t>
  </si>
  <si>
    <t>고양리</t>
  </si>
  <si>
    <t>표정 1</t>
  </si>
  <si>
    <t>표정 2</t>
  </si>
  <si>
    <t>덕암 1</t>
  </si>
  <si>
    <t>덕암 2</t>
  </si>
  <si>
    <t>장전 1</t>
  </si>
  <si>
    <t>장전 2</t>
  </si>
  <si>
    <t>장전 3</t>
  </si>
  <si>
    <t>백석 1</t>
  </si>
  <si>
    <t>백석 2</t>
  </si>
  <si>
    <t>백석 3</t>
  </si>
  <si>
    <t>백석 4</t>
  </si>
  <si>
    <t>어은 1</t>
  </si>
  <si>
    <t>어은 2</t>
  </si>
  <si>
    <t>사포리</t>
  </si>
  <si>
    <t>송산 1</t>
  </si>
  <si>
    <t>송산 2</t>
  </si>
  <si>
    <t>오산리</t>
  </si>
  <si>
    <t>신양 1</t>
  </si>
  <si>
    <t>신양 2</t>
  </si>
  <si>
    <t>인천 1</t>
  </si>
  <si>
    <t>인천 2</t>
  </si>
  <si>
    <t>인천 3</t>
  </si>
  <si>
    <t>인천 4</t>
  </si>
  <si>
    <t>도평 1</t>
  </si>
  <si>
    <t>도평 2</t>
  </si>
  <si>
    <t>도평 3</t>
  </si>
  <si>
    <t>임화 1</t>
  </si>
  <si>
    <t>임화 2</t>
  </si>
  <si>
    <t>임화 3</t>
  </si>
  <si>
    <t>임화 4</t>
  </si>
  <si>
    <t>양촌 1</t>
  </si>
  <si>
    <t>양촌 2</t>
  </si>
  <si>
    <t>신기 1</t>
  </si>
  <si>
    <t>신기 2</t>
  </si>
  <si>
    <t>오산 1</t>
  </si>
  <si>
    <t>오산 2</t>
  </si>
  <si>
    <t>채광 1</t>
  </si>
  <si>
    <t>채광 2</t>
  </si>
  <si>
    <t>반암 1</t>
  </si>
  <si>
    <t>반암 2</t>
  </si>
  <si>
    <t>산직 1</t>
  </si>
  <si>
    <t>산직 2</t>
  </si>
  <si>
    <t>모촌 1</t>
  </si>
  <si>
    <t>모촌 2</t>
  </si>
  <si>
    <t>모촌 3</t>
  </si>
  <si>
    <t>신흥 1</t>
  </si>
  <si>
    <t>신흥 2</t>
  </si>
  <si>
    <t>거사 1</t>
  </si>
  <si>
    <t>거사 2</t>
  </si>
  <si>
    <t>거사 3</t>
  </si>
  <si>
    <t>반곡 1</t>
  </si>
  <si>
    <t>반곡 2</t>
  </si>
  <si>
    <t>명암 1</t>
  </si>
  <si>
    <t>명암 2</t>
  </si>
  <si>
    <t>석서 1</t>
  </si>
  <si>
    <t>석서 2</t>
  </si>
  <si>
    <t>중산 1</t>
  </si>
  <si>
    <t>중산 2</t>
  </si>
  <si>
    <t>중산 3</t>
  </si>
  <si>
    <t>한삼천 1</t>
  </si>
  <si>
    <t>한삼천 2</t>
  </si>
  <si>
    <t>한삼천 3</t>
  </si>
  <si>
    <t>덕목리</t>
  </si>
  <si>
    <t>사정 1</t>
  </si>
  <si>
    <t>사정 2</t>
  </si>
  <si>
    <t>대덕리</t>
  </si>
  <si>
    <t>검천리</t>
  </si>
  <si>
    <t>덕곡리</t>
  </si>
  <si>
    <t>수락 1</t>
  </si>
  <si>
    <t>수락 2</t>
  </si>
  <si>
    <t>도산 1</t>
  </si>
  <si>
    <t>도산 2</t>
  </si>
  <si>
    <t>만목리</t>
  </si>
  <si>
    <t>어곡리</t>
  </si>
  <si>
    <t>조동 1</t>
  </si>
  <si>
    <t>조동 2</t>
  </si>
  <si>
    <t>조령리</t>
  </si>
  <si>
    <t>양산 1</t>
  </si>
  <si>
    <t>양산 2</t>
  </si>
  <si>
    <t>마구평 1</t>
  </si>
  <si>
    <t>마구평 2</t>
  </si>
  <si>
    <t>마구평 3</t>
  </si>
  <si>
    <t>마구평 4</t>
  </si>
  <si>
    <t>마구평 5</t>
  </si>
  <si>
    <t>덕평 1</t>
  </si>
  <si>
    <t>덕평 2</t>
  </si>
  <si>
    <t>덕평 3</t>
  </si>
  <si>
    <t>부황 1</t>
  </si>
  <si>
    <t>부황 2</t>
  </si>
  <si>
    <t>부황 3</t>
  </si>
  <si>
    <t>외성 1</t>
  </si>
  <si>
    <t>외성 2</t>
  </si>
  <si>
    <t>외성 3</t>
  </si>
  <si>
    <t>감곡 1</t>
  </si>
  <si>
    <t>감곡 2</t>
  </si>
  <si>
    <t>충곡 1</t>
  </si>
  <si>
    <t>충곡 2</t>
  </si>
  <si>
    <t>신풍리</t>
  </si>
  <si>
    <t>탑정 1</t>
  </si>
  <si>
    <t>탑정 2</t>
  </si>
  <si>
    <t>탑정 3</t>
  </si>
  <si>
    <t>신교 1</t>
  </si>
  <si>
    <t>신교 2</t>
  </si>
  <si>
    <t>신교 3</t>
  </si>
  <si>
    <t>반송 1</t>
  </si>
  <si>
    <t>반송 2</t>
  </si>
  <si>
    <t>반송 3</t>
  </si>
  <si>
    <t>아호 1</t>
  </si>
  <si>
    <t>아호 2</t>
  </si>
  <si>
    <t>부인 1</t>
  </si>
  <si>
    <t>부인 2</t>
  </si>
  <si>
    <t>부인 3</t>
  </si>
  <si>
    <t>읍내 1</t>
  </si>
  <si>
    <t>읍내 2</t>
  </si>
  <si>
    <t>읍내 3</t>
  </si>
  <si>
    <t>두사 1</t>
  </si>
  <si>
    <t>두사 2</t>
  </si>
  <si>
    <t>송당리</t>
  </si>
  <si>
    <t>교촌리</t>
  </si>
  <si>
    <t>하도 1</t>
  </si>
  <si>
    <t>하도 2</t>
  </si>
  <si>
    <t>하도 3</t>
  </si>
  <si>
    <t>병사 1</t>
  </si>
  <si>
    <t>병사 2</t>
  </si>
  <si>
    <t>가곡 1</t>
  </si>
  <si>
    <t>가곡 2</t>
  </si>
  <si>
    <t>장구 1</t>
  </si>
  <si>
    <t>장구 2</t>
  </si>
  <si>
    <t>효죽리</t>
  </si>
  <si>
    <t>죽림 1</t>
  </si>
  <si>
    <t>죽림 2</t>
  </si>
  <si>
    <t>죽림 3</t>
  </si>
  <si>
    <t>호암 1</t>
  </si>
  <si>
    <t>호암 2</t>
  </si>
  <si>
    <t>노티 1</t>
  </si>
  <si>
    <t>노티 2</t>
  </si>
  <si>
    <t>구암리</t>
  </si>
  <si>
    <t>화곡리</t>
  </si>
  <si>
    <t>신충 1</t>
  </si>
  <si>
    <t>신충 2</t>
  </si>
  <si>
    <t>신충 3</t>
  </si>
  <si>
    <t>산성리</t>
  </si>
  <si>
    <t>월오 1</t>
  </si>
  <si>
    <t>월오 2</t>
  </si>
  <si>
    <t>지경 1</t>
  </si>
  <si>
    <t>지경 2</t>
  </si>
  <si>
    <t>석종 1</t>
  </si>
  <si>
    <t>석종 2</t>
  </si>
  <si>
    <t>석종 3</t>
  </si>
  <si>
    <t>상도 1</t>
  </si>
  <si>
    <t>상도 2</t>
  </si>
  <si>
    <t>상도 3</t>
  </si>
  <si>
    <t>대명 1</t>
  </si>
  <si>
    <t>대명 2</t>
  </si>
  <si>
    <t>대우리</t>
  </si>
  <si>
    <t>대촌 1</t>
  </si>
  <si>
    <t>대촌 2</t>
  </si>
  <si>
    <t>학당리</t>
  </si>
  <si>
    <t>주곡리</t>
  </si>
  <si>
    <t>한천 1</t>
  </si>
  <si>
    <t>한천 2</t>
  </si>
  <si>
    <t>한천 3</t>
  </si>
  <si>
    <t>숙진 1</t>
  </si>
  <si>
    <t>숙진 2</t>
  </si>
  <si>
    <t>삼산 1</t>
  </si>
  <si>
    <t>삼산 2</t>
  </si>
  <si>
    <t>월성 1</t>
  </si>
  <si>
    <t>월성 2</t>
  </si>
  <si>
    <t>월성 3</t>
  </si>
  <si>
    <t>병촌 1</t>
  </si>
  <si>
    <t>병촌 2</t>
  </si>
  <si>
    <t>개척 1</t>
  </si>
  <si>
    <t>개척 2</t>
  </si>
  <si>
    <t>우곤 1</t>
  </si>
  <si>
    <t>우곤 2</t>
  </si>
  <si>
    <t>우곤 3</t>
  </si>
  <si>
    <t>우곤 4</t>
  </si>
  <si>
    <t>원남 1</t>
  </si>
  <si>
    <t>원남 2</t>
  </si>
  <si>
    <t>원남 3</t>
  </si>
  <si>
    <t>원북 1</t>
  </si>
  <si>
    <t>원북 2</t>
  </si>
  <si>
    <t>원북 3</t>
  </si>
  <si>
    <t>정지 1</t>
  </si>
  <si>
    <t>정지 2</t>
  </si>
  <si>
    <t>정지 3</t>
  </si>
  <si>
    <t>정지 4</t>
  </si>
  <si>
    <t>원봉 1</t>
  </si>
  <si>
    <t>원봉 2</t>
  </si>
  <si>
    <t>원봉 3</t>
  </si>
  <si>
    <t>원봉 4</t>
  </si>
  <si>
    <t>삼호리</t>
  </si>
  <si>
    <t>신당 1</t>
  </si>
  <si>
    <t>신당 2</t>
  </si>
  <si>
    <t>신당 3</t>
  </si>
  <si>
    <t>중리 1</t>
  </si>
  <si>
    <t>중리 2</t>
  </si>
  <si>
    <t>득윤 1</t>
  </si>
  <si>
    <t>득윤 2</t>
  </si>
  <si>
    <t>득윤 3</t>
  </si>
  <si>
    <t>갈산 1</t>
  </si>
  <si>
    <t>갈산 2</t>
  </si>
  <si>
    <t>광 리</t>
  </si>
  <si>
    <t>이사 1</t>
  </si>
  <si>
    <t>이사 2</t>
  </si>
  <si>
    <t>산동리</t>
  </si>
  <si>
    <t>천동 1</t>
  </si>
  <si>
    <t>천동 2</t>
  </si>
  <si>
    <t>천동 3</t>
  </si>
  <si>
    <t>천동 4</t>
  </si>
  <si>
    <t>왕전 1</t>
  </si>
  <si>
    <t>왕전 2</t>
  </si>
  <si>
    <t>왕전 3</t>
  </si>
  <si>
    <t>항월 1</t>
  </si>
  <si>
    <t>항월 2</t>
  </si>
  <si>
    <t>항월 3</t>
  </si>
  <si>
    <t>항월 4</t>
  </si>
  <si>
    <t>사월 1</t>
  </si>
  <si>
    <t>사월 2</t>
  </si>
  <si>
    <t>사월 3</t>
  </si>
  <si>
    <t>율리 1</t>
  </si>
  <si>
    <t>율리 2</t>
  </si>
  <si>
    <t>율리 3</t>
  </si>
  <si>
    <t>오강 1</t>
  </si>
  <si>
    <t>오강 2</t>
  </si>
  <si>
    <t>양촌리-</t>
    <phoneticPr fontId="1" type="noConversion"/>
  </si>
  <si>
    <t>강경읍</t>
  </si>
  <si>
    <t>금곡리</t>
  </si>
  <si>
    <t>연무읍</t>
  </si>
  <si>
    <t>죽본리</t>
  </si>
  <si>
    <t>마전리</t>
  </si>
  <si>
    <t>황화정리</t>
  </si>
  <si>
    <t>안심리</t>
  </si>
  <si>
    <t>성동면</t>
  </si>
  <si>
    <t>원봉리</t>
  </si>
  <si>
    <t>광석면</t>
  </si>
  <si>
    <t>항월리</t>
  </si>
  <si>
    <t>노성면</t>
  </si>
  <si>
    <t>가곡리</t>
  </si>
  <si>
    <t>노티리</t>
  </si>
  <si>
    <t>지경리</t>
  </si>
  <si>
    <t>상월면</t>
  </si>
  <si>
    <t>대명리</t>
  </si>
  <si>
    <t>탑정리</t>
  </si>
  <si>
    <t>부인리</t>
  </si>
  <si>
    <t>연산면</t>
  </si>
  <si>
    <t>벌곡면</t>
  </si>
  <si>
    <t>양촌면</t>
  </si>
  <si>
    <t>가야곡면</t>
  </si>
  <si>
    <t>등리</t>
  </si>
  <si>
    <t>은진면</t>
  </si>
  <si>
    <t>채운면</t>
  </si>
  <si>
    <t xml:space="preserve"> 1) 급수보급률(행정구역별)</t>
    <phoneticPr fontId="4" type="noConversion"/>
  </si>
  <si>
    <t xml:space="preserve"> 2) 급수보급률(급수계통별)</t>
    <phoneticPr fontId="4" type="noConversion"/>
  </si>
  <si>
    <t xml:space="preserve"> 2) 계획인구(급수계통별)</t>
    <phoneticPr fontId="4" type="noConversion"/>
  </si>
  <si>
    <t xml:space="preserve"> 3) 행정구역별 급수인구(마을별)</t>
    <phoneticPr fontId="4" type="noConversion"/>
  </si>
  <si>
    <t>비율(숨김)</t>
    <phoneticPr fontId="1" type="noConversion"/>
  </si>
  <si>
    <t>소하</t>
    <phoneticPr fontId="1" type="noConversion"/>
  </si>
  <si>
    <t>국방대</t>
    <phoneticPr fontId="1" type="noConversion"/>
  </si>
  <si>
    <t>올목</t>
    <phoneticPr fontId="1" type="noConversion"/>
  </si>
  <si>
    <t>버낭골</t>
    <phoneticPr fontId="1" type="noConversion"/>
  </si>
  <si>
    <t>구분</t>
    <phoneticPr fontId="4" type="noConversion"/>
  </si>
  <si>
    <t>취암동</t>
    <phoneticPr fontId="1" type="noConversion"/>
  </si>
  <si>
    <t>화산 2</t>
  </si>
  <si>
    <t>화산 3</t>
  </si>
  <si>
    <t>용화 2</t>
  </si>
  <si>
    <t>용화 3</t>
  </si>
  <si>
    <t>용화 4</t>
  </si>
  <si>
    <t>우기 2</t>
  </si>
  <si>
    <t>우기 3</t>
  </si>
  <si>
    <t>화정 2</t>
  </si>
  <si>
    <t>남산 2</t>
  </si>
  <si>
    <t>남산 3</t>
  </si>
  <si>
    <t>방축 2</t>
  </si>
  <si>
    <t>방축 3</t>
  </si>
  <si>
    <t>신화 2</t>
  </si>
  <si>
    <t>신화 3</t>
  </si>
  <si>
    <t>장화 2</t>
  </si>
  <si>
    <t>장화 3</t>
  </si>
  <si>
    <t>삼거 2</t>
  </si>
  <si>
    <t>삼거 3</t>
  </si>
  <si>
    <t>삼거 4</t>
  </si>
  <si>
    <t>삼거 5</t>
  </si>
  <si>
    <t>은진면</t>
    <phoneticPr fontId="1" type="noConversion"/>
  </si>
  <si>
    <t>논산 급수구역</t>
    <phoneticPr fontId="1" type="noConversion"/>
  </si>
  <si>
    <t>채운 급수구역</t>
    <phoneticPr fontId="1" type="noConversion"/>
  </si>
  <si>
    <t>채운면</t>
    <phoneticPr fontId="1" type="noConversion"/>
  </si>
  <si>
    <t>연무읍</t>
    <phoneticPr fontId="1" type="noConversion"/>
  </si>
  <si>
    <t>강경 급수구역</t>
    <phoneticPr fontId="1" type="noConversion"/>
  </si>
  <si>
    <t>강경읍</t>
    <phoneticPr fontId="1" type="noConversion"/>
  </si>
  <si>
    <t>성동면</t>
    <phoneticPr fontId="1" type="noConversion"/>
  </si>
  <si>
    <t>연무 급수구역</t>
    <phoneticPr fontId="1" type="noConversion"/>
  </si>
  <si>
    <t>가야곡면</t>
    <phoneticPr fontId="1" type="noConversion"/>
  </si>
  <si>
    <t>남산- 2</t>
  </si>
  <si>
    <t>신양- 2</t>
  </si>
  <si>
    <t>신양- 3</t>
  </si>
  <si>
    <t>연산 급수구역</t>
    <phoneticPr fontId="1" type="noConversion"/>
  </si>
  <si>
    <t>연산면</t>
    <phoneticPr fontId="1" type="noConversion"/>
  </si>
  <si>
    <t>양촌면</t>
    <phoneticPr fontId="1" type="noConversion"/>
  </si>
  <si>
    <t>벌곡면</t>
    <phoneticPr fontId="1" type="noConversion"/>
  </si>
  <si>
    <t>부적면</t>
    <phoneticPr fontId="1" type="noConversion"/>
  </si>
  <si>
    <t>화정- 2</t>
  </si>
  <si>
    <t>노성 급수구역</t>
    <phoneticPr fontId="1" type="noConversion"/>
  </si>
  <si>
    <t>노성면</t>
    <phoneticPr fontId="1" type="noConversion"/>
  </si>
  <si>
    <t>상월면</t>
    <phoneticPr fontId="1" type="noConversion"/>
  </si>
  <si>
    <t>성동 급수구역</t>
    <phoneticPr fontId="1" type="noConversion"/>
  </si>
  <si>
    <t>광석면</t>
    <phoneticPr fontId="1" type="noConversion"/>
  </si>
  <si>
    <t>부창동</t>
    <phoneticPr fontId="1" type="noConversion"/>
  </si>
  <si>
    <t>채운 급수구역</t>
    <phoneticPr fontId="1" type="noConversion"/>
  </si>
  <si>
    <t>채운면</t>
    <phoneticPr fontId="1" type="noConversion"/>
  </si>
  <si>
    <t>은진면</t>
    <phoneticPr fontId="1" type="noConversion"/>
  </si>
  <si>
    <t>연무읍</t>
    <phoneticPr fontId="1" type="noConversion"/>
  </si>
  <si>
    <t>강경 급수구역</t>
    <phoneticPr fontId="1" type="noConversion"/>
  </si>
  <si>
    <t>은진면</t>
    <phoneticPr fontId="1" type="noConversion"/>
  </si>
  <si>
    <t>채운면</t>
    <phoneticPr fontId="1" type="noConversion"/>
  </si>
  <si>
    <t>노성면</t>
    <phoneticPr fontId="1" type="noConversion"/>
  </si>
  <si>
    <t>광석 급수구역</t>
    <phoneticPr fontId="1" type="noConversion"/>
  </si>
  <si>
    <t>광석면</t>
    <phoneticPr fontId="1" type="noConversion"/>
  </si>
  <si>
    <t>화지동</t>
    <phoneticPr fontId="1" type="noConversion"/>
  </si>
  <si>
    <t>지산동</t>
    <phoneticPr fontId="1" type="noConversion"/>
  </si>
  <si>
    <t>덕지동</t>
    <phoneticPr fontId="1" type="noConversion"/>
  </si>
  <si>
    <t>내동</t>
    <phoneticPr fontId="1" type="noConversion"/>
  </si>
  <si>
    <t>관촉동</t>
    <phoneticPr fontId="1" type="noConversion"/>
  </si>
  <si>
    <t>대교동</t>
    <phoneticPr fontId="1" type="noConversion"/>
  </si>
  <si>
    <t>등화동</t>
    <phoneticPr fontId="1" type="noConversion"/>
  </si>
  <si>
    <t>강산동</t>
    <phoneticPr fontId="1" type="noConversion"/>
  </si>
  <si>
    <t>반월동</t>
    <phoneticPr fontId="1" type="noConversion"/>
  </si>
  <si>
    <t>화지동</t>
    <phoneticPr fontId="1" type="noConversion"/>
  </si>
  <si>
    <t>급수구역</t>
    <phoneticPr fontId="1" type="noConversion"/>
  </si>
  <si>
    <t>화정리-</t>
    <phoneticPr fontId="1" type="noConversion"/>
  </si>
  <si>
    <t>교촌리-</t>
    <phoneticPr fontId="1" type="noConversion"/>
  </si>
  <si>
    <t>신양리-</t>
    <phoneticPr fontId="1" type="noConversion"/>
  </si>
  <si>
    <t>오산리-</t>
    <phoneticPr fontId="1" type="noConversion"/>
  </si>
  <si>
    <t>남산리-</t>
    <phoneticPr fontId="1" type="noConversion"/>
  </si>
  <si>
    <t>성평3</t>
    <phoneticPr fontId="1" type="noConversion"/>
  </si>
  <si>
    <t>논산 급수분구</t>
    <phoneticPr fontId="1" type="noConversion"/>
  </si>
  <si>
    <t>내동 급수분구</t>
    <phoneticPr fontId="1" type="noConversion"/>
  </si>
  <si>
    <t>봉화 급수분구</t>
    <phoneticPr fontId="1" type="noConversion"/>
  </si>
  <si>
    <t>구분</t>
    <phoneticPr fontId="1" type="noConversion"/>
  </si>
  <si>
    <t>급수인구</t>
    <phoneticPr fontId="1" type="noConversion"/>
  </si>
  <si>
    <t>원단위</t>
    <phoneticPr fontId="1" type="noConversion"/>
  </si>
  <si>
    <t>지역
(숨김)</t>
    <phoneticPr fontId="1" type="noConversion"/>
  </si>
  <si>
    <t>생활용수량</t>
    <phoneticPr fontId="1" type="noConversion"/>
  </si>
  <si>
    <t>동지역</t>
    <phoneticPr fontId="1" type="noConversion"/>
  </si>
  <si>
    <t>면지역</t>
    <phoneticPr fontId="1" type="noConversion"/>
  </si>
  <si>
    <t>가야곡면</t>
    <phoneticPr fontId="1" type="noConversion"/>
  </si>
  <si>
    <t>북옥리</t>
    <phoneticPr fontId="1" type="noConversion"/>
  </si>
  <si>
    <t>화지동</t>
    <phoneticPr fontId="1" type="noConversion"/>
  </si>
  <si>
    <t>반월동</t>
    <phoneticPr fontId="1" type="noConversion"/>
  </si>
  <si>
    <t>취암동</t>
    <phoneticPr fontId="1" type="noConversion"/>
  </si>
  <si>
    <t>지산동</t>
    <phoneticPr fontId="1" type="noConversion"/>
  </si>
  <si>
    <t>덕지동</t>
    <phoneticPr fontId="1" type="noConversion"/>
  </si>
  <si>
    <t>내동</t>
    <phoneticPr fontId="1" type="noConversion"/>
  </si>
  <si>
    <t>관촉동</t>
    <phoneticPr fontId="1" type="noConversion"/>
  </si>
  <si>
    <t>-</t>
    <phoneticPr fontId="1" type="noConversion"/>
  </si>
  <si>
    <t>대교동</t>
    <phoneticPr fontId="1" type="noConversion"/>
  </si>
  <si>
    <t>부창동</t>
    <phoneticPr fontId="1" type="noConversion"/>
  </si>
  <si>
    <t>등화동</t>
    <phoneticPr fontId="1" type="noConversion"/>
  </si>
  <si>
    <t>강산동</t>
    <phoneticPr fontId="1" type="noConversion"/>
  </si>
  <si>
    <t>성평 3</t>
    <phoneticPr fontId="1" type="noConversion"/>
  </si>
  <si>
    <t>화산 1</t>
    <phoneticPr fontId="1" type="noConversion"/>
  </si>
  <si>
    <t>용화 1</t>
    <phoneticPr fontId="1" type="noConversion"/>
  </si>
  <si>
    <t>우기 1</t>
    <phoneticPr fontId="1" type="noConversion"/>
  </si>
  <si>
    <t>심암 1</t>
    <phoneticPr fontId="1" type="noConversion"/>
  </si>
  <si>
    <t>화정 1</t>
    <phoneticPr fontId="1" type="noConversion"/>
  </si>
  <si>
    <t>야화 1</t>
    <phoneticPr fontId="1" type="noConversion"/>
  </si>
  <si>
    <t>야화 2</t>
    <phoneticPr fontId="1" type="noConversion"/>
  </si>
  <si>
    <t>남산 1</t>
    <phoneticPr fontId="1" type="noConversion"/>
  </si>
  <si>
    <t>방축 1</t>
    <phoneticPr fontId="1" type="noConversion"/>
  </si>
  <si>
    <t>방축 4</t>
    <phoneticPr fontId="1" type="noConversion"/>
  </si>
  <si>
    <t>교촌 2</t>
    <phoneticPr fontId="1" type="noConversion"/>
  </si>
  <si>
    <t>신화 1</t>
    <phoneticPr fontId="1" type="noConversion"/>
  </si>
  <si>
    <t>남교리</t>
    <phoneticPr fontId="1" type="noConversion"/>
  </si>
  <si>
    <t>동흥 1</t>
    <phoneticPr fontId="1" type="noConversion"/>
  </si>
  <si>
    <t>서창리</t>
    <phoneticPr fontId="1" type="noConversion"/>
  </si>
  <si>
    <t>홍교리</t>
    <phoneticPr fontId="1" type="noConversion"/>
  </si>
  <si>
    <t>중앙 1</t>
    <phoneticPr fontId="1" type="noConversion"/>
  </si>
  <si>
    <t>염천리</t>
    <phoneticPr fontId="1" type="noConversion"/>
  </si>
  <si>
    <t>태평리</t>
    <phoneticPr fontId="1" type="noConversion"/>
  </si>
  <si>
    <t>대흥 1</t>
    <phoneticPr fontId="1" type="noConversion"/>
  </si>
  <si>
    <t>장화 1</t>
    <phoneticPr fontId="13" type="noConversion"/>
  </si>
  <si>
    <t>야화 3</t>
    <phoneticPr fontId="13" type="noConversion"/>
  </si>
  <si>
    <t>삼거 1</t>
    <phoneticPr fontId="13" type="noConversion"/>
  </si>
  <si>
    <t>심암 2</t>
    <phoneticPr fontId="1" type="noConversion"/>
  </si>
  <si>
    <t>남산- 1</t>
    <phoneticPr fontId="13" type="noConversion"/>
  </si>
  <si>
    <t>화악리</t>
    <phoneticPr fontId="1" type="noConversion"/>
  </si>
  <si>
    <t>신양- 1</t>
    <phoneticPr fontId="13" type="noConversion"/>
  </si>
  <si>
    <t>개척 3</t>
    <phoneticPr fontId="1" type="noConversion"/>
  </si>
  <si>
    <t>화정- 1</t>
    <phoneticPr fontId="13" type="noConversion"/>
  </si>
</sst>
</file>

<file path=xl/styles.xml><?xml version="1.0" encoding="utf-8"?>
<styleSheet xmlns="http://schemas.openxmlformats.org/spreadsheetml/2006/main">
  <numFmts count="4">
    <numFmt numFmtId="41" formatCode="_-* #,##0_-;\-* #,##0_-;_-* &quot;-&quot;_-;_-@_-"/>
    <numFmt numFmtId="176" formatCode="#,##0_ "/>
    <numFmt numFmtId="177" formatCode="0.0%"/>
    <numFmt numFmtId="178" formatCode="_-* #,##0.00_-;\-* #,##0.00_-;_-* &quot;-&quot;_-;_-@_-"/>
  </numFmts>
  <fonts count="15">
    <font>
      <sz val="11"/>
      <color theme="1"/>
      <name val="맑은 고딕"/>
      <family val="2"/>
      <charset val="129"/>
      <scheme val="minor"/>
    </font>
    <font>
      <sz val="8"/>
      <name val="맑은 고딕"/>
      <family val="2"/>
      <charset val="129"/>
      <scheme val="minor"/>
    </font>
    <font>
      <sz val="9"/>
      <color theme="1"/>
      <name val="굴림체"/>
      <family val="3"/>
      <charset val="129"/>
    </font>
    <font>
      <sz val="10"/>
      <name val="굴림체"/>
      <family val="3"/>
      <charset val="129"/>
    </font>
    <font>
      <sz val="8"/>
      <name val="굴림체"/>
      <family val="3"/>
      <charset val="129"/>
    </font>
    <font>
      <sz val="8"/>
      <color theme="1"/>
      <name val="굴림체"/>
      <family val="3"/>
      <charset val="129"/>
    </font>
    <font>
      <sz val="11"/>
      <color theme="1"/>
      <name val="맑은 고딕"/>
      <family val="2"/>
      <charset val="129"/>
      <scheme val="minor"/>
    </font>
    <font>
      <b/>
      <sz val="12"/>
      <name val="굴림체"/>
      <family val="3"/>
      <charset val="129"/>
    </font>
    <font>
      <b/>
      <sz val="8"/>
      <name val="굴림체"/>
      <family val="3"/>
      <charset val="129"/>
    </font>
    <font>
      <sz val="8"/>
      <color rgb="FF000000"/>
      <name val="굴림체"/>
      <family val="3"/>
      <charset val="129"/>
    </font>
    <font>
      <sz val="11"/>
      <name val="돋움"/>
      <family val="3"/>
      <charset val="129"/>
    </font>
    <font>
      <sz val="9"/>
      <name val="굴림체"/>
      <family val="3"/>
      <charset val="129"/>
    </font>
    <font>
      <sz val="12"/>
      <name val="굴림체"/>
      <family val="3"/>
      <charset val="129"/>
    </font>
    <font>
      <sz val="8"/>
      <name val="돋움"/>
      <family val="3"/>
      <charset val="129"/>
    </font>
    <font>
      <sz val="8"/>
      <color rgb="FFFF0000"/>
      <name val="굴림체"/>
      <family val="3"/>
      <charset val="129"/>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alignment vertical="center"/>
    </xf>
    <xf numFmtId="0" fontId="3" fillId="0" borderId="0"/>
    <xf numFmtId="41" fontId="6" fillId="0" borderId="0" applyFont="0" applyFill="0" applyBorder="0" applyAlignment="0" applyProtection="0">
      <alignment vertical="center"/>
    </xf>
    <xf numFmtId="9" fontId="6" fillId="0" borderId="0" applyFont="0" applyFill="0" applyBorder="0" applyAlignment="0" applyProtection="0">
      <alignment vertical="center"/>
    </xf>
    <xf numFmtId="41" fontId="10" fillId="0" borderId="0" applyFont="0" applyFill="0" applyBorder="0" applyAlignment="0" applyProtection="0">
      <alignment vertical="center"/>
    </xf>
  </cellStyleXfs>
  <cellXfs count="106">
    <xf numFmtId="0" fontId="0" fillId="0" borderId="0" xfId="0">
      <alignment vertical="center"/>
    </xf>
    <xf numFmtId="0" fontId="2" fillId="0" borderId="0" xfId="0" applyFont="1" applyAlignment="1">
      <alignment horizontal="center" vertical="center"/>
    </xf>
    <xf numFmtId="0" fontId="5" fillId="0" borderId="0" xfId="0" applyFont="1" applyAlignment="1">
      <alignment horizontal="center" vertical="center"/>
    </xf>
    <xf numFmtId="9" fontId="4" fillId="0" borderId="1" xfId="3" applyFont="1" applyBorder="1" applyAlignment="1">
      <alignment horizontal="center" vertical="center"/>
    </xf>
    <xf numFmtId="41" fontId="4" fillId="0" borderId="1" xfId="2" applyFont="1" applyBorder="1" applyAlignment="1">
      <alignment horizontal="center" vertical="center"/>
    </xf>
    <xf numFmtId="41" fontId="5" fillId="0" borderId="1" xfId="2" applyFont="1" applyBorder="1" applyAlignment="1">
      <alignment horizontal="center" vertical="center"/>
    </xf>
    <xf numFmtId="41" fontId="4" fillId="2" borderId="1" xfId="2" applyFont="1" applyFill="1" applyBorder="1" applyAlignment="1">
      <alignment horizontal="center" vertical="center"/>
    </xf>
    <xf numFmtId="41" fontId="5" fillId="2" borderId="1" xfId="2" applyFont="1" applyFill="1" applyBorder="1" applyAlignment="1">
      <alignment horizontal="center" vertical="center"/>
    </xf>
    <xf numFmtId="9" fontId="4" fillId="2" borderId="1" xfId="3" applyFont="1" applyFill="1" applyBorder="1" applyAlignment="1">
      <alignment horizontal="center" vertical="center"/>
    </xf>
    <xf numFmtId="176" fontId="4" fillId="0" borderId="1" xfId="2" applyNumberFormat="1" applyFont="1" applyBorder="1" applyAlignment="1">
      <alignment horizontal="center" vertical="center"/>
    </xf>
    <xf numFmtId="176" fontId="4" fillId="2" borderId="1" xfId="2" applyNumberFormat="1" applyFont="1" applyFill="1" applyBorder="1" applyAlignment="1">
      <alignment horizontal="center" vertical="center"/>
    </xf>
    <xf numFmtId="0" fontId="4" fillId="0" borderId="4" xfId="0" applyFont="1" applyBorder="1" applyAlignment="1">
      <alignment vertical="center"/>
    </xf>
    <xf numFmtId="0" fontId="4" fillId="0" borderId="3"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7" fillId="0" borderId="0" xfId="1" applyFont="1" applyFill="1" applyBorder="1" applyAlignment="1">
      <alignment horizontal="left" vertical="center"/>
    </xf>
    <xf numFmtId="176" fontId="7" fillId="0" borderId="0" xfId="1" applyNumberFormat="1" applyFont="1" applyFill="1" applyBorder="1" applyAlignment="1">
      <alignment horizontal="left" vertical="center"/>
    </xf>
    <xf numFmtId="176" fontId="8" fillId="0" borderId="1" xfId="2" applyNumberFormat="1" applyFont="1" applyBorder="1" applyAlignment="1">
      <alignment horizontal="center" vertical="center"/>
    </xf>
    <xf numFmtId="41" fontId="8" fillId="0" borderId="1" xfId="2" applyFont="1" applyBorder="1" applyAlignment="1">
      <alignment horizontal="center" vertical="center"/>
    </xf>
    <xf numFmtId="0" fontId="9" fillId="0" borderId="1" xfId="0" applyFont="1" applyBorder="1" applyAlignment="1">
      <alignment horizontal="center" vertical="center" wrapText="1"/>
    </xf>
    <xf numFmtId="41" fontId="4" fillId="0" borderId="1" xfId="4" applyFont="1" applyBorder="1" applyAlignment="1">
      <alignment horizontal="center" vertical="center"/>
    </xf>
    <xf numFmtId="41" fontId="4" fillId="0" borderId="2" xfId="4"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41" fontId="4" fillId="0" borderId="1" xfId="2" applyFont="1" applyFill="1" applyBorder="1" applyAlignment="1">
      <alignment horizontal="right" vertical="center"/>
    </xf>
    <xf numFmtId="41" fontId="5" fillId="2" borderId="1" xfId="2" applyNumberFormat="1" applyFont="1" applyFill="1" applyBorder="1" applyAlignment="1">
      <alignment horizontal="center" vertical="center"/>
    </xf>
    <xf numFmtId="177" fontId="5" fillId="0" borderId="0" xfId="3" applyNumberFormat="1" applyFont="1" applyAlignment="1">
      <alignment horizontal="center" vertical="center"/>
    </xf>
    <xf numFmtId="178" fontId="5" fillId="0" borderId="0" xfId="0" applyNumberFormat="1" applyFont="1" applyAlignment="1">
      <alignment horizontal="center" vertical="center"/>
    </xf>
    <xf numFmtId="0" fontId="12" fillId="0" borderId="0" xfId="1" applyFont="1" applyFill="1" applyBorder="1" applyAlignment="1">
      <alignment horizontal="left" vertical="center"/>
    </xf>
    <xf numFmtId="176" fontId="12" fillId="0" borderId="0" xfId="1" applyNumberFormat="1" applyFont="1" applyFill="1" applyBorder="1" applyAlignment="1">
      <alignment horizontal="left" vertical="center"/>
    </xf>
    <xf numFmtId="0" fontId="11" fillId="0" borderId="0" xfId="0" applyFont="1" applyFill="1" applyAlignment="1">
      <alignment horizontal="center" vertical="center"/>
    </xf>
    <xf numFmtId="0" fontId="2" fillId="0" borderId="0" xfId="0" applyFont="1" applyFill="1">
      <alignment vertical="center"/>
    </xf>
    <xf numFmtId="0" fontId="4" fillId="0" borderId="1" xfId="0" applyFont="1" applyFill="1" applyBorder="1" applyAlignment="1">
      <alignment horizontal="center" vertical="center"/>
    </xf>
    <xf numFmtId="41" fontId="4" fillId="0" borderId="1" xfId="2" applyFont="1" applyFill="1" applyBorder="1" applyAlignment="1">
      <alignment horizontal="center" vertical="center"/>
    </xf>
    <xf numFmtId="0" fontId="5" fillId="0" borderId="1" xfId="0" applyFont="1" applyFill="1" applyBorder="1">
      <alignment vertical="center"/>
    </xf>
    <xf numFmtId="41" fontId="4" fillId="0" borderId="1" xfId="0" applyNumberFormat="1" applyFont="1" applyFill="1" applyBorder="1" applyAlignment="1">
      <alignment horizontal="center" vertical="center"/>
    </xf>
    <xf numFmtId="177" fontId="4" fillId="0" borderId="1" xfId="3" applyNumberFormat="1" applyFont="1" applyFill="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1" fontId="2" fillId="0" borderId="0" xfId="0" applyNumberFormat="1" applyFont="1" applyFill="1">
      <alignment vertical="center"/>
    </xf>
    <xf numFmtId="176" fontId="4" fillId="0" borderId="1" xfId="2" applyNumberFormat="1" applyFont="1" applyFill="1" applyBorder="1" applyAlignment="1">
      <alignment horizontal="center" vertical="center"/>
    </xf>
    <xf numFmtId="176" fontId="0" fillId="0" borderId="0" xfId="0" applyNumberFormat="1">
      <alignment vertical="center"/>
    </xf>
    <xf numFmtId="0" fontId="4" fillId="0" borderId="5" xfId="0" applyFont="1" applyBorder="1" applyAlignment="1">
      <alignment horizontal="center" vertical="center"/>
    </xf>
    <xf numFmtId="0" fontId="5" fillId="0" borderId="1" xfId="0" applyFont="1" applyBorder="1" applyAlignment="1">
      <alignment horizontal="center" vertical="center"/>
    </xf>
    <xf numFmtId="177" fontId="14" fillId="0" borderId="1" xfId="3"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178" fontId="5" fillId="0" borderId="0" xfId="0" applyNumberFormat="1" applyFont="1" applyAlignment="1">
      <alignment horizontal="center" vertical="center"/>
    </xf>
    <xf numFmtId="0" fontId="5" fillId="0" borderId="2" xfId="0" applyFont="1" applyBorder="1" applyAlignment="1">
      <alignment horizontal="center" vertical="center"/>
    </xf>
    <xf numFmtId="41" fontId="14" fillId="0" borderId="1" xfId="4" applyFont="1" applyBorder="1" applyAlignment="1">
      <alignment horizontal="center" vertical="center"/>
    </xf>
    <xf numFmtId="0" fontId="14" fillId="0" borderId="1" xfId="0" applyFont="1" applyBorder="1" applyAlignment="1">
      <alignment horizontal="center" vertical="center"/>
    </xf>
    <xf numFmtId="41" fontId="5" fillId="0" borderId="1" xfId="0" applyNumberFormat="1" applyFont="1" applyBorder="1" applyAlignment="1">
      <alignment horizontal="center" vertical="center"/>
    </xf>
    <xf numFmtId="177" fontId="2" fillId="0" borderId="0" xfId="3" applyNumberFormat="1" applyFont="1" applyFill="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1" xfId="0" applyBorder="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0" fillId="0" borderId="4" xfId="0" applyBorder="1">
      <alignment vertical="center"/>
    </xf>
    <xf numFmtId="178" fontId="5" fillId="0" borderId="0" xfId="0" applyNumberFormat="1"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cellXfs>
  <cellStyles count="5">
    <cellStyle name="백분율" xfId="3" builtinId="5"/>
    <cellStyle name="쉼표 [0]" xfId="2" builtinId="6"/>
    <cellStyle name="쉼표 [0] 3" xfId="4"/>
    <cellStyle name="표준" xfId="0" builtinId="0"/>
    <cellStyle name="표준 4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20&#44228;&#54925;&#51064;&#44396;%20&#52628;&#512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계획인구(집계)"/>
      <sheetName val="1.계획인구(행정집계)"/>
      <sheetName val="1.계획인구(행정)"/>
      <sheetName val="1.계획인구(보고서)"/>
      <sheetName val="2.사회적인구 행정구역별 집계"/>
      <sheetName val="2.사회적인구 집계"/>
      <sheetName val="2.사회적인구-개발계획"/>
      <sheetName val="2.사회적인구-산업단지"/>
      <sheetName val="행정구역별 장래계획인구"/>
      <sheetName val="3.내부이동"/>
      <sheetName val="3.내부이동--"/>
      <sheetName val="참고자료 출력 (x)---&gt;"/>
      <sheetName val="3.계획산단용수산정"/>
      <sheetName val="공중위생업소조회"/>
      <sheetName val="각종원단위"/>
    </sheetNames>
    <sheetDataSet>
      <sheetData sheetId="0"/>
      <sheetData sheetId="1">
        <row r="7">
          <cell r="B7" t="str">
            <v>남교리</v>
          </cell>
          <cell r="C7">
            <v>512</v>
          </cell>
          <cell r="D7">
            <v>522</v>
          </cell>
          <cell r="E7">
            <v>499</v>
          </cell>
          <cell r="F7">
            <v>511</v>
          </cell>
          <cell r="G7">
            <v>526</v>
          </cell>
          <cell r="H7">
            <v>516</v>
          </cell>
          <cell r="I7">
            <v>0</v>
          </cell>
          <cell r="J7">
            <v>0</v>
          </cell>
          <cell r="K7">
            <v>0</v>
          </cell>
          <cell r="L7">
            <v>0</v>
          </cell>
          <cell r="M7">
            <v>0</v>
          </cell>
          <cell r="N7">
            <v>0</v>
          </cell>
          <cell r="O7">
            <v>512</v>
          </cell>
          <cell r="P7">
            <v>522</v>
          </cell>
          <cell r="Q7">
            <v>499</v>
          </cell>
          <cell r="R7">
            <v>511</v>
          </cell>
          <cell r="S7">
            <v>526</v>
          </cell>
          <cell r="T7">
            <v>516</v>
          </cell>
        </row>
        <row r="8">
          <cell r="B8" t="str">
            <v>동흥리</v>
          </cell>
          <cell r="C8">
            <v>622</v>
          </cell>
          <cell r="D8">
            <v>623</v>
          </cell>
          <cell r="E8">
            <v>614</v>
          </cell>
          <cell r="F8">
            <v>608</v>
          </cell>
          <cell r="G8">
            <v>622</v>
          </cell>
          <cell r="H8">
            <v>633</v>
          </cell>
          <cell r="I8">
            <v>0</v>
          </cell>
          <cell r="J8">
            <v>0</v>
          </cell>
          <cell r="K8">
            <v>0</v>
          </cell>
          <cell r="L8">
            <v>0</v>
          </cell>
          <cell r="M8">
            <v>0</v>
          </cell>
          <cell r="N8">
            <v>0</v>
          </cell>
          <cell r="O8">
            <v>622</v>
          </cell>
          <cell r="P8">
            <v>623</v>
          </cell>
          <cell r="Q8">
            <v>614</v>
          </cell>
          <cell r="R8">
            <v>608</v>
          </cell>
          <cell r="S8">
            <v>622</v>
          </cell>
          <cell r="T8">
            <v>633</v>
          </cell>
        </row>
        <row r="9">
          <cell r="B9" t="str">
            <v>북옥리</v>
          </cell>
          <cell r="C9">
            <v>210</v>
          </cell>
          <cell r="D9">
            <v>211</v>
          </cell>
          <cell r="E9">
            <v>207</v>
          </cell>
          <cell r="F9">
            <v>205</v>
          </cell>
          <cell r="G9">
            <v>210</v>
          </cell>
          <cell r="H9">
            <v>214</v>
          </cell>
          <cell r="I9">
            <v>0</v>
          </cell>
          <cell r="J9">
            <v>0</v>
          </cell>
          <cell r="K9">
            <v>0</v>
          </cell>
          <cell r="L9">
            <v>0</v>
          </cell>
          <cell r="M9">
            <v>0</v>
          </cell>
          <cell r="N9">
            <v>0</v>
          </cell>
          <cell r="O9">
            <v>210</v>
          </cell>
          <cell r="P9">
            <v>211</v>
          </cell>
          <cell r="Q9">
            <v>207</v>
          </cell>
          <cell r="R9">
            <v>205</v>
          </cell>
          <cell r="S9">
            <v>210</v>
          </cell>
          <cell r="T9">
            <v>214</v>
          </cell>
        </row>
        <row r="10">
          <cell r="B10" t="str">
            <v>서창리</v>
          </cell>
          <cell r="C10">
            <v>266</v>
          </cell>
          <cell r="D10">
            <v>266</v>
          </cell>
          <cell r="E10">
            <v>262</v>
          </cell>
          <cell r="F10">
            <v>260</v>
          </cell>
          <cell r="G10">
            <v>266</v>
          </cell>
          <cell r="H10">
            <v>271</v>
          </cell>
          <cell r="I10">
            <v>0</v>
          </cell>
          <cell r="J10">
            <v>0</v>
          </cell>
          <cell r="K10">
            <v>0</v>
          </cell>
          <cell r="L10">
            <v>0</v>
          </cell>
          <cell r="M10">
            <v>0</v>
          </cell>
          <cell r="N10">
            <v>0</v>
          </cell>
          <cell r="O10">
            <v>266</v>
          </cell>
          <cell r="P10">
            <v>266</v>
          </cell>
          <cell r="Q10">
            <v>262</v>
          </cell>
          <cell r="R10">
            <v>260</v>
          </cell>
          <cell r="S10">
            <v>266</v>
          </cell>
          <cell r="T10">
            <v>271</v>
          </cell>
        </row>
        <row r="11">
          <cell r="B11" t="str">
            <v>홍교리</v>
          </cell>
          <cell r="C11">
            <v>521</v>
          </cell>
          <cell r="D11">
            <v>522</v>
          </cell>
          <cell r="E11">
            <v>514</v>
          </cell>
          <cell r="F11">
            <v>508</v>
          </cell>
          <cell r="G11">
            <v>520</v>
          </cell>
          <cell r="H11">
            <v>530</v>
          </cell>
          <cell r="I11">
            <v>0</v>
          </cell>
          <cell r="J11">
            <v>0</v>
          </cell>
          <cell r="K11">
            <v>0</v>
          </cell>
          <cell r="L11">
            <v>0</v>
          </cell>
          <cell r="M11">
            <v>0</v>
          </cell>
          <cell r="N11">
            <v>0</v>
          </cell>
          <cell r="O11">
            <v>521</v>
          </cell>
          <cell r="P11">
            <v>522</v>
          </cell>
          <cell r="Q11">
            <v>514</v>
          </cell>
          <cell r="R11">
            <v>508</v>
          </cell>
          <cell r="S11">
            <v>520</v>
          </cell>
          <cell r="T11">
            <v>530</v>
          </cell>
        </row>
        <row r="12">
          <cell r="B12" t="str">
            <v>중앙리</v>
          </cell>
          <cell r="C12">
            <v>571</v>
          </cell>
          <cell r="D12">
            <v>571</v>
          </cell>
          <cell r="E12">
            <v>562</v>
          </cell>
          <cell r="F12">
            <v>558</v>
          </cell>
          <cell r="G12">
            <v>571</v>
          </cell>
          <cell r="H12">
            <v>582</v>
          </cell>
          <cell r="I12">
            <v>0</v>
          </cell>
          <cell r="J12">
            <v>0</v>
          </cell>
          <cell r="K12">
            <v>0</v>
          </cell>
          <cell r="L12">
            <v>0</v>
          </cell>
          <cell r="M12">
            <v>0</v>
          </cell>
          <cell r="N12">
            <v>0</v>
          </cell>
          <cell r="O12">
            <v>571</v>
          </cell>
          <cell r="P12">
            <v>571</v>
          </cell>
          <cell r="Q12">
            <v>562</v>
          </cell>
          <cell r="R12">
            <v>558</v>
          </cell>
          <cell r="S12">
            <v>571</v>
          </cell>
          <cell r="T12">
            <v>582</v>
          </cell>
        </row>
        <row r="13">
          <cell r="B13" t="str">
            <v>염천리</v>
          </cell>
          <cell r="C13">
            <v>202</v>
          </cell>
          <cell r="D13">
            <v>202</v>
          </cell>
          <cell r="E13">
            <v>199</v>
          </cell>
          <cell r="F13">
            <v>197</v>
          </cell>
          <cell r="G13">
            <v>201</v>
          </cell>
          <cell r="H13">
            <v>205</v>
          </cell>
          <cell r="I13">
            <v>0</v>
          </cell>
          <cell r="J13">
            <v>0</v>
          </cell>
          <cell r="K13">
            <v>0</v>
          </cell>
          <cell r="L13">
            <v>0</v>
          </cell>
          <cell r="M13">
            <v>0</v>
          </cell>
          <cell r="N13">
            <v>0</v>
          </cell>
          <cell r="O13">
            <v>202</v>
          </cell>
          <cell r="P13">
            <v>202</v>
          </cell>
          <cell r="Q13">
            <v>199</v>
          </cell>
          <cell r="R13">
            <v>197</v>
          </cell>
          <cell r="S13">
            <v>201</v>
          </cell>
          <cell r="T13">
            <v>205</v>
          </cell>
        </row>
        <row r="14">
          <cell r="B14" t="str">
            <v>태평리</v>
          </cell>
          <cell r="C14">
            <v>244</v>
          </cell>
          <cell r="D14">
            <v>245</v>
          </cell>
          <cell r="E14">
            <v>241</v>
          </cell>
          <cell r="F14">
            <v>238</v>
          </cell>
          <cell r="G14">
            <v>244</v>
          </cell>
          <cell r="H14">
            <v>248</v>
          </cell>
          <cell r="I14">
            <v>0</v>
          </cell>
          <cell r="J14">
            <v>0</v>
          </cell>
          <cell r="K14">
            <v>0</v>
          </cell>
          <cell r="L14">
            <v>0</v>
          </cell>
          <cell r="M14">
            <v>0</v>
          </cell>
          <cell r="N14">
            <v>0</v>
          </cell>
          <cell r="O14">
            <v>244</v>
          </cell>
          <cell r="P14">
            <v>245</v>
          </cell>
          <cell r="Q14">
            <v>241</v>
          </cell>
          <cell r="R14">
            <v>238</v>
          </cell>
          <cell r="S14">
            <v>244</v>
          </cell>
          <cell r="T14">
            <v>248</v>
          </cell>
        </row>
        <row r="15">
          <cell r="B15" t="str">
            <v>대흥리</v>
          </cell>
          <cell r="C15">
            <v>2084</v>
          </cell>
          <cell r="D15">
            <v>2086</v>
          </cell>
          <cell r="E15">
            <v>2054</v>
          </cell>
          <cell r="F15">
            <v>2033</v>
          </cell>
          <cell r="G15">
            <v>2082</v>
          </cell>
          <cell r="H15">
            <v>2120</v>
          </cell>
          <cell r="I15">
            <v>0</v>
          </cell>
          <cell r="J15">
            <v>0</v>
          </cell>
          <cell r="K15">
            <v>0</v>
          </cell>
          <cell r="L15">
            <v>0</v>
          </cell>
          <cell r="M15">
            <v>0</v>
          </cell>
          <cell r="N15">
            <v>0</v>
          </cell>
          <cell r="O15">
            <v>2084</v>
          </cell>
          <cell r="P15">
            <v>2086</v>
          </cell>
          <cell r="Q15">
            <v>2054</v>
          </cell>
          <cell r="R15">
            <v>2033</v>
          </cell>
          <cell r="S15">
            <v>2082</v>
          </cell>
          <cell r="T15">
            <v>2120</v>
          </cell>
        </row>
        <row r="16">
          <cell r="B16" t="str">
            <v>황산리</v>
          </cell>
          <cell r="C16">
            <v>1842</v>
          </cell>
          <cell r="D16">
            <v>1843</v>
          </cell>
          <cell r="E16">
            <v>1817</v>
          </cell>
          <cell r="F16">
            <v>1797</v>
          </cell>
          <cell r="G16">
            <v>1840</v>
          </cell>
          <cell r="H16">
            <v>1874</v>
          </cell>
          <cell r="I16">
            <v>0</v>
          </cell>
          <cell r="J16">
            <v>0</v>
          </cell>
          <cell r="K16">
            <v>0</v>
          </cell>
          <cell r="L16">
            <v>0</v>
          </cell>
          <cell r="M16">
            <v>0</v>
          </cell>
          <cell r="N16">
            <v>0</v>
          </cell>
          <cell r="O16">
            <v>1842</v>
          </cell>
          <cell r="P16">
            <v>1843</v>
          </cell>
          <cell r="Q16">
            <v>1817</v>
          </cell>
          <cell r="R16">
            <v>1797</v>
          </cell>
          <cell r="S16">
            <v>1840</v>
          </cell>
          <cell r="T16">
            <v>1874</v>
          </cell>
        </row>
        <row r="17">
          <cell r="B17" t="str">
            <v>채산리</v>
          </cell>
          <cell r="C17">
            <v>1499</v>
          </cell>
          <cell r="D17">
            <v>1500</v>
          </cell>
          <cell r="E17">
            <v>1478</v>
          </cell>
          <cell r="F17">
            <v>1462</v>
          </cell>
          <cell r="G17">
            <v>1497</v>
          </cell>
          <cell r="H17">
            <v>1525</v>
          </cell>
          <cell r="I17">
            <v>0</v>
          </cell>
          <cell r="J17">
            <v>0</v>
          </cell>
          <cell r="K17">
            <v>0</v>
          </cell>
          <cell r="L17">
            <v>0</v>
          </cell>
          <cell r="M17">
            <v>0</v>
          </cell>
          <cell r="N17">
            <v>0</v>
          </cell>
          <cell r="O17">
            <v>1499</v>
          </cell>
          <cell r="P17">
            <v>1500</v>
          </cell>
          <cell r="Q17">
            <v>1478</v>
          </cell>
          <cell r="R17">
            <v>1462</v>
          </cell>
          <cell r="S17">
            <v>1497</v>
          </cell>
          <cell r="T17">
            <v>1525</v>
          </cell>
        </row>
        <row r="18">
          <cell r="B18" t="str">
            <v>산양리</v>
          </cell>
          <cell r="C18">
            <v>1622</v>
          </cell>
          <cell r="D18">
            <v>1625</v>
          </cell>
          <cell r="E18">
            <v>1600</v>
          </cell>
          <cell r="F18">
            <v>1584</v>
          </cell>
          <cell r="G18">
            <v>1622</v>
          </cell>
          <cell r="H18">
            <v>1650</v>
          </cell>
          <cell r="I18">
            <v>0</v>
          </cell>
          <cell r="J18">
            <v>0</v>
          </cell>
          <cell r="K18">
            <v>0</v>
          </cell>
          <cell r="L18">
            <v>0</v>
          </cell>
          <cell r="M18">
            <v>0</v>
          </cell>
          <cell r="N18">
            <v>0</v>
          </cell>
          <cell r="O18">
            <v>1622</v>
          </cell>
          <cell r="P18">
            <v>1625</v>
          </cell>
          <cell r="Q18">
            <v>1600</v>
          </cell>
          <cell r="R18">
            <v>1584</v>
          </cell>
          <cell r="S18">
            <v>1622</v>
          </cell>
          <cell r="T18">
            <v>1650</v>
          </cell>
        </row>
        <row r="19">
          <cell r="B19" t="str">
            <v>채운리</v>
          </cell>
          <cell r="C19">
            <v>380</v>
          </cell>
          <cell r="D19">
            <v>380</v>
          </cell>
          <cell r="E19">
            <v>374</v>
          </cell>
          <cell r="F19">
            <v>371</v>
          </cell>
          <cell r="G19">
            <v>380</v>
          </cell>
          <cell r="H19">
            <v>388</v>
          </cell>
          <cell r="I19">
            <v>0</v>
          </cell>
          <cell r="J19">
            <v>0</v>
          </cell>
          <cell r="K19">
            <v>0</v>
          </cell>
          <cell r="L19">
            <v>0</v>
          </cell>
          <cell r="M19">
            <v>0</v>
          </cell>
          <cell r="N19">
            <v>0</v>
          </cell>
          <cell r="O19">
            <v>380</v>
          </cell>
          <cell r="P19">
            <v>380</v>
          </cell>
          <cell r="Q19">
            <v>374</v>
          </cell>
          <cell r="R19">
            <v>371</v>
          </cell>
          <cell r="S19">
            <v>380</v>
          </cell>
          <cell r="T19">
            <v>388</v>
          </cell>
        </row>
        <row r="20">
          <cell r="B20" t="str">
            <v>소계</v>
          </cell>
          <cell r="C20">
            <v>16342</v>
          </cell>
          <cell r="D20">
            <v>16467</v>
          </cell>
          <cell r="E20">
            <v>18357</v>
          </cell>
          <cell r="F20">
            <v>18193</v>
          </cell>
          <cell r="G20">
            <v>18577</v>
          </cell>
          <cell r="H20">
            <v>18873</v>
          </cell>
          <cell r="I20">
            <v>0</v>
          </cell>
          <cell r="J20">
            <v>73</v>
          </cell>
          <cell r="K20">
            <v>1491</v>
          </cell>
          <cell r="L20">
            <v>1491</v>
          </cell>
          <cell r="M20">
            <v>1491</v>
          </cell>
          <cell r="N20">
            <v>1491</v>
          </cell>
          <cell r="O20">
            <v>16342</v>
          </cell>
          <cell r="P20">
            <v>16540</v>
          </cell>
          <cell r="Q20">
            <v>19848</v>
          </cell>
          <cell r="R20">
            <v>19684</v>
          </cell>
          <cell r="S20">
            <v>20068</v>
          </cell>
          <cell r="T20">
            <v>20364</v>
          </cell>
        </row>
        <row r="21">
          <cell r="B21" t="str">
            <v>마산리</v>
          </cell>
          <cell r="C21">
            <v>1699</v>
          </cell>
          <cell r="D21">
            <v>1701</v>
          </cell>
          <cell r="E21">
            <v>1675</v>
          </cell>
          <cell r="F21">
            <v>1658</v>
          </cell>
          <cell r="G21">
            <v>1698</v>
          </cell>
          <cell r="H21">
            <v>1729</v>
          </cell>
          <cell r="I21">
            <v>0</v>
          </cell>
          <cell r="J21">
            <v>0</v>
          </cell>
          <cell r="K21">
            <v>0</v>
          </cell>
          <cell r="L21">
            <v>0</v>
          </cell>
          <cell r="M21">
            <v>0</v>
          </cell>
          <cell r="N21">
            <v>0</v>
          </cell>
          <cell r="O21">
            <v>1699</v>
          </cell>
          <cell r="P21">
            <v>1701</v>
          </cell>
          <cell r="Q21">
            <v>1675</v>
          </cell>
          <cell r="R21">
            <v>1658</v>
          </cell>
          <cell r="S21">
            <v>1698</v>
          </cell>
          <cell r="T21">
            <v>1729</v>
          </cell>
        </row>
        <row r="22">
          <cell r="B22" t="str">
            <v>죽평리</v>
          </cell>
          <cell r="C22">
            <v>270</v>
          </cell>
          <cell r="D22">
            <v>270</v>
          </cell>
          <cell r="E22">
            <v>266</v>
          </cell>
          <cell r="F22">
            <v>263</v>
          </cell>
          <cell r="G22">
            <v>270</v>
          </cell>
          <cell r="H22">
            <v>274</v>
          </cell>
          <cell r="I22">
            <v>0</v>
          </cell>
          <cell r="J22">
            <v>0</v>
          </cell>
          <cell r="K22">
            <v>0</v>
          </cell>
          <cell r="L22">
            <v>0</v>
          </cell>
          <cell r="M22">
            <v>0</v>
          </cell>
          <cell r="N22">
            <v>0</v>
          </cell>
          <cell r="O22">
            <v>270</v>
          </cell>
          <cell r="P22">
            <v>270</v>
          </cell>
          <cell r="Q22">
            <v>266</v>
          </cell>
          <cell r="R22">
            <v>263</v>
          </cell>
          <cell r="S22">
            <v>270</v>
          </cell>
          <cell r="T22">
            <v>274</v>
          </cell>
        </row>
        <row r="23">
          <cell r="B23" t="str">
            <v>금곡리</v>
          </cell>
          <cell r="C23">
            <v>1071</v>
          </cell>
          <cell r="D23">
            <v>1071</v>
          </cell>
          <cell r="E23">
            <v>1056</v>
          </cell>
          <cell r="F23">
            <v>1045</v>
          </cell>
          <cell r="G23">
            <v>1070</v>
          </cell>
          <cell r="H23">
            <v>1089</v>
          </cell>
          <cell r="I23">
            <v>0</v>
          </cell>
          <cell r="J23">
            <v>0</v>
          </cell>
          <cell r="K23">
            <v>0</v>
          </cell>
          <cell r="L23">
            <v>0</v>
          </cell>
          <cell r="M23">
            <v>0</v>
          </cell>
          <cell r="N23">
            <v>0</v>
          </cell>
          <cell r="O23">
            <v>1071</v>
          </cell>
          <cell r="P23">
            <v>1071</v>
          </cell>
          <cell r="Q23">
            <v>1056</v>
          </cell>
          <cell r="R23">
            <v>1045</v>
          </cell>
          <cell r="S23">
            <v>1070</v>
          </cell>
          <cell r="T23">
            <v>1089</v>
          </cell>
        </row>
        <row r="24">
          <cell r="B24" t="str">
            <v>동산리</v>
          </cell>
          <cell r="C24">
            <v>3589</v>
          </cell>
          <cell r="D24">
            <v>3594</v>
          </cell>
          <cell r="E24">
            <v>5675</v>
          </cell>
          <cell r="F24">
            <v>5638</v>
          </cell>
          <cell r="G24">
            <v>5722</v>
          </cell>
          <cell r="H24">
            <v>5789</v>
          </cell>
          <cell r="I24">
            <v>0</v>
          </cell>
          <cell r="J24">
            <v>0</v>
          </cell>
          <cell r="K24">
            <v>1418</v>
          </cell>
          <cell r="L24">
            <v>1418</v>
          </cell>
          <cell r="M24">
            <v>1418</v>
          </cell>
          <cell r="N24">
            <v>1418</v>
          </cell>
          <cell r="O24">
            <v>3589</v>
          </cell>
          <cell r="P24">
            <v>3594</v>
          </cell>
          <cell r="Q24">
            <v>7093</v>
          </cell>
          <cell r="R24">
            <v>7056</v>
          </cell>
          <cell r="S24">
            <v>7140</v>
          </cell>
          <cell r="T24">
            <v>7207</v>
          </cell>
        </row>
        <row r="25">
          <cell r="B25" t="str">
            <v>죽본리</v>
          </cell>
          <cell r="C25">
            <v>261</v>
          </cell>
          <cell r="D25">
            <v>261</v>
          </cell>
          <cell r="E25">
            <v>257</v>
          </cell>
          <cell r="F25">
            <v>254</v>
          </cell>
          <cell r="G25">
            <v>261</v>
          </cell>
          <cell r="H25">
            <v>265</v>
          </cell>
          <cell r="I25">
            <v>0</v>
          </cell>
          <cell r="J25">
            <v>0</v>
          </cell>
          <cell r="K25">
            <v>0</v>
          </cell>
          <cell r="L25">
            <v>0</v>
          </cell>
          <cell r="M25">
            <v>0</v>
          </cell>
          <cell r="N25">
            <v>0</v>
          </cell>
          <cell r="O25">
            <v>261</v>
          </cell>
          <cell r="P25">
            <v>261</v>
          </cell>
          <cell r="Q25">
            <v>257</v>
          </cell>
          <cell r="R25">
            <v>254</v>
          </cell>
          <cell r="S25">
            <v>261</v>
          </cell>
          <cell r="T25">
            <v>265</v>
          </cell>
        </row>
        <row r="26">
          <cell r="B26" t="str">
            <v>소룡리</v>
          </cell>
          <cell r="C26">
            <v>335</v>
          </cell>
          <cell r="D26">
            <v>335</v>
          </cell>
          <cell r="E26">
            <v>330</v>
          </cell>
          <cell r="F26">
            <v>327</v>
          </cell>
          <cell r="G26">
            <v>335</v>
          </cell>
          <cell r="H26">
            <v>341</v>
          </cell>
          <cell r="I26">
            <v>0</v>
          </cell>
          <cell r="J26">
            <v>0</v>
          </cell>
          <cell r="K26">
            <v>0</v>
          </cell>
          <cell r="L26">
            <v>0</v>
          </cell>
          <cell r="M26">
            <v>0</v>
          </cell>
          <cell r="N26">
            <v>0</v>
          </cell>
          <cell r="O26">
            <v>335</v>
          </cell>
          <cell r="P26">
            <v>335</v>
          </cell>
          <cell r="Q26">
            <v>330</v>
          </cell>
          <cell r="R26">
            <v>327</v>
          </cell>
          <cell r="S26">
            <v>335</v>
          </cell>
          <cell r="T26">
            <v>341</v>
          </cell>
        </row>
        <row r="27">
          <cell r="B27" t="str">
            <v>양지리</v>
          </cell>
          <cell r="C27">
            <v>357</v>
          </cell>
          <cell r="D27">
            <v>358</v>
          </cell>
          <cell r="E27">
            <v>352</v>
          </cell>
          <cell r="F27">
            <v>349</v>
          </cell>
          <cell r="G27">
            <v>357</v>
          </cell>
          <cell r="H27">
            <v>364</v>
          </cell>
          <cell r="I27">
            <v>0</v>
          </cell>
          <cell r="J27">
            <v>0</v>
          </cell>
          <cell r="K27">
            <v>0</v>
          </cell>
          <cell r="L27">
            <v>0</v>
          </cell>
          <cell r="M27">
            <v>0</v>
          </cell>
          <cell r="N27">
            <v>0</v>
          </cell>
          <cell r="O27">
            <v>357</v>
          </cell>
          <cell r="P27">
            <v>358</v>
          </cell>
          <cell r="Q27">
            <v>352</v>
          </cell>
          <cell r="R27">
            <v>349</v>
          </cell>
          <cell r="S27">
            <v>357</v>
          </cell>
          <cell r="T27">
            <v>364</v>
          </cell>
        </row>
        <row r="28">
          <cell r="B28" t="str">
            <v>마전리</v>
          </cell>
          <cell r="C28">
            <v>801</v>
          </cell>
          <cell r="D28">
            <v>801</v>
          </cell>
          <cell r="E28">
            <v>790</v>
          </cell>
          <cell r="F28">
            <v>782</v>
          </cell>
          <cell r="G28">
            <v>801</v>
          </cell>
          <cell r="H28">
            <v>816</v>
          </cell>
          <cell r="I28">
            <v>0</v>
          </cell>
          <cell r="J28">
            <v>0</v>
          </cell>
          <cell r="K28">
            <v>0</v>
          </cell>
          <cell r="L28">
            <v>0</v>
          </cell>
          <cell r="M28">
            <v>0</v>
          </cell>
          <cell r="N28">
            <v>0</v>
          </cell>
          <cell r="O28">
            <v>801</v>
          </cell>
          <cell r="P28">
            <v>801</v>
          </cell>
          <cell r="Q28">
            <v>790</v>
          </cell>
          <cell r="R28">
            <v>782</v>
          </cell>
          <cell r="S28">
            <v>801</v>
          </cell>
          <cell r="T28">
            <v>816</v>
          </cell>
        </row>
        <row r="29">
          <cell r="B29" t="str">
            <v>고내리</v>
          </cell>
          <cell r="C29">
            <v>644</v>
          </cell>
          <cell r="D29">
            <v>644</v>
          </cell>
          <cell r="E29">
            <v>635</v>
          </cell>
          <cell r="F29">
            <v>629</v>
          </cell>
          <cell r="G29">
            <v>644</v>
          </cell>
          <cell r="H29">
            <v>654</v>
          </cell>
          <cell r="I29">
            <v>0</v>
          </cell>
          <cell r="J29">
            <v>0</v>
          </cell>
          <cell r="K29">
            <v>0</v>
          </cell>
          <cell r="L29">
            <v>0</v>
          </cell>
          <cell r="M29">
            <v>0</v>
          </cell>
          <cell r="N29">
            <v>0</v>
          </cell>
          <cell r="O29">
            <v>644</v>
          </cell>
          <cell r="P29">
            <v>644</v>
          </cell>
          <cell r="Q29">
            <v>635</v>
          </cell>
          <cell r="R29">
            <v>629</v>
          </cell>
          <cell r="S29">
            <v>644</v>
          </cell>
          <cell r="T29">
            <v>654</v>
          </cell>
        </row>
        <row r="30">
          <cell r="B30" t="str">
            <v>황화정리</v>
          </cell>
          <cell r="C30">
            <v>729</v>
          </cell>
          <cell r="D30">
            <v>731</v>
          </cell>
          <cell r="E30">
            <v>719</v>
          </cell>
          <cell r="F30">
            <v>712</v>
          </cell>
          <cell r="G30">
            <v>729</v>
          </cell>
          <cell r="H30">
            <v>743</v>
          </cell>
          <cell r="I30">
            <v>0</v>
          </cell>
          <cell r="J30">
            <v>0</v>
          </cell>
          <cell r="K30">
            <v>0</v>
          </cell>
          <cell r="L30">
            <v>0</v>
          </cell>
          <cell r="M30">
            <v>0</v>
          </cell>
          <cell r="N30">
            <v>0</v>
          </cell>
          <cell r="O30">
            <v>729</v>
          </cell>
          <cell r="P30">
            <v>731</v>
          </cell>
          <cell r="Q30">
            <v>719</v>
          </cell>
          <cell r="R30">
            <v>712</v>
          </cell>
          <cell r="S30">
            <v>729</v>
          </cell>
          <cell r="T30">
            <v>743</v>
          </cell>
        </row>
        <row r="31">
          <cell r="B31" t="str">
            <v>안심리</v>
          </cell>
          <cell r="C31">
            <v>5468</v>
          </cell>
          <cell r="D31">
            <v>5583</v>
          </cell>
          <cell r="E31">
            <v>5501</v>
          </cell>
          <cell r="F31">
            <v>5446</v>
          </cell>
          <cell r="G31">
            <v>5572</v>
          </cell>
          <cell r="H31">
            <v>5671</v>
          </cell>
          <cell r="I31">
            <v>0</v>
          </cell>
          <cell r="J31">
            <v>73</v>
          </cell>
          <cell r="K31">
            <v>73</v>
          </cell>
          <cell r="L31">
            <v>73</v>
          </cell>
          <cell r="M31">
            <v>73</v>
          </cell>
          <cell r="N31">
            <v>73</v>
          </cell>
          <cell r="O31">
            <v>5468</v>
          </cell>
          <cell r="P31">
            <v>5656</v>
          </cell>
          <cell r="Q31">
            <v>5574</v>
          </cell>
          <cell r="R31">
            <v>5519</v>
          </cell>
          <cell r="S31">
            <v>5645</v>
          </cell>
          <cell r="T31">
            <v>5744</v>
          </cell>
        </row>
        <row r="32">
          <cell r="B32" t="str">
            <v>신화리</v>
          </cell>
          <cell r="C32">
            <v>384</v>
          </cell>
          <cell r="D32">
            <v>384</v>
          </cell>
          <cell r="E32">
            <v>378</v>
          </cell>
          <cell r="F32">
            <v>374</v>
          </cell>
          <cell r="G32">
            <v>384</v>
          </cell>
          <cell r="H32">
            <v>391</v>
          </cell>
          <cell r="I32">
            <v>0</v>
          </cell>
          <cell r="J32">
            <v>0</v>
          </cell>
          <cell r="K32">
            <v>0</v>
          </cell>
          <cell r="L32">
            <v>0</v>
          </cell>
          <cell r="M32">
            <v>0</v>
          </cell>
          <cell r="N32">
            <v>0</v>
          </cell>
          <cell r="O32">
            <v>384</v>
          </cell>
          <cell r="P32">
            <v>384</v>
          </cell>
          <cell r="Q32">
            <v>378</v>
          </cell>
          <cell r="R32">
            <v>374</v>
          </cell>
          <cell r="S32">
            <v>384</v>
          </cell>
          <cell r="T32">
            <v>391</v>
          </cell>
        </row>
        <row r="33">
          <cell r="B33" t="str">
            <v>봉동리</v>
          </cell>
          <cell r="C33">
            <v>734</v>
          </cell>
          <cell r="D33">
            <v>734</v>
          </cell>
          <cell r="E33">
            <v>723</v>
          </cell>
          <cell r="F33">
            <v>716</v>
          </cell>
          <cell r="G33">
            <v>734</v>
          </cell>
          <cell r="H33">
            <v>747</v>
          </cell>
          <cell r="I33">
            <v>0</v>
          </cell>
          <cell r="J33">
            <v>0</v>
          </cell>
          <cell r="K33">
            <v>0</v>
          </cell>
          <cell r="L33">
            <v>0</v>
          </cell>
          <cell r="M33">
            <v>0</v>
          </cell>
          <cell r="N33">
            <v>0</v>
          </cell>
          <cell r="O33">
            <v>734</v>
          </cell>
          <cell r="P33">
            <v>734</v>
          </cell>
          <cell r="Q33">
            <v>723</v>
          </cell>
          <cell r="R33">
            <v>716</v>
          </cell>
          <cell r="S33">
            <v>734</v>
          </cell>
          <cell r="T33">
            <v>747</v>
          </cell>
        </row>
        <row r="34">
          <cell r="B34" t="str">
            <v>소계</v>
          </cell>
          <cell r="C34">
            <v>5357</v>
          </cell>
          <cell r="D34">
            <v>5363</v>
          </cell>
          <cell r="E34">
            <v>5283</v>
          </cell>
          <cell r="F34">
            <v>5227</v>
          </cell>
          <cell r="G34">
            <v>5351</v>
          </cell>
          <cell r="H34">
            <v>5447</v>
          </cell>
          <cell r="I34">
            <v>0</v>
          </cell>
          <cell r="J34">
            <v>0</v>
          </cell>
          <cell r="K34">
            <v>0</v>
          </cell>
          <cell r="L34">
            <v>0</v>
          </cell>
          <cell r="M34">
            <v>0</v>
          </cell>
          <cell r="N34">
            <v>0</v>
          </cell>
          <cell r="O34">
            <v>5357</v>
          </cell>
          <cell r="P34">
            <v>5363</v>
          </cell>
          <cell r="Q34">
            <v>5283</v>
          </cell>
          <cell r="R34">
            <v>5227</v>
          </cell>
          <cell r="S34">
            <v>5351</v>
          </cell>
          <cell r="T34">
            <v>5447</v>
          </cell>
        </row>
        <row r="35">
          <cell r="B35" t="str">
            <v>삼산리</v>
          </cell>
          <cell r="C35">
            <v>363</v>
          </cell>
          <cell r="D35">
            <v>363</v>
          </cell>
          <cell r="E35">
            <v>358</v>
          </cell>
          <cell r="F35">
            <v>354</v>
          </cell>
          <cell r="G35">
            <v>363</v>
          </cell>
          <cell r="H35">
            <v>369</v>
          </cell>
          <cell r="I35">
            <v>0</v>
          </cell>
          <cell r="J35">
            <v>0</v>
          </cell>
          <cell r="K35">
            <v>0</v>
          </cell>
          <cell r="L35">
            <v>0</v>
          </cell>
          <cell r="M35">
            <v>0</v>
          </cell>
          <cell r="N35">
            <v>0</v>
          </cell>
          <cell r="O35">
            <v>363</v>
          </cell>
          <cell r="P35">
            <v>363</v>
          </cell>
          <cell r="Q35">
            <v>358</v>
          </cell>
          <cell r="R35">
            <v>354</v>
          </cell>
          <cell r="S35">
            <v>363</v>
          </cell>
          <cell r="T35">
            <v>369</v>
          </cell>
        </row>
        <row r="36">
          <cell r="B36" t="str">
            <v>월성리</v>
          </cell>
          <cell r="C36">
            <v>470</v>
          </cell>
          <cell r="D36">
            <v>471</v>
          </cell>
          <cell r="E36">
            <v>464</v>
          </cell>
          <cell r="F36">
            <v>458</v>
          </cell>
          <cell r="G36">
            <v>469</v>
          </cell>
          <cell r="H36">
            <v>478</v>
          </cell>
          <cell r="I36">
            <v>0</v>
          </cell>
          <cell r="J36">
            <v>0</v>
          </cell>
          <cell r="K36">
            <v>0</v>
          </cell>
          <cell r="L36">
            <v>0</v>
          </cell>
          <cell r="M36">
            <v>0</v>
          </cell>
          <cell r="N36">
            <v>0</v>
          </cell>
          <cell r="O36">
            <v>470</v>
          </cell>
          <cell r="P36">
            <v>471</v>
          </cell>
          <cell r="Q36">
            <v>464</v>
          </cell>
          <cell r="R36">
            <v>458</v>
          </cell>
          <cell r="S36">
            <v>469</v>
          </cell>
          <cell r="T36">
            <v>478</v>
          </cell>
        </row>
        <row r="37">
          <cell r="B37" t="str">
            <v>병촌리</v>
          </cell>
          <cell r="C37">
            <v>300</v>
          </cell>
          <cell r="D37">
            <v>300</v>
          </cell>
          <cell r="E37">
            <v>295</v>
          </cell>
          <cell r="F37">
            <v>293</v>
          </cell>
          <cell r="G37">
            <v>300</v>
          </cell>
          <cell r="H37">
            <v>305</v>
          </cell>
          <cell r="I37">
            <v>0</v>
          </cell>
          <cell r="J37">
            <v>0</v>
          </cell>
          <cell r="K37">
            <v>0</v>
          </cell>
          <cell r="L37">
            <v>0</v>
          </cell>
          <cell r="M37">
            <v>0</v>
          </cell>
          <cell r="N37">
            <v>0</v>
          </cell>
          <cell r="O37">
            <v>300</v>
          </cell>
          <cell r="P37">
            <v>300</v>
          </cell>
          <cell r="Q37">
            <v>295</v>
          </cell>
          <cell r="R37">
            <v>293</v>
          </cell>
          <cell r="S37">
            <v>300</v>
          </cell>
          <cell r="T37">
            <v>305</v>
          </cell>
        </row>
        <row r="38">
          <cell r="B38" t="str">
            <v>개척리</v>
          </cell>
          <cell r="C38">
            <v>571</v>
          </cell>
          <cell r="D38">
            <v>573</v>
          </cell>
          <cell r="E38">
            <v>564</v>
          </cell>
          <cell r="F38">
            <v>556</v>
          </cell>
          <cell r="G38">
            <v>571</v>
          </cell>
          <cell r="H38">
            <v>580</v>
          </cell>
          <cell r="I38">
            <v>0</v>
          </cell>
          <cell r="J38">
            <v>0</v>
          </cell>
          <cell r="K38">
            <v>0</v>
          </cell>
          <cell r="L38">
            <v>0</v>
          </cell>
          <cell r="M38">
            <v>0</v>
          </cell>
          <cell r="N38">
            <v>0</v>
          </cell>
          <cell r="O38">
            <v>571</v>
          </cell>
          <cell r="P38">
            <v>573</v>
          </cell>
          <cell r="Q38">
            <v>564</v>
          </cell>
          <cell r="R38">
            <v>556</v>
          </cell>
          <cell r="S38">
            <v>571</v>
          </cell>
          <cell r="T38">
            <v>580</v>
          </cell>
        </row>
        <row r="39">
          <cell r="B39" t="str">
            <v>우곤리</v>
          </cell>
          <cell r="C39">
            <v>697</v>
          </cell>
          <cell r="D39">
            <v>697</v>
          </cell>
          <cell r="E39">
            <v>687</v>
          </cell>
          <cell r="F39">
            <v>680</v>
          </cell>
          <cell r="G39">
            <v>696</v>
          </cell>
          <cell r="H39">
            <v>709</v>
          </cell>
          <cell r="I39">
            <v>0</v>
          </cell>
          <cell r="J39">
            <v>0</v>
          </cell>
          <cell r="K39">
            <v>0</v>
          </cell>
          <cell r="L39">
            <v>0</v>
          </cell>
          <cell r="M39">
            <v>0</v>
          </cell>
          <cell r="N39">
            <v>0</v>
          </cell>
          <cell r="O39">
            <v>697</v>
          </cell>
          <cell r="P39">
            <v>697</v>
          </cell>
          <cell r="Q39">
            <v>687</v>
          </cell>
          <cell r="R39">
            <v>680</v>
          </cell>
          <cell r="S39">
            <v>696</v>
          </cell>
          <cell r="T39">
            <v>709</v>
          </cell>
        </row>
        <row r="40">
          <cell r="B40" t="str">
            <v>원남리</v>
          </cell>
          <cell r="C40">
            <v>471</v>
          </cell>
          <cell r="D40">
            <v>471</v>
          </cell>
          <cell r="E40">
            <v>464</v>
          </cell>
          <cell r="F40">
            <v>460</v>
          </cell>
          <cell r="G40">
            <v>470</v>
          </cell>
          <cell r="H40">
            <v>478</v>
          </cell>
          <cell r="I40">
            <v>0</v>
          </cell>
          <cell r="J40">
            <v>0</v>
          </cell>
          <cell r="K40">
            <v>0</v>
          </cell>
          <cell r="L40">
            <v>0</v>
          </cell>
          <cell r="M40">
            <v>0</v>
          </cell>
          <cell r="N40">
            <v>0</v>
          </cell>
          <cell r="O40">
            <v>471</v>
          </cell>
          <cell r="P40">
            <v>471</v>
          </cell>
          <cell r="Q40">
            <v>464</v>
          </cell>
          <cell r="R40">
            <v>460</v>
          </cell>
          <cell r="S40">
            <v>470</v>
          </cell>
          <cell r="T40">
            <v>478</v>
          </cell>
        </row>
        <row r="41">
          <cell r="B41" t="str">
            <v>원북리</v>
          </cell>
          <cell r="C41">
            <v>568</v>
          </cell>
          <cell r="D41">
            <v>568</v>
          </cell>
          <cell r="E41">
            <v>560</v>
          </cell>
          <cell r="F41">
            <v>555</v>
          </cell>
          <cell r="G41">
            <v>568</v>
          </cell>
          <cell r="H41">
            <v>578</v>
          </cell>
          <cell r="I41">
            <v>0</v>
          </cell>
          <cell r="J41">
            <v>0</v>
          </cell>
          <cell r="K41">
            <v>0</v>
          </cell>
          <cell r="L41">
            <v>0</v>
          </cell>
          <cell r="M41">
            <v>0</v>
          </cell>
          <cell r="N41">
            <v>0</v>
          </cell>
          <cell r="O41">
            <v>568</v>
          </cell>
          <cell r="P41">
            <v>568</v>
          </cell>
          <cell r="Q41">
            <v>560</v>
          </cell>
          <cell r="R41">
            <v>555</v>
          </cell>
          <cell r="S41">
            <v>568</v>
          </cell>
          <cell r="T41">
            <v>578</v>
          </cell>
        </row>
        <row r="42">
          <cell r="B42" t="str">
            <v>정지리</v>
          </cell>
          <cell r="C42">
            <v>751</v>
          </cell>
          <cell r="D42">
            <v>752</v>
          </cell>
          <cell r="E42">
            <v>741</v>
          </cell>
          <cell r="F42">
            <v>733</v>
          </cell>
          <cell r="G42">
            <v>750</v>
          </cell>
          <cell r="H42">
            <v>764</v>
          </cell>
          <cell r="I42">
            <v>0</v>
          </cell>
          <cell r="J42">
            <v>0</v>
          </cell>
          <cell r="K42">
            <v>0</v>
          </cell>
          <cell r="L42">
            <v>0</v>
          </cell>
          <cell r="M42">
            <v>0</v>
          </cell>
          <cell r="N42">
            <v>0</v>
          </cell>
          <cell r="O42">
            <v>751</v>
          </cell>
          <cell r="P42">
            <v>752</v>
          </cell>
          <cell r="Q42">
            <v>741</v>
          </cell>
          <cell r="R42">
            <v>733</v>
          </cell>
          <cell r="S42">
            <v>750</v>
          </cell>
          <cell r="T42">
            <v>764</v>
          </cell>
        </row>
        <row r="43">
          <cell r="B43" t="str">
            <v>원봉리</v>
          </cell>
          <cell r="C43">
            <v>698</v>
          </cell>
          <cell r="D43">
            <v>699</v>
          </cell>
          <cell r="E43">
            <v>688</v>
          </cell>
          <cell r="F43">
            <v>682</v>
          </cell>
          <cell r="G43">
            <v>697</v>
          </cell>
          <cell r="H43">
            <v>710</v>
          </cell>
          <cell r="I43">
            <v>0</v>
          </cell>
          <cell r="J43">
            <v>0</v>
          </cell>
          <cell r="K43">
            <v>0</v>
          </cell>
          <cell r="L43">
            <v>0</v>
          </cell>
          <cell r="M43">
            <v>0</v>
          </cell>
          <cell r="N43">
            <v>0</v>
          </cell>
          <cell r="O43">
            <v>698</v>
          </cell>
          <cell r="P43">
            <v>699</v>
          </cell>
          <cell r="Q43">
            <v>688</v>
          </cell>
          <cell r="R43">
            <v>682</v>
          </cell>
          <cell r="S43">
            <v>697</v>
          </cell>
          <cell r="T43">
            <v>710</v>
          </cell>
        </row>
        <row r="44">
          <cell r="B44" t="str">
            <v>화정리</v>
          </cell>
          <cell r="C44">
            <v>334</v>
          </cell>
          <cell r="D44">
            <v>334</v>
          </cell>
          <cell r="E44">
            <v>329</v>
          </cell>
          <cell r="F44">
            <v>326</v>
          </cell>
          <cell r="G44">
            <v>333</v>
          </cell>
          <cell r="H44">
            <v>340</v>
          </cell>
          <cell r="I44">
            <v>0</v>
          </cell>
          <cell r="J44">
            <v>0</v>
          </cell>
          <cell r="K44">
            <v>0</v>
          </cell>
          <cell r="L44">
            <v>0</v>
          </cell>
          <cell r="M44">
            <v>0</v>
          </cell>
          <cell r="N44">
            <v>0</v>
          </cell>
          <cell r="O44">
            <v>334</v>
          </cell>
          <cell r="P44">
            <v>334</v>
          </cell>
          <cell r="Q44">
            <v>329</v>
          </cell>
          <cell r="R44">
            <v>326</v>
          </cell>
          <cell r="S44">
            <v>333</v>
          </cell>
          <cell r="T44">
            <v>340</v>
          </cell>
        </row>
        <row r="45">
          <cell r="B45" t="str">
            <v>삼호리</v>
          </cell>
          <cell r="C45">
            <v>134</v>
          </cell>
          <cell r="D45">
            <v>135</v>
          </cell>
          <cell r="E45">
            <v>133</v>
          </cell>
          <cell r="F45">
            <v>130</v>
          </cell>
          <cell r="G45">
            <v>134</v>
          </cell>
          <cell r="H45">
            <v>136</v>
          </cell>
          <cell r="I45">
            <v>0</v>
          </cell>
          <cell r="J45">
            <v>0</v>
          </cell>
          <cell r="K45">
            <v>0</v>
          </cell>
          <cell r="L45">
            <v>0</v>
          </cell>
          <cell r="M45">
            <v>0</v>
          </cell>
          <cell r="N45">
            <v>0</v>
          </cell>
          <cell r="O45">
            <v>134</v>
          </cell>
          <cell r="P45">
            <v>135</v>
          </cell>
          <cell r="Q45">
            <v>133</v>
          </cell>
          <cell r="R45">
            <v>130</v>
          </cell>
          <cell r="S45">
            <v>134</v>
          </cell>
          <cell r="T45">
            <v>136</v>
          </cell>
        </row>
        <row r="46">
          <cell r="B46" t="str">
            <v>소계</v>
          </cell>
          <cell r="C46">
            <v>5303</v>
          </cell>
          <cell r="D46">
            <v>5311</v>
          </cell>
          <cell r="E46">
            <v>5230</v>
          </cell>
          <cell r="F46">
            <v>5173</v>
          </cell>
          <cell r="G46">
            <v>5297</v>
          </cell>
          <cell r="H46">
            <v>5395</v>
          </cell>
          <cell r="I46">
            <v>0</v>
          </cell>
          <cell r="J46">
            <v>0</v>
          </cell>
          <cell r="K46">
            <v>0</v>
          </cell>
          <cell r="L46">
            <v>0</v>
          </cell>
          <cell r="M46">
            <v>0</v>
          </cell>
          <cell r="N46">
            <v>0</v>
          </cell>
          <cell r="O46">
            <v>5303</v>
          </cell>
          <cell r="P46">
            <v>5311</v>
          </cell>
          <cell r="Q46">
            <v>5230</v>
          </cell>
          <cell r="R46">
            <v>5173</v>
          </cell>
          <cell r="S46">
            <v>5297</v>
          </cell>
          <cell r="T46">
            <v>5395</v>
          </cell>
        </row>
        <row r="47">
          <cell r="B47" t="str">
            <v>신당리</v>
          </cell>
          <cell r="C47">
            <v>625</v>
          </cell>
          <cell r="D47">
            <v>626</v>
          </cell>
          <cell r="E47">
            <v>616</v>
          </cell>
          <cell r="F47">
            <v>610</v>
          </cell>
          <cell r="G47">
            <v>625</v>
          </cell>
          <cell r="H47">
            <v>636</v>
          </cell>
          <cell r="I47">
            <v>0</v>
          </cell>
          <cell r="J47">
            <v>0</v>
          </cell>
          <cell r="K47">
            <v>0</v>
          </cell>
          <cell r="L47">
            <v>0</v>
          </cell>
          <cell r="M47">
            <v>0</v>
          </cell>
          <cell r="N47">
            <v>0</v>
          </cell>
          <cell r="O47">
            <v>625</v>
          </cell>
          <cell r="P47">
            <v>626</v>
          </cell>
          <cell r="Q47">
            <v>616</v>
          </cell>
          <cell r="R47">
            <v>610</v>
          </cell>
          <cell r="S47">
            <v>625</v>
          </cell>
          <cell r="T47">
            <v>636</v>
          </cell>
        </row>
        <row r="48">
          <cell r="B48" t="str">
            <v>중리</v>
          </cell>
          <cell r="C48">
            <v>240</v>
          </cell>
          <cell r="D48">
            <v>240</v>
          </cell>
          <cell r="E48">
            <v>236</v>
          </cell>
          <cell r="F48">
            <v>234</v>
          </cell>
          <cell r="G48">
            <v>239</v>
          </cell>
          <cell r="H48">
            <v>244</v>
          </cell>
          <cell r="I48">
            <v>0</v>
          </cell>
          <cell r="J48">
            <v>0</v>
          </cell>
          <cell r="K48">
            <v>0</v>
          </cell>
          <cell r="L48">
            <v>0</v>
          </cell>
          <cell r="M48">
            <v>0</v>
          </cell>
          <cell r="N48">
            <v>0</v>
          </cell>
          <cell r="O48">
            <v>240</v>
          </cell>
          <cell r="P48">
            <v>240</v>
          </cell>
          <cell r="Q48">
            <v>236</v>
          </cell>
          <cell r="R48">
            <v>234</v>
          </cell>
          <cell r="S48">
            <v>239</v>
          </cell>
          <cell r="T48">
            <v>244</v>
          </cell>
        </row>
        <row r="49">
          <cell r="B49" t="str">
            <v>득윤리</v>
          </cell>
          <cell r="C49">
            <v>586</v>
          </cell>
          <cell r="D49">
            <v>587</v>
          </cell>
          <cell r="E49">
            <v>577</v>
          </cell>
          <cell r="F49">
            <v>572</v>
          </cell>
          <cell r="G49">
            <v>586</v>
          </cell>
          <cell r="H49">
            <v>597</v>
          </cell>
          <cell r="I49">
            <v>0</v>
          </cell>
          <cell r="J49">
            <v>0</v>
          </cell>
          <cell r="K49">
            <v>0</v>
          </cell>
          <cell r="L49">
            <v>0</v>
          </cell>
          <cell r="M49">
            <v>0</v>
          </cell>
          <cell r="N49">
            <v>0</v>
          </cell>
          <cell r="O49">
            <v>586</v>
          </cell>
          <cell r="P49">
            <v>587</v>
          </cell>
          <cell r="Q49">
            <v>577</v>
          </cell>
          <cell r="R49">
            <v>572</v>
          </cell>
          <cell r="S49">
            <v>586</v>
          </cell>
          <cell r="T49">
            <v>597</v>
          </cell>
        </row>
        <row r="50">
          <cell r="B50" t="str">
            <v>갈산리</v>
          </cell>
          <cell r="C50">
            <v>381</v>
          </cell>
          <cell r="D50">
            <v>381</v>
          </cell>
          <cell r="E50">
            <v>376</v>
          </cell>
          <cell r="F50">
            <v>372</v>
          </cell>
          <cell r="G50">
            <v>381</v>
          </cell>
          <cell r="H50">
            <v>388</v>
          </cell>
          <cell r="I50">
            <v>0</v>
          </cell>
          <cell r="J50">
            <v>0</v>
          </cell>
          <cell r="K50">
            <v>0</v>
          </cell>
          <cell r="L50">
            <v>0</v>
          </cell>
          <cell r="M50">
            <v>0</v>
          </cell>
          <cell r="N50">
            <v>0</v>
          </cell>
          <cell r="O50">
            <v>381</v>
          </cell>
          <cell r="P50">
            <v>381</v>
          </cell>
          <cell r="Q50">
            <v>376</v>
          </cell>
          <cell r="R50">
            <v>372</v>
          </cell>
          <cell r="S50">
            <v>381</v>
          </cell>
          <cell r="T50">
            <v>388</v>
          </cell>
        </row>
        <row r="51">
          <cell r="B51" t="str">
            <v>광리</v>
          </cell>
          <cell r="C51">
            <v>156</v>
          </cell>
          <cell r="D51">
            <v>156</v>
          </cell>
          <cell r="E51">
            <v>154</v>
          </cell>
          <cell r="F51">
            <v>152</v>
          </cell>
          <cell r="G51">
            <v>156</v>
          </cell>
          <cell r="H51">
            <v>159</v>
          </cell>
          <cell r="I51">
            <v>0</v>
          </cell>
          <cell r="J51">
            <v>0</v>
          </cell>
          <cell r="K51">
            <v>0</v>
          </cell>
          <cell r="L51">
            <v>0</v>
          </cell>
          <cell r="M51">
            <v>0</v>
          </cell>
          <cell r="N51">
            <v>0</v>
          </cell>
          <cell r="O51">
            <v>156</v>
          </cell>
          <cell r="P51">
            <v>156</v>
          </cell>
          <cell r="Q51">
            <v>154</v>
          </cell>
          <cell r="R51">
            <v>152</v>
          </cell>
          <cell r="S51">
            <v>156</v>
          </cell>
          <cell r="T51">
            <v>159</v>
          </cell>
        </row>
        <row r="52">
          <cell r="B52" t="str">
            <v>이사리</v>
          </cell>
          <cell r="C52">
            <v>355</v>
          </cell>
          <cell r="D52">
            <v>356</v>
          </cell>
          <cell r="E52">
            <v>350</v>
          </cell>
          <cell r="F52">
            <v>347</v>
          </cell>
          <cell r="G52">
            <v>355</v>
          </cell>
          <cell r="H52">
            <v>361</v>
          </cell>
          <cell r="I52">
            <v>0</v>
          </cell>
          <cell r="J52">
            <v>0</v>
          </cell>
          <cell r="K52">
            <v>0</v>
          </cell>
          <cell r="L52">
            <v>0</v>
          </cell>
          <cell r="M52">
            <v>0</v>
          </cell>
          <cell r="N52">
            <v>0</v>
          </cell>
          <cell r="O52">
            <v>355</v>
          </cell>
          <cell r="P52">
            <v>356</v>
          </cell>
          <cell r="Q52">
            <v>350</v>
          </cell>
          <cell r="R52">
            <v>347</v>
          </cell>
          <cell r="S52">
            <v>355</v>
          </cell>
          <cell r="T52">
            <v>361</v>
          </cell>
        </row>
        <row r="53">
          <cell r="B53" t="str">
            <v>산동리</v>
          </cell>
          <cell r="C53">
            <v>187</v>
          </cell>
          <cell r="D53">
            <v>187</v>
          </cell>
          <cell r="E53">
            <v>184</v>
          </cell>
          <cell r="F53">
            <v>182</v>
          </cell>
          <cell r="G53">
            <v>187</v>
          </cell>
          <cell r="H53">
            <v>190</v>
          </cell>
          <cell r="I53">
            <v>0</v>
          </cell>
          <cell r="J53">
            <v>0</v>
          </cell>
          <cell r="K53">
            <v>0</v>
          </cell>
          <cell r="L53">
            <v>0</v>
          </cell>
          <cell r="M53">
            <v>0</v>
          </cell>
          <cell r="N53">
            <v>0</v>
          </cell>
          <cell r="O53">
            <v>187</v>
          </cell>
          <cell r="P53">
            <v>187</v>
          </cell>
          <cell r="Q53">
            <v>184</v>
          </cell>
          <cell r="R53">
            <v>182</v>
          </cell>
          <cell r="S53">
            <v>187</v>
          </cell>
          <cell r="T53">
            <v>190</v>
          </cell>
        </row>
        <row r="54">
          <cell r="B54" t="str">
            <v>천동리</v>
          </cell>
          <cell r="C54">
            <v>732</v>
          </cell>
          <cell r="D54">
            <v>734</v>
          </cell>
          <cell r="E54">
            <v>723</v>
          </cell>
          <cell r="F54">
            <v>714</v>
          </cell>
          <cell r="G54">
            <v>730</v>
          </cell>
          <cell r="H54">
            <v>745</v>
          </cell>
          <cell r="I54">
            <v>0</v>
          </cell>
          <cell r="J54">
            <v>0</v>
          </cell>
          <cell r="K54">
            <v>0</v>
          </cell>
          <cell r="L54">
            <v>0</v>
          </cell>
          <cell r="M54">
            <v>0</v>
          </cell>
          <cell r="N54">
            <v>0</v>
          </cell>
          <cell r="O54">
            <v>732</v>
          </cell>
          <cell r="P54">
            <v>734</v>
          </cell>
          <cell r="Q54">
            <v>723</v>
          </cell>
          <cell r="R54">
            <v>714</v>
          </cell>
          <cell r="S54">
            <v>730</v>
          </cell>
          <cell r="T54">
            <v>745</v>
          </cell>
        </row>
        <row r="55">
          <cell r="B55" t="str">
            <v>왕전리</v>
          </cell>
          <cell r="C55">
            <v>566</v>
          </cell>
          <cell r="D55">
            <v>568</v>
          </cell>
          <cell r="E55">
            <v>559</v>
          </cell>
          <cell r="F55">
            <v>552</v>
          </cell>
          <cell r="G55">
            <v>566</v>
          </cell>
          <cell r="H55">
            <v>576</v>
          </cell>
          <cell r="I55">
            <v>0</v>
          </cell>
          <cell r="J55">
            <v>0</v>
          </cell>
          <cell r="K55">
            <v>0</v>
          </cell>
          <cell r="L55">
            <v>0</v>
          </cell>
          <cell r="M55">
            <v>0</v>
          </cell>
          <cell r="N55">
            <v>0</v>
          </cell>
          <cell r="O55">
            <v>566</v>
          </cell>
          <cell r="P55">
            <v>568</v>
          </cell>
          <cell r="Q55">
            <v>559</v>
          </cell>
          <cell r="R55">
            <v>552</v>
          </cell>
          <cell r="S55">
            <v>566</v>
          </cell>
          <cell r="T55">
            <v>576</v>
          </cell>
        </row>
        <row r="56">
          <cell r="B56" t="str">
            <v>항월리</v>
          </cell>
          <cell r="C56">
            <v>447</v>
          </cell>
          <cell r="D56">
            <v>447</v>
          </cell>
          <cell r="E56">
            <v>441</v>
          </cell>
          <cell r="F56">
            <v>436</v>
          </cell>
          <cell r="G56">
            <v>447</v>
          </cell>
          <cell r="H56">
            <v>454</v>
          </cell>
          <cell r="I56">
            <v>0</v>
          </cell>
          <cell r="J56">
            <v>0</v>
          </cell>
          <cell r="K56">
            <v>0</v>
          </cell>
          <cell r="L56">
            <v>0</v>
          </cell>
          <cell r="M56">
            <v>0</v>
          </cell>
          <cell r="N56">
            <v>0</v>
          </cell>
          <cell r="O56">
            <v>447</v>
          </cell>
          <cell r="P56">
            <v>447</v>
          </cell>
          <cell r="Q56">
            <v>441</v>
          </cell>
          <cell r="R56">
            <v>436</v>
          </cell>
          <cell r="S56">
            <v>447</v>
          </cell>
          <cell r="T56">
            <v>454</v>
          </cell>
        </row>
        <row r="57">
          <cell r="B57" t="str">
            <v>사월리</v>
          </cell>
          <cell r="C57">
            <v>372</v>
          </cell>
          <cell r="D57">
            <v>373</v>
          </cell>
          <cell r="E57">
            <v>367</v>
          </cell>
          <cell r="F57">
            <v>363</v>
          </cell>
          <cell r="G57">
            <v>371</v>
          </cell>
          <cell r="H57">
            <v>379</v>
          </cell>
          <cell r="I57">
            <v>0</v>
          </cell>
          <cell r="J57">
            <v>0</v>
          </cell>
          <cell r="K57">
            <v>0</v>
          </cell>
          <cell r="L57">
            <v>0</v>
          </cell>
          <cell r="M57">
            <v>0</v>
          </cell>
          <cell r="N57">
            <v>0</v>
          </cell>
          <cell r="O57">
            <v>372</v>
          </cell>
          <cell r="P57">
            <v>373</v>
          </cell>
          <cell r="Q57">
            <v>367</v>
          </cell>
          <cell r="R57">
            <v>363</v>
          </cell>
          <cell r="S57">
            <v>371</v>
          </cell>
          <cell r="T57">
            <v>379</v>
          </cell>
        </row>
        <row r="58">
          <cell r="B58" t="str">
            <v>율리</v>
          </cell>
          <cell r="C58">
            <v>387</v>
          </cell>
          <cell r="D58">
            <v>387</v>
          </cell>
          <cell r="E58">
            <v>382</v>
          </cell>
          <cell r="F58">
            <v>377</v>
          </cell>
          <cell r="G58">
            <v>386</v>
          </cell>
          <cell r="H58">
            <v>393</v>
          </cell>
          <cell r="I58">
            <v>0</v>
          </cell>
          <cell r="J58">
            <v>0</v>
          </cell>
          <cell r="K58">
            <v>0</v>
          </cell>
          <cell r="L58">
            <v>0</v>
          </cell>
          <cell r="M58">
            <v>0</v>
          </cell>
          <cell r="N58">
            <v>0</v>
          </cell>
          <cell r="O58">
            <v>387</v>
          </cell>
          <cell r="P58">
            <v>387</v>
          </cell>
          <cell r="Q58">
            <v>382</v>
          </cell>
          <cell r="R58">
            <v>377</v>
          </cell>
          <cell r="S58">
            <v>386</v>
          </cell>
          <cell r="T58">
            <v>393</v>
          </cell>
        </row>
        <row r="59">
          <cell r="B59" t="str">
            <v>오강리</v>
          </cell>
          <cell r="C59">
            <v>269</v>
          </cell>
          <cell r="D59">
            <v>269</v>
          </cell>
          <cell r="E59">
            <v>265</v>
          </cell>
          <cell r="F59">
            <v>262</v>
          </cell>
          <cell r="G59">
            <v>268</v>
          </cell>
          <cell r="H59">
            <v>273</v>
          </cell>
          <cell r="I59">
            <v>0</v>
          </cell>
          <cell r="J59">
            <v>0</v>
          </cell>
          <cell r="K59">
            <v>0</v>
          </cell>
          <cell r="L59">
            <v>0</v>
          </cell>
          <cell r="M59">
            <v>0</v>
          </cell>
          <cell r="N59">
            <v>0</v>
          </cell>
          <cell r="O59">
            <v>269</v>
          </cell>
          <cell r="P59">
            <v>269</v>
          </cell>
          <cell r="Q59">
            <v>265</v>
          </cell>
          <cell r="R59">
            <v>262</v>
          </cell>
          <cell r="S59">
            <v>268</v>
          </cell>
          <cell r="T59">
            <v>273</v>
          </cell>
        </row>
        <row r="60">
          <cell r="B60" t="str">
            <v>소계</v>
          </cell>
          <cell r="C60">
            <v>3897</v>
          </cell>
          <cell r="D60">
            <v>3902</v>
          </cell>
          <cell r="E60">
            <v>3842</v>
          </cell>
          <cell r="F60">
            <v>3803</v>
          </cell>
          <cell r="G60">
            <v>3894</v>
          </cell>
          <cell r="H60">
            <v>3965</v>
          </cell>
          <cell r="I60">
            <v>0</v>
          </cell>
          <cell r="J60">
            <v>0</v>
          </cell>
          <cell r="K60">
            <v>0</v>
          </cell>
          <cell r="L60">
            <v>0</v>
          </cell>
          <cell r="M60">
            <v>0</v>
          </cell>
          <cell r="N60">
            <v>0</v>
          </cell>
          <cell r="O60">
            <v>3897</v>
          </cell>
          <cell r="P60">
            <v>3902</v>
          </cell>
          <cell r="Q60">
            <v>3842</v>
          </cell>
          <cell r="R60">
            <v>3803</v>
          </cell>
          <cell r="S60">
            <v>3894</v>
          </cell>
          <cell r="T60">
            <v>3965</v>
          </cell>
        </row>
        <row r="61">
          <cell r="B61" t="str">
            <v>읍내리</v>
          </cell>
          <cell r="C61">
            <v>620</v>
          </cell>
          <cell r="D61">
            <v>623</v>
          </cell>
          <cell r="E61">
            <v>613</v>
          </cell>
          <cell r="F61">
            <v>605</v>
          </cell>
          <cell r="G61">
            <v>620</v>
          </cell>
          <cell r="H61">
            <v>631</v>
          </cell>
          <cell r="I61">
            <v>0</v>
          </cell>
          <cell r="J61">
            <v>0</v>
          </cell>
          <cell r="K61">
            <v>0</v>
          </cell>
          <cell r="L61">
            <v>0</v>
          </cell>
          <cell r="M61">
            <v>0</v>
          </cell>
          <cell r="N61">
            <v>0</v>
          </cell>
          <cell r="O61">
            <v>620</v>
          </cell>
          <cell r="P61">
            <v>623</v>
          </cell>
          <cell r="Q61">
            <v>613</v>
          </cell>
          <cell r="R61">
            <v>605</v>
          </cell>
          <cell r="S61">
            <v>620</v>
          </cell>
          <cell r="T61">
            <v>631</v>
          </cell>
        </row>
        <row r="62">
          <cell r="B62" t="str">
            <v>두사리</v>
          </cell>
          <cell r="C62">
            <v>218</v>
          </cell>
          <cell r="D62">
            <v>218</v>
          </cell>
          <cell r="E62">
            <v>215</v>
          </cell>
          <cell r="F62">
            <v>213</v>
          </cell>
          <cell r="G62">
            <v>218</v>
          </cell>
          <cell r="H62">
            <v>222</v>
          </cell>
          <cell r="I62">
            <v>0</v>
          </cell>
          <cell r="J62">
            <v>0</v>
          </cell>
          <cell r="K62">
            <v>0</v>
          </cell>
          <cell r="L62">
            <v>0</v>
          </cell>
          <cell r="M62">
            <v>0</v>
          </cell>
          <cell r="N62">
            <v>0</v>
          </cell>
          <cell r="O62">
            <v>218</v>
          </cell>
          <cell r="P62">
            <v>218</v>
          </cell>
          <cell r="Q62">
            <v>215</v>
          </cell>
          <cell r="R62">
            <v>213</v>
          </cell>
          <cell r="S62">
            <v>218</v>
          </cell>
          <cell r="T62">
            <v>222</v>
          </cell>
        </row>
        <row r="63">
          <cell r="B63" t="str">
            <v>송당리</v>
          </cell>
          <cell r="C63">
            <v>684</v>
          </cell>
          <cell r="D63">
            <v>685</v>
          </cell>
          <cell r="E63">
            <v>674</v>
          </cell>
          <cell r="F63">
            <v>667</v>
          </cell>
          <cell r="G63">
            <v>683</v>
          </cell>
          <cell r="H63">
            <v>696</v>
          </cell>
          <cell r="I63">
            <v>0</v>
          </cell>
          <cell r="J63">
            <v>0</v>
          </cell>
          <cell r="K63">
            <v>0</v>
          </cell>
          <cell r="L63">
            <v>0</v>
          </cell>
          <cell r="M63">
            <v>0</v>
          </cell>
          <cell r="N63">
            <v>0</v>
          </cell>
          <cell r="O63">
            <v>684</v>
          </cell>
          <cell r="P63">
            <v>685</v>
          </cell>
          <cell r="Q63">
            <v>674</v>
          </cell>
          <cell r="R63">
            <v>667</v>
          </cell>
          <cell r="S63">
            <v>683</v>
          </cell>
          <cell r="T63">
            <v>696</v>
          </cell>
        </row>
        <row r="64">
          <cell r="B64" t="str">
            <v>교촌리</v>
          </cell>
          <cell r="C64">
            <v>257</v>
          </cell>
          <cell r="D64">
            <v>257</v>
          </cell>
          <cell r="E64">
            <v>253</v>
          </cell>
          <cell r="F64">
            <v>250</v>
          </cell>
          <cell r="G64">
            <v>256</v>
          </cell>
          <cell r="H64">
            <v>261</v>
          </cell>
          <cell r="I64">
            <v>0</v>
          </cell>
          <cell r="J64">
            <v>0</v>
          </cell>
          <cell r="K64">
            <v>0</v>
          </cell>
          <cell r="L64">
            <v>0</v>
          </cell>
          <cell r="M64">
            <v>0</v>
          </cell>
          <cell r="N64">
            <v>0</v>
          </cell>
          <cell r="O64">
            <v>257</v>
          </cell>
          <cell r="P64">
            <v>257</v>
          </cell>
          <cell r="Q64">
            <v>253</v>
          </cell>
          <cell r="R64">
            <v>250</v>
          </cell>
          <cell r="S64">
            <v>256</v>
          </cell>
          <cell r="T64">
            <v>261</v>
          </cell>
        </row>
        <row r="65">
          <cell r="B65" t="str">
            <v>하도리</v>
          </cell>
          <cell r="C65">
            <v>279</v>
          </cell>
          <cell r="D65">
            <v>279</v>
          </cell>
          <cell r="E65">
            <v>275</v>
          </cell>
          <cell r="F65">
            <v>272</v>
          </cell>
          <cell r="G65">
            <v>279</v>
          </cell>
          <cell r="H65">
            <v>285</v>
          </cell>
          <cell r="I65">
            <v>0</v>
          </cell>
          <cell r="J65">
            <v>0</v>
          </cell>
          <cell r="K65">
            <v>0</v>
          </cell>
          <cell r="L65">
            <v>0</v>
          </cell>
          <cell r="M65">
            <v>0</v>
          </cell>
          <cell r="N65">
            <v>0</v>
          </cell>
          <cell r="O65">
            <v>279</v>
          </cell>
          <cell r="P65">
            <v>279</v>
          </cell>
          <cell r="Q65">
            <v>275</v>
          </cell>
          <cell r="R65">
            <v>272</v>
          </cell>
          <cell r="S65">
            <v>279</v>
          </cell>
          <cell r="T65">
            <v>285</v>
          </cell>
        </row>
        <row r="66">
          <cell r="B66" t="str">
            <v>병사리</v>
          </cell>
          <cell r="C66">
            <v>275</v>
          </cell>
          <cell r="D66">
            <v>275</v>
          </cell>
          <cell r="E66">
            <v>271</v>
          </cell>
          <cell r="F66">
            <v>269</v>
          </cell>
          <cell r="G66">
            <v>275</v>
          </cell>
          <cell r="H66">
            <v>280</v>
          </cell>
          <cell r="I66">
            <v>0</v>
          </cell>
          <cell r="J66">
            <v>0</v>
          </cell>
          <cell r="K66">
            <v>0</v>
          </cell>
          <cell r="L66">
            <v>0</v>
          </cell>
          <cell r="M66">
            <v>0</v>
          </cell>
          <cell r="N66">
            <v>0</v>
          </cell>
          <cell r="O66">
            <v>275</v>
          </cell>
          <cell r="P66">
            <v>275</v>
          </cell>
          <cell r="Q66">
            <v>271</v>
          </cell>
          <cell r="R66">
            <v>269</v>
          </cell>
          <cell r="S66">
            <v>275</v>
          </cell>
          <cell r="T66">
            <v>280</v>
          </cell>
        </row>
        <row r="67">
          <cell r="B67" t="str">
            <v>가곡리</v>
          </cell>
          <cell r="C67">
            <v>154</v>
          </cell>
          <cell r="D67">
            <v>154</v>
          </cell>
          <cell r="E67">
            <v>152</v>
          </cell>
          <cell r="F67">
            <v>150</v>
          </cell>
          <cell r="G67">
            <v>154</v>
          </cell>
          <cell r="H67">
            <v>157</v>
          </cell>
          <cell r="I67">
            <v>0</v>
          </cell>
          <cell r="J67">
            <v>0</v>
          </cell>
          <cell r="K67">
            <v>0</v>
          </cell>
          <cell r="L67">
            <v>0</v>
          </cell>
          <cell r="M67">
            <v>0</v>
          </cell>
          <cell r="N67">
            <v>0</v>
          </cell>
          <cell r="O67">
            <v>154</v>
          </cell>
          <cell r="P67">
            <v>154</v>
          </cell>
          <cell r="Q67">
            <v>152</v>
          </cell>
          <cell r="R67">
            <v>150</v>
          </cell>
          <cell r="S67">
            <v>154</v>
          </cell>
          <cell r="T67">
            <v>157</v>
          </cell>
        </row>
        <row r="68">
          <cell r="B68" t="str">
            <v>장구리</v>
          </cell>
          <cell r="C68">
            <v>255</v>
          </cell>
          <cell r="D68">
            <v>255</v>
          </cell>
          <cell r="E68">
            <v>251</v>
          </cell>
          <cell r="F68">
            <v>250</v>
          </cell>
          <cell r="G68">
            <v>255</v>
          </cell>
          <cell r="H68">
            <v>260</v>
          </cell>
          <cell r="I68">
            <v>0</v>
          </cell>
          <cell r="J68">
            <v>0</v>
          </cell>
          <cell r="K68">
            <v>0</v>
          </cell>
          <cell r="L68">
            <v>0</v>
          </cell>
          <cell r="M68">
            <v>0</v>
          </cell>
          <cell r="N68">
            <v>0</v>
          </cell>
          <cell r="O68">
            <v>255</v>
          </cell>
          <cell r="P68">
            <v>255</v>
          </cell>
          <cell r="Q68">
            <v>251</v>
          </cell>
          <cell r="R68">
            <v>250</v>
          </cell>
          <cell r="S68">
            <v>255</v>
          </cell>
          <cell r="T68">
            <v>260</v>
          </cell>
        </row>
        <row r="69">
          <cell r="B69" t="str">
            <v>효죽리</v>
          </cell>
          <cell r="C69">
            <v>126</v>
          </cell>
          <cell r="D69">
            <v>126</v>
          </cell>
          <cell r="E69">
            <v>124</v>
          </cell>
          <cell r="F69">
            <v>123</v>
          </cell>
          <cell r="G69">
            <v>126</v>
          </cell>
          <cell r="H69">
            <v>128</v>
          </cell>
          <cell r="I69">
            <v>0</v>
          </cell>
          <cell r="J69">
            <v>0</v>
          </cell>
          <cell r="K69">
            <v>0</v>
          </cell>
          <cell r="L69">
            <v>0</v>
          </cell>
          <cell r="M69">
            <v>0</v>
          </cell>
          <cell r="N69">
            <v>0</v>
          </cell>
          <cell r="O69">
            <v>126</v>
          </cell>
          <cell r="P69">
            <v>126</v>
          </cell>
          <cell r="Q69">
            <v>124</v>
          </cell>
          <cell r="R69">
            <v>123</v>
          </cell>
          <cell r="S69">
            <v>126</v>
          </cell>
          <cell r="T69">
            <v>128</v>
          </cell>
        </row>
        <row r="70">
          <cell r="B70" t="str">
            <v>죽림리</v>
          </cell>
          <cell r="C70">
            <v>319</v>
          </cell>
          <cell r="D70">
            <v>319</v>
          </cell>
          <cell r="E70">
            <v>314</v>
          </cell>
          <cell r="F70">
            <v>312</v>
          </cell>
          <cell r="G70">
            <v>319</v>
          </cell>
          <cell r="H70">
            <v>324</v>
          </cell>
          <cell r="I70">
            <v>0</v>
          </cell>
          <cell r="J70">
            <v>0</v>
          </cell>
          <cell r="K70">
            <v>0</v>
          </cell>
          <cell r="L70">
            <v>0</v>
          </cell>
          <cell r="M70">
            <v>0</v>
          </cell>
          <cell r="N70">
            <v>0</v>
          </cell>
          <cell r="O70">
            <v>319</v>
          </cell>
          <cell r="P70">
            <v>319</v>
          </cell>
          <cell r="Q70">
            <v>314</v>
          </cell>
          <cell r="R70">
            <v>312</v>
          </cell>
          <cell r="S70">
            <v>319</v>
          </cell>
          <cell r="T70">
            <v>324</v>
          </cell>
        </row>
        <row r="71">
          <cell r="B71" t="str">
            <v>호암리</v>
          </cell>
          <cell r="C71">
            <v>283</v>
          </cell>
          <cell r="D71">
            <v>283</v>
          </cell>
          <cell r="E71">
            <v>279</v>
          </cell>
          <cell r="F71">
            <v>276</v>
          </cell>
          <cell r="G71">
            <v>283</v>
          </cell>
          <cell r="H71">
            <v>288</v>
          </cell>
          <cell r="I71">
            <v>0</v>
          </cell>
          <cell r="J71">
            <v>0</v>
          </cell>
          <cell r="K71">
            <v>0</v>
          </cell>
          <cell r="L71">
            <v>0</v>
          </cell>
          <cell r="M71">
            <v>0</v>
          </cell>
          <cell r="N71">
            <v>0</v>
          </cell>
          <cell r="O71">
            <v>283</v>
          </cell>
          <cell r="P71">
            <v>283</v>
          </cell>
          <cell r="Q71">
            <v>279</v>
          </cell>
          <cell r="R71">
            <v>276</v>
          </cell>
          <cell r="S71">
            <v>283</v>
          </cell>
          <cell r="T71">
            <v>288</v>
          </cell>
        </row>
        <row r="72">
          <cell r="B72" t="str">
            <v>노티리</v>
          </cell>
          <cell r="C72">
            <v>231</v>
          </cell>
          <cell r="D72">
            <v>232</v>
          </cell>
          <cell r="E72">
            <v>228</v>
          </cell>
          <cell r="F72">
            <v>224</v>
          </cell>
          <cell r="G72">
            <v>230</v>
          </cell>
          <cell r="H72">
            <v>234</v>
          </cell>
          <cell r="I72">
            <v>0</v>
          </cell>
          <cell r="J72">
            <v>0</v>
          </cell>
          <cell r="K72">
            <v>0</v>
          </cell>
          <cell r="L72">
            <v>0</v>
          </cell>
          <cell r="M72">
            <v>0</v>
          </cell>
          <cell r="N72">
            <v>0</v>
          </cell>
          <cell r="O72">
            <v>231</v>
          </cell>
          <cell r="P72">
            <v>232</v>
          </cell>
          <cell r="Q72">
            <v>228</v>
          </cell>
          <cell r="R72">
            <v>224</v>
          </cell>
          <cell r="S72">
            <v>230</v>
          </cell>
          <cell r="T72">
            <v>234</v>
          </cell>
        </row>
        <row r="73">
          <cell r="B73" t="str">
            <v>구암리</v>
          </cell>
          <cell r="C73">
            <v>110</v>
          </cell>
          <cell r="D73">
            <v>110</v>
          </cell>
          <cell r="E73">
            <v>108</v>
          </cell>
          <cell r="F73">
            <v>108</v>
          </cell>
          <cell r="G73">
            <v>110</v>
          </cell>
          <cell r="H73">
            <v>112</v>
          </cell>
          <cell r="I73">
            <v>0</v>
          </cell>
          <cell r="J73">
            <v>0</v>
          </cell>
          <cell r="K73">
            <v>0</v>
          </cell>
          <cell r="L73">
            <v>0</v>
          </cell>
          <cell r="M73">
            <v>0</v>
          </cell>
          <cell r="N73">
            <v>0</v>
          </cell>
          <cell r="O73">
            <v>110</v>
          </cell>
          <cell r="P73">
            <v>110</v>
          </cell>
          <cell r="Q73">
            <v>108</v>
          </cell>
          <cell r="R73">
            <v>108</v>
          </cell>
          <cell r="S73">
            <v>110</v>
          </cell>
          <cell r="T73">
            <v>112</v>
          </cell>
        </row>
        <row r="74">
          <cell r="B74" t="str">
            <v>화곡리</v>
          </cell>
          <cell r="C74">
            <v>86</v>
          </cell>
          <cell r="D74">
            <v>86</v>
          </cell>
          <cell r="E74">
            <v>85</v>
          </cell>
          <cell r="F74">
            <v>84</v>
          </cell>
          <cell r="G74">
            <v>86</v>
          </cell>
          <cell r="H74">
            <v>87</v>
          </cell>
          <cell r="I74">
            <v>0</v>
          </cell>
          <cell r="J74">
            <v>0</v>
          </cell>
          <cell r="K74">
            <v>0</v>
          </cell>
          <cell r="L74">
            <v>0</v>
          </cell>
          <cell r="M74">
            <v>0</v>
          </cell>
          <cell r="N74">
            <v>0</v>
          </cell>
          <cell r="O74">
            <v>86</v>
          </cell>
          <cell r="P74">
            <v>86</v>
          </cell>
          <cell r="Q74">
            <v>85</v>
          </cell>
          <cell r="R74">
            <v>84</v>
          </cell>
          <cell r="S74">
            <v>86</v>
          </cell>
          <cell r="T74">
            <v>87</v>
          </cell>
        </row>
        <row r="75">
          <cell r="B75" t="str">
            <v>소계</v>
          </cell>
          <cell r="C75">
            <v>4131</v>
          </cell>
          <cell r="D75">
            <v>4136</v>
          </cell>
          <cell r="E75">
            <v>4074</v>
          </cell>
          <cell r="F75">
            <v>4026</v>
          </cell>
          <cell r="G75">
            <v>4122</v>
          </cell>
          <cell r="H75">
            <v>4199</v>
          </cell>
          <cell r="I75">
            <v>0</v>
          </cell>
          <cell r="J75">
            <v>0</v>
          </cell>
          <cell r="K75">
            <v>0</v>
          </cell>
          <cell r="L75">
            <v>0</v>
          </cell>
          <cell r="M75">
            <v>0</v>
          </cell>
          <cell r="N75">
            <v>0</v>
          </cell>
          <cell r="O75">
            <v>4131</v>
          </cell>
          <cell r="P75">
            <v>4136</v>
          </cell>
          <cell r="Q75">
            <v>4074</v>
          </cell>
          <cell r="R75">
            <v>4026</v>
          </cell>
          <cell r="S75">
            <v>4122</v>
          </cell>
          <cell r="T75">
            <v>4199</v>
          </cell>
        </row>
        <row r="76">
          <cell r="B76" t="str">
            <v>신충리</v>
          </cell>
          <cell r="C76">
            <v>408</v>
          </cell>
          <cell r="D76">
            <v>408</v>
          </cell>
          <cell r="E76">
            <v>403</v>
          </cell>
          <cell r="F76">
            <v>398</v>
          </cell>
          <cell r="G76">
            <v>407</v>
          </cell>
          <cell r="H76">
            <v>415</v>
          </cell>
          <cell r="I76">
            <v>0</v>
          </cell>
          <cell r="J76">
            <v>0</v>
          </cell>
          <cell r="K76">
            <v>0</v>
          </cell>
          <cell r="L76">
            <v>0</v>
          </cell>
          <cell r="M76">
            <v>0</v>
          </cell>
          <cell r="N76">
            <v>0</v>
          </cell>
          <cell r="O76">
            <v>408</v>
          </cell>
          <cell r="P76">
            <v>408</v>
          </cell>
          <cell r="Q76">
            <v>403</v>
          </cell>
          <cell r="R76">
            <v>398</v>
          </cell>
          <cell r="S76">
            <v>407</v>
          </cell>
          <cell r="T76">
            <v>415</v>
          </cell>
        </row>
        <row r="77">
          <cell r="B77" t="str">
            <v>산성리</v>
          </cell>
          <cell r="C77">
            <v>116</v>
          </cell>
          <cell r="D77">
            <v>116</v>
          </cell>
          <cell r="E77">
            <v>114</v>
          </cell>
          <cell r="F77">
            <v>113</v>
          </cell>
          <cell r="G77">
            <v>116</v>
          </cell>
          <cell r="H77">
            <v>118</v>
          </cell>
          <cell r="I77">
            <v>0</v>
          </cell>
          <cell r="J77">
            <v>0</v>
          </cell>
          <cell r="K77">
            <v>0</v>
          </cell>
          <cell r="L77">
            <v>0</v>
          </cell>
          <cell r="M77">
            <v>0</v>
          </cell>
          <cell r="N77">
            <v>0</v>
          </cell>
          <cell r="O77">
            <v>116</v>
          </cell>
          <cell r="P77">
            <v>116</v>
          </cell>
          <cell r="Q77">
            <v>114</v>
          </cell>
          <cell r="R77">
            <v>113</v>
          </cell>
          <cell r="S77">
            <v>116</v>
          </cell>
          <cell r="T77">
            <v>118</v>
          </cell>
        </row>
        <row r="78">
          <cell r="B78" t="str">
            <v>월오리</v>
          </cell>
          <cell r="C78">
            <v>437</v>
          </cell>
          <cell r="D78">
            <v>438</v>
          </cell>
          <cell r="E78">
            <v>431</v>
          </cell>
          <cell r="F78">
            <v>427</v>
          </cell>
          <cell r="G78">
            <v>436</v>
          </cell>
          <cell r="H78">
            <v>444</v>
          </cell>
          <cell r="I78">
            <v>0</v>
          </cell>
          <cell r="J78">
            <v>0</v>
          </cell>
          <cell r="K78">
            <v>0</v>
          </cell>
          <cell r="L78">
            <v>0</v>
          </cell>
          <cell r="M78">
            <v>0</v>
          </cell>
          <cell r="N78">
            <v>0</v>
          </cell>
          <cell r="O78">
            <v>437</v>
          </cell>
          <cell r="P78">
            <v>438</v>
          </cell>
          <cell r="Q78">
            <v>431</v>
          </cell>
          <cell r="R78">
            <v>427</v>
          </cell>
          <cell r="S78">
            <v>436</v>
          </cell>
          <cell r="T78">
            <v>444</v>
          </cell>
        </row>
        <row r="79">
          <cell r="B79" t="str">
            <v>지경리</v>
          </cell>
          <cell r="C79">
            <v>260</v>
          </cell>
          <cell r="D79">
            <v>260</v>
          </cell>
          <cell r="E79">
            <v>256</v>
          </cell>
          <cell r="F79">
            <v>253</v>
          </cell>
          <cell r="G79">
            <v>260</v>
          </cell>
          <cell r="H79">
            <v>264</v>
          </cell>
          <cell r="I79">
            <v>0</v>
          </cell>
          <cell r="J79">
            <v>0</v>
          </cell>
          <cell r="K79">
            <v>0</v>
          </cell>
          <cell r="L79">
            <v>0</v>
          </cell>
          <cell r="M79">
            <v>0</v>
          </cell>
          <cell r="N79">
            <v>0</v>
          </cell>
          <cell r="O79">
            <v>260</v>
          </cell>
          <cell r="P79">
            <v>260</v>
          </cell>
          <cell r="Q79">
            <v>256</v>
          </cell>
          <cell r="R79">
            <v>253</v>
          </cell>
          <cell r="S79">
            <v>260</v>
          </cell>
          <cell r="T79">
            <v>264</v>
          </cell>
        </row>
        <row r="80">
          <cell r="B80" t="str">
            <v>석종리</v>
          </cell>
          <cell r="C80">
            <v>593</v>
          </cell>
          <cell r="D80">
            <v>594</v>
          </cell>
          <cell r="E80">
            <v>585</v>
          </cell>
          <cell r="F80">
            <v>578</v>
          </cell>
          <cell r="G80">
            <v>592</v>
          </cell>
          <cell r="H80">
            <v>604</v>
          </cell>
          <cell r="I80">
            <v>0</v>
          </cell>
          <cell r="J80">
            <v>0</v>
          </cell>
          <cell r="K80">
            <v>0</v>
          </cell>
          <cell r="L80">
            <v>0</v>
          </cell>
          <cell r="M80">
            <v>0</v>
          </cell>
          <cell r="N80">
            <v>0</v>
          </cell>
          <cell r="O80">
            <v>593</v>
          </cell>
          <cell r="P80">
            <v>594</v>
          </cell>
          <cell r="Q80">
            <v>585</v>
          </cell>
          <cell r="R80">
            <v>578</v>
          </cell>
          <cell r="S80">
            <v>592</v>
          </cell>
          <cell r="T80">
            <v>604</v>
          </cell>
        </row>
        <row r="81">
          <cell r="B81" t="str">
            <v>상도리</v>
          </cell>
          <cell r="C81">
            <v>474</v>
          </cell>
          <cell r="D81">
            <v>476</v>
          </cell>
          <cell r="E81">
            <v>468</v>
          </cell>
          <cell r="F81">
            <v>461</v>
          </cell>
          <cell r="G81">
            <v>472</v>
          </cell>
          <cell r="H81">
            <v>481</v>
          </cell>
          <cell r="I81">
            <v>0</v>
          </cell>
          <cell r="J81">
            <v>0</v>
          </cell>
          <cell r="K81">
            <v>0</v>
          </cell>
          <cell r="L81">
            <v>0</v>
          </cell>
          <cell r="M81">
            <v>0</v>
          </cell>
          <cell r="N81">
            <v>0</v>
          </cell>
          <cell r="O81">
            <v>474</v>
          </cell>
          <cell r="P81">
            <v>476</v>
          </cell>
          <cell r="Q81">
            <v>468</v>
          </cell>
          <cell r="R81">
            <v>461</v>
          </cell>
          <cell r="S81">
            <v>472</v>
          </cell>
          <cell r="T81">
            <v>481</v>
          </cell>
        </row>
        <row r="82">
          <cell r="B82" t="str">
            <v>대명리</v>
          </cell>
          <cell r="C82">
            <v>514</v>
          </cell>
          <cell r="D82">
            <v>515</v>
          </cell>
          <cell r="E82">
            <v>507</v>
          </cell>
          <cell r="F82">
            <v>501</v>
          </cell>
          <cell r="G82">
            <v>513</v>
          </cell>
          <cell r="H82">
            <v>522</v>
          </cell>
          <cell r="I82">
            <v>0</v>
          </cell>
          <cell r="J82">
            <v>0</v>
          </cell>
          <cell r="K82">
            <v>0</v>
          </cell>
          <cell r="L82">
            <v>0</v>
          </cell>
          <cell r="M82">
            <v>0</v>
          </cell>
          <cell r="N82">
            <v>0</v>
          </cell>
          <cell r="O82">
            <v>514</v>
          </cell>
          <cell r="P82">
            <v>515</v>
          </cell>
          <cell r="Q82">
            <v>507</v>
          </cell>
          <cell r="R82">
            <v>501</v>
          </cell>
          <cell r="S82">
            <v>513</v>
          </cell>
          <cell r="T82">
            <v>522</v>
          </cell>
        </row>
        <row r="83">
          <cell r="B83" t="str">
            <v>대우리</v>
          </cell>
          <cell r="C83">
            <v>117</v>
          </cell>
          <cell r="D83">
            <v>117</v>
          </cell>
          <cell r="E83">
            <v>115</v>
          </cell>
          <cell r="F83">
            <v>114</v>
          </cell>
          <cell r="G83">
            <v>117</v>
          </cell>
          <cell r="H83">
            <v>119</v>
          </cell>
          <cell r="I83">
            <v>0</v>
          </cell>
          <cell r="J83">
            <v>0</v>
          </cell>
          <cell r="K83">
            <v>0</v>
          </cell>
          <cell r="L83">
            <v>0</v>
          </cell>
          <cell r="M83">
            <v>0</v>
          </cell>
          <cell r="N83">
            <v>0</v>
          </cell>
          <cell r="O83">
            <v>117</v>
          </cell>
          <cell r="P83">
            <v>117</v>
          </cell>
          <cell r="Q83">
            <v>115</v>
          </cell>
          <cell r="R83">
            <v>114</v>
          </cell>
          <cell r="S83">
            <v>117</v>
          </cell>
          <cell r="T83">
            <v>119</v>
          </cell>
        </row>
        <row r="84">
          <cell r="B84" t="str">
            <v>대촌리</v>
          </cell>
          <cell r="C84">
            <v>309</v>
          </cell>
          <cell r="D84">
            <v>309</v>
          </cell>
          <cell r="E84">
            <v>305</v>
          </cell>
          <cell r="F84">
            <v>301</v>
          </cell>
          <cell r="G84">
            <v>308</v>
          </cell>
          <cell r="H84">
            <v>314</v>
          </cell>
          <cell r="I84">
            <v>0</v>
          </cell>
          <cell r="J84">
            <v>0</v>
          </cell>
          <cell r="K84">
            <v>0</v>
          </cell>
          <cell r="L84">
            <v>0</v>
          </cell>
          <cell r="M84">
            <v>0</v>
          </cell>
          <cell r="N84">
            <v>0</v>
          </cell>
          <cell r="O84">
            <v>309</v>
          </cell>
          <cell r="P84">
            <v>309</v>
          </cell>
          <cell r="Q84">
            <v>305</v>
          </cell>
          <cell r="R84">
            <v>301</v>
          </cell>
          <cell r="S84">
            <v>308</v>
          </cell>
          <cell r="T84">
            <v>314</v>
          </cell>
        </row>
        <row r="85">
          <cell r="B85" t="str">
            <v>학당리</v>
          </cell>
          <cell r="C85">
            <v>157</v>
          </cell>
          <cell r="D85">
            <v>157</v>
          </cell>
          <cell r="E85">
            <v>155</v>
          </cell>
          <cell r="F85">
            <v>153</v>
          </cell>
          <cell r="G85">
            <v>157</v>
          </cell>
          <cell r="H85">
            <v>160</v>
          </cell>
          <cell r="I85">
            <v>0</v>
          </cell>
          <cell r="J85">
            <v>0</v>
          </cell>
          <cell r="K85">
            <v>0</v>
          </cell>
          <cell r="L85">
            <v>0</v>
          </cell>
          <cell r="M85">
            <v>0</v>
          </cell>
          <cell r="N85">
            <v>0</v>
          </cell>
          <cell r="O85">
            <v>157</v>
          </cell>
          <cell r="P85">
            <v>157</v>
          </cell>
          <cell r="Q85">
            <v>155</v>
          </cell>
          <cell r="R85">
            <v>153</v>
          </cell>
          <cell r="S85">
            <v>157</v>
          </cell>
          <cell r="T85">
            <v>160</v>
          </cell>
        </row>
        <row r="86">
          <cell r="B86" t="str">
            <v>주곡리</v>
          </cell>
          <cell r="C86">
            <v>150</v>
          </cell>
          <cell r="D86">
            <v>150</v>
          </cell>
          <cell r="E86">
            <v>148</v>
          </cell>
          <cell r="F86">
            <v>146</v>
          </cell>
          <cell r="G86">
            <v>149</v>
          </cell>
          <cell r="H86">
            <v>152</v>
          </cell>
          <cell r="I86">
            <v>0</v>
          </cell>
          <cell r="J86">
            <v>0</v>
          </cell>
          <cell r="K86">
            <v>0</v>
          </cell>
          <cell r="L86">
            <v>0</v>
          </cell>
          <cell r="M86">
            <v>0</v>
          </cell>
          <cell r="N86">
            <v>0</v>
          </cell>
          <cell r="O86">
            <v>150</v>
          </cell>
          <cell r="P86">
            <v>150</v>
          </cell>
          <cell r="Q86">
            <v>148</v>
          </cell>
          <cell r="R86">
            <v>146</v>
          </cell>
          <cell r="S86">
            <v>149</v>
          </cell>
          <cell r="T86">
            <v>152</v>
          </cell>
        </row>
        <row r="87">
          <cell r="B87" t="str">
            <v>한천리</v>
          </cell>
          <cell r="C87">
            <v>337</v>
          </cell>
          <cell r="D87">
            <v>337</v>
          </cell>
          <cell r="E87">
            <v>332</v>
          </cell>
          <cell r="F87">
            <v>329</v>
          </cell>
          <cell r="G87">
            <v>336</v>
          </cell>
          <cell r="H87">
            <v>343</v>
          </cell>
          <cell r="I87">
            <v>0</v>
          </cell>
          <cell r="J87">
            <v>0</v>
          </cell>
          <cell r="K87">
            <v>0</v>
          </cell>
          <cell r="L87">
            <v>0</v>
          </cell>
          <cell r="M87">
            <v>0</v>
          </cell>
          <cell r="N87">
            <v>0</v>
          </cell>
          <cell r="O87">
            <v>337</v>
          </cell>
          <cell r="P87">
            <v>337</v>
          </cell>
          <cell r="Q87">
            <v>332</v>
          </cell>
          <cell r="R87">
            <v>329</v>
          </cell>
          <cell r="S87">
            <v>336</v>
          </cell>
          <cell r="T87">
            <v>343</v>
          </cell>
        </row>
        <row r="88">
          <cell r="B88" t="str">
            <v>숙진리</v>
          </cell>
          <cell r="C88">
            <v>259</v>
          </cell>
          <cell r="D88">
            <v>259</v>
          </cell>
          <cell r="E88">
            <v>255</v>
          </cell>
          <cell r="F88">
            <v>252</v>
          </cell>
          <cell r="G88">
            <v>259</v>
          </cell>
          <cell r="H88">
            <v>263</v>
          </cell>
          <cell r="I88">
            <v>0</v>
          </cell>
          <cell r="J88">
            <v>0</v>
          </cell>
          <cell r="K88">
            <v>0</v>
          </cell>
          <cell r="L88">
            <v>0</v>
          </cell>
          <cell r="M88">
            <v>0</v>
          </cell>
          <cell r="N88">
            <v>0</v>
          </cell>
          <cell r="O88">
            <v>259</v>
          </cell>
          <cell r="P88">
            <v>259</v>
          </cell>
          <cell r="Q88">
            <v>255</v>
          </cell>
          <cell r="R88">
            <v>252</v>
          </cell>
          <cell r="S88">
            <v>259</v>
          </cell>
          <cell r="T88">
            <v>263</v>
          </cell>
        </row>
        <row r="89">
          <cell r="B89" t="str">
            <v>소계</v>
          </cell>
          <cell r="C89">
            <v>4307</v>
          </cell>
          <cell r="D89">
            <v>4313</v>
          </cell>
          <cell r="E89">
            <v>4247</v>
          </cell>
          <cell r="F89">
            <v>4209</v>
          </cell>
          <cell r="G89">
            <v>4306</v>
          </cell>
          <cell r="H89">
            <v>4389</v>
          </cell>
          <cell r="I89">
            <v>0</v>
          </cell>
          <cell r="J89">
            <v>0</v>
          </cell>
          <cell r="K89">
            <v>0</v>
          </cell>
          <cell r="L89">
            <v>0</v>
          </cell>
          <cell r="M89">
            <v>0</v>
          </cell>
          <cell r="N89">
            <v>0</v>
          </cell>
          <cell r="O89">
            <v>4307</v>
          </cell>
          <cell r="P89">
            <v>4313</v>
          </cell>
          <cell r="Q89">
            <v>4247</v>
          </cell>
          <cell r="R89">
            <v>4209</v>
          </cell>
          <cell r="S89">
            <v>4306</v>
          </cell>
          <cell r="T89">
            <v>4389</v>
          </cell>
        </row>
        <row r="90">
          <cell r="B90" t="str">
            <v>마구평리</v>
          </cell>
          <cell r="C90">
            <v>794</v>
          </cell>
          <cell r="D90">
            <v>795</v>
          </cell>
          <cell r="E90">
            <v>783</v>
          </cell>
          <cell r="F90">
            <v>774</v>
          </cell>
          <cell r="G90">
            <v>794</v>
          </cell>
          <cell r="H90">
            <v>810</v>
          </cell>
          <cell r="I90">
            <v>0</v>
          </cell>
          <cell r="J90">
            <v>0</v>
          </cell>
          <cell r="K90">
            <v>0</v>
          </cell>
          <cell r="L90">
            <v>0</v>
          </cell>
          <cell r="M90">
            <v>0</v>
          </cell>
          <cell r="N90">
            <v>0</v>
          </cell>
          <cell r="O90">
            <v>794</v>
          </cell>
          <cell r="P90">
            <v>795</v>
          </cell>
          <cell r="Q90">
            <v>783</v>
          </cell>
          <cell r="R90">
            <v>774</v>
          </cell>
          <cell r="S90">
            <v>794</v>
          </cell>
          <cell r="T90">
            <v>810</v>
          </cell>
        </row>
        <row r="91">
          <cell r="B91" t="str">
            <v>덕평리</v>
          </cell>
          <cell r="C91">
            <v>384</v>
          </cell>
          <cell r="D91">
            <v>385</v>
          </cell>
          <cell r="E91">
            <v>380</v>
          </cell>
          <cell r="F91">
            <v>375</v>
          </cell>
          <cell r="G91">
            <v>384</v>
          </cell>
          <cell r="H91">
            <v>391</v>
          </cell>
          <cell r="I91">
            <v>0</v>
          </cell>
          <cell r="J91">
            <v>0</v>
          </cell>
          <cell r="K91">
            <v>0</v>
          </cell>
          <cell r="L91">
            <v>0</v>
          </cell>
          <cell r="M91">
            <v>0</v>
          </cell>
          <cell r="N91">
            <v>0</v>
          </cell>
          <cell r="O91">
            <v>384</v>
          </cell>
          <cell r="P91">
            <v>385</v>
          </cell>
          <cell r="Q91">
            <v>380</v>
          </cell>
          <cell r="R91">
            <v>375</v>
          </cell>
          <cell r="S91">
            <v>384</v>
          </cell>
          <cell r="T91">
            <v>391</v>
          </cell>
        </row>
        <row r="92">
          <cell r="B92" t="str">
            <v>부황리</v>
          </cell>
          <cell r="C92">
            <v>226</v>
          </cell>
          <cell r="D92">
            <v>226</v>
          </cell>
          <cell r="E92">
            <v>223</v>
          </cell>
          <cell r="F92">
            <v>221</v>
          </cell>
          <cell r="G92">
            <v>226</v>
          </cell>
          <cell r="H92">
            <v>231</v>
          </cell>
          <cell r="I92">
            <v>0</v>
          </cell>
          <cell r="J92">
            <v>0</v>
          </cell>
          <cell r="K92">
            <v>0</v>
          </cell>
          <cell r="L92">
            <v>0</v>
          </cell>
          <cell r="M92">
            <v>0</v>
          </cell>
          <cell r="N92">
            <v>0</v>
          </cell>
          <cell r="O92">
            <v>226</v>
          </cell>
          <cell r="P92">
            <v>226</v>
          </cell>
          <cell r="Q92">
            <v>223</v>
          </cell>
          <cell r="R92">
            <v>221</v>
          </cell>
          <cell r="S92">
            <v>226</v>
          </cell>
          <cell r="T92">
            <v>231</v>
          </cell>
        </row>
        <row r="93">
          <cell r="B93" t="str">
            <v>외성리</v>
          </cell>
          <cell r="C93">
            <v>385</v>
          </cell>
          <cell r="D93">
            <v>385</v>
          </cell>
          <cell r="E93">
            <v>379</v>
          </cell>
          <cell r="F93">
            <v>376</v>
          </cell>
          <cell r="G93">
            <v>385</v>
          </cell>
          <cell r="H93">
            <v>392</v>
          </cell>
          <cell r="I93">
            <v>0</v>
          </cell>
          <cell r="J93">
            <v>0</v>
          </cell>
          <cell r="K93">
            <v>0</v>
          </cell>
          <cell r="L93">
            <v>0</v>
          </cell>
          <cell r="M93">
            <v>0</v>
          </cell>
          <cell r="N93">
            <v>0</v>
          </cell>
          <cell r="O93">
            <v>385</v>
          </cell>
          <cell r="P93">
            <v>385</v>
          </cell>
          <cell r="Q93">
            <v>379</v>
          </cell>
          <cell r="R93">
            <v>376</v>
          </cell>
          <cell r="S93">
            <v>385</v>
          </cell>
          <cell r="T93">
            <v>392</v>
          </cell>
        </row>
        <row r="94">
          <cell r="B94" t="str">
            <v>감곡리</v>
          </cell>
          <cell r="C94">
            <v>273</v>
          </cell>
          <cell r="D94">
            <v>274</v>
          </cell>
          <cell r="E94">
            <v>269</v>
          </cell>
          <cell r="F94">
            <v>267</v>
          </cell>
          <cell r="G94">
            <v>273</v>
          </cell>
          <cell r="H94">
            <v>278</v>
          </cell>
          <cell r="I94">
            <v>0</v>
          </cell>
          <cell r="J94">
            <v>0</v>
          </cell>
          <cell r="K94">
            <v>0</v>
          </cell>
          <cell r="L94">
            <v>0</v>
          </cell>
          <cell r="M94">
            <v>0</v>
          </cell>
          <cell r="N94">
            <v>0</v>
          </cell>
          <cell r="O94">
            <v>273</v>
          </cell>
          <cell r="P94">
            <v>274</v>
          </cell>
          <cell r="Q94">
            <v>269</v>
          </cell>
          <cell r="R94">
            <v>267</v>
          </cell>
          <cell r="S94">
            <v>273</v>
          </cell>
          <cell r="T94">
            <v>278</v>
          </cell>
        </row>
        <row r="95">
          <cell r="B95" t="str">
            <v>충곡리</v>
          </cell>
          <cell r="C95">
            <v>237</v>
          </cell>
          <cell r="D95">
            <v>238</v>
          </cell>
          <cell r="E95">
            <v>234</v>
          </cell>
          <cell r="F95">
            <v>232</v>
          </cell>
          <cell r="G95">
            <v>237</v>
          </cell>
          <cell r="H95">
            <v>242</v>
          </cell>
          <cell r="I95">
            <v>0</v>
          </cell>
          <cell r="J95">
            <v>0</v>
          </cell>
          <cell r="K95">
            <v>0</v>
          </cell>
          <cell r="L95">
            <v>0</v>
          </cell>
          <cell r="M95">
            <v>0</v>
          </cell>
          <cell r="N95">
            <v>0</v>
          </cell>
          <cell r="O95">
            <v>237</v>
          </cell>
          <cell r="P95">
            <v>238</v>
          </cell>
          <cell r="Q95">
            <v>234</v>
          </cell>
          <cell r="R95">
            <v>232</v>
          </cell>
          <cell r="S95">
            <v>237</v>
          </cell>
          <cell r="T95">
            <v>242</v>
          </cell>
        </row>
        <row r="96">
          <cell r="B96" t="str">
            <v>신풍리</v>
          </cell>
          <cell r="C96">
            <v>110</v>
          </cell>
          <cell r="D96">
            <v>110</v>
          </cell>
          <cell r="E96">
            <v>108</v>
          </cell>
          <cell r="F96">
            <v>108</v>
          </cell>
          <cell r="G96">
            <v>110</v>
          </cell>
          <cell r="H96">
            <v>112</v>
          </cell>
          <cell r="I96">
            <v>0</v>
          </cell>
          <cell r="J96">
            <v>0</v>
          </cell>
          <cell r="K96">
            <v>0</v>
          </cell>
          <cell r="L96">
            <v>0</v>
          </cell>
          <cell r="M96">
            <v>0</v>
          </cell>
          <cell r="N96">
            <v>0</v>
          </cell>
          <cell r="O96">
            <v>110</v>
          </cell>
          <cell r="P96">
            <v>110</v>
          </cell>
          <cell r="Q96">
            <v>108</v>
          </cell>
          <cell r="R96">
            <v>108</v>
          </cell>
          <cell r="S96">
            <v>110</v>
          </cell>
          <cell r="T96">
            <v>112</v>
          </cell>
        </row>
        <row r="97">
          <cell r="B97" t="str">
            <v>탑정리</v>
          </cell>
          <cell r="C97">
            <v>262</v>
          </cell>
          <cell r="D97">
            <v>262</v>
          </cell>
          <cell r="E97">
            <v>258</v>
          </cell>
          <cell r="F97">
            <v>257</v>
          </cell>
          <cell r="G97">
            <v>262</v>
          </cell>
          <cell r="H97">
            <v>268</v>
          </cell>
          <cell r="I97">
            <v>0</v>
          </cell>
          <cell r="J97">
            <v>0</v>
          </cell>
          <cell r="K97">
            <v>0</v>
          </cell>
          <cell r="L97">
            <v>0</v>
          </cell>
          <cell r="M97">
            <v>0</v>
          </cell>
          <cell r="N97">
            <v>0</v>
          </cell>
          <cell r="O97">
            <v>262</v>
          </cell>
          <cell r="P97">
            <v>262</v>
          </cell>
          <cell r="Q97">
            <v>258</v>
          </cell>
          <cell r="R97">
            <v>257</v>
          </cell>
          <cell r="S97">
            <v>262</v>
          </cell>
          <cell r="T97">
            <v>268</v>
          </cell>
        </row>
        <row r="98">
          <cell r="B98" t="str">
            <v>신교리</v>
          </cell>
          <cell r="C98">
            <v>527</v>
          </cell>
          <cell r="D98">
            <v>528</v>
          </cell>
          <cell r="E98">
            <v>520</v>
          </cell>
          <cell r="F98">
            <v>515</v>
          </cell>
          <cell r="G98">
            <v>527</v>
          </cell>
          <cell r="H98">
            <v>537</v>
          </cell>
          <cell r="I98">
            <v>0</v>
          </cell>
          <cell r="J98">
            <v>0</v>
          </cell>
          <cell r="K98">
            <v>0</v>
          </cell>
          <cell r="L98">
            <v>0</v>
          </cell>
          <cell r="M98">
            <v>0</v>
          </cell>
          <cell r="N98">
            <v>0</v>
          </cell>
          <cell r="O98">
            <v>527</v>
          </cell>
          <cell r="P98">
            <v>528</v>
          </cell>
          <cell r="Q98">
            <v>520</v>
          </cell>
          <cell r="R98">
            <v>515</v>
          </cell>
          <cell r="S98">
            <v>527</v>
          </cell>
          <cell r="T98">
            <v>537</v>
          </cell>
        </row>
        <row r="99">
          <cell r="B99" t="str">
            <v>반송리</v>
          </cell>
          <cell r="C99">
            <v>505</v>
          </cell>
          <cell r="D99">
            <v>505</v>
          </cell>
          <cell r="E99">
            <v>497</v>
          </cell>
          <cell r="F99">
            <v>493</v>
          </cell>
          <cell r="G99">
            <v>505</v>
          </cell>
          <cell r="H99">
            <v>513</v>
          </cell>
          <cell r="I99">
            <v>0</v>
          </cell>
          <cell r="J99">
            <v>0</v>
          </cell>
          <cell r="K99">
            <v>0</v>
          </cell>
          <cell r="L99">
            <v>0</v>
          </cell>
          <cell r="M99">
            <v>0</v>
          </cell>
          <cell r="N99">
            <v>0</v>
          </cell>
          <cell r="O99">
            <v>505</v>
          </cell>
          <cell r="P99">
            <v>505</v>
          </cell>
          <cell r="Q99">
            <v>497</v>
          </cell>
          <cell r="R99">
            <v>493</v>
          </cell>
          <cell r="S99">
            <v>505</v>
          </cell>
          <cell r="T99">
            <v>513</v>
          </cell>
        </row>
        <row r="100">
          <cell r="B100" t="str">
            <v>아호리</v>
          </cell>
          <cell r="C100">
            <v>300</v>
          </cell>
          <cell r="D100">
            <v>300</v>
          </cell>
          <cell r="E100">
            <v>295</v>
          </cell>
          <cell r="F100">
            <v>293</v>
          </cell>
          <cell r="G100">
            <v>300</v>
          </cell>
          <cell r="H100">
            <v>305</v>
          </cell>
          <cell r="I100">
            <v>0</v>
          </cell>
          <cell r="J100">
            <v>0</v>
          </cell>
          <cell r="K100">
            <v>0</v>
          </cell>
          <cell r="L100">
            <v>0</v>
          </cell>
          <cell r="M100">
            <v>0</v>
          </cell>
          <cell r="N100">
            <v>0</v>
          </cell>
          <cell r="O100">
            <v>300</v>
          </cell>
          <cell r="P100">
            <v>300</v>
          </cell>
          <cell r="Q100">
            <v>295</v>
          </cell>
          <cell r="R100">
            <v>293</v>
          </cell>
          <cell r="S100">
            <v>300</v>
          </cell>
          <cell r="T100">
            <v>305</v>
          </cell>
        </row>
        <row r="101">
          <cell r="B101" t="str">
            <v>부인리</v>
          </cell>
          <cell r="C101">
            <v>304</v>
          </cell>
          <cell r="D101">
            <v>305</v>
          </cell>
          <cell r="E101">
            <v>301</v>
          </cell>
          <cell r="F101">
            <v>298</v>
          </cell>
          <cell r="G101">
            <v>303</v>
          </cell>
          <cell r="H101">
            <v>310</v>
          </cell>
          <cell r="I101">
            <v>0</v>
          </cell>
          <cell r="J101">
            <v>0</v>
          </cell>
          <cell r="K101">
            <v>0</v>
          </cell>
          <cell r="L101">
            <v>0</v>
          </cell>
          <cell r="M101">
            <v>0</v>
          </cell>
          <cell r="N101">
            <v>0</v>
          </cell>
          <cell r="O101">
            <v>304</v>
          </cell>
          <cell r="P101">
            <v>305</v>
          </cell>
          <cell r="Q101">
            <v>301</v>
          </cell>
          <cell r="R101">
            <v>298</v>
          </cell>
          <cell r="S101">
            <v>303</v>
          </cell>
          <cell r="T101">
            <v>310</v>
          </cell>
        </row>
        <row r="102">
          <cell r="B102" t="str">
            <v>소계</v>
          </cell>
          <cell r="C102">
            <v>7175</v>
          </cell>
          <cell r="D102">
            <v>7186</v>
          </cell>
          <cell r="E102">
            <v>7075</v>
          </cell>
          <cell r="F102">
            <v>6999</v>
          </cell>
          <cell r="G102">
            <v>7170</v>
          </cell>
          <cell r="H102">
            <v>7300</v>
          </cell>
          <cell r="I102">
            <v>0</v>
          </cell>
          <cell r="J102">
            <v>0</v>
          </cell>
          <cell r="K102">
            <v>0</v>
          </cell>
          <cell r="L102">
            <v>0</v>
          </cell>
          <cell r="M102">
            <v>0</v>
          </cell>
          <cell r="N102">
            <v>0</v>
          </cell>
          <cell r="O102">
            <v>7175</v>
          </cell>
          <cell r="P102">
            <v>7186</v>
          </cell>
          <cell r="Q102">
            <v>7075</v>
          </cell>
          <cell r="R102">
            <v>6999</v>
          </cell>
          <cell r="S102">
            <v>7170</v>
          </cell>
          <cell r="T102">
            <v>7300</v>
          </cell>
        </row>
        <row r="103">
          <cell r="B103" t="str">
            <v>화악리</v>
          </cell>
          <cell r="C103">
            <v>285</v>
          </cell>
          <cell r="D103">
            <v>286</v>
          </cell>
          <cell r="E103">
            <v>281</v>
          </cell>
          <cell r="F103">
            <v>278</v>
          </cell>
          <cell r="G103">
            <v>285</v>
          </cell>
          <cell r="H103">
            <v>290</v>
          </cell>
          <cell r="I103">
            <v>0</v>
          </cell>
          <cell r="J103">
            <v>0</v>
          </cell>
          <cell r="K103">
            <v>0</v>
          </cell>
          <cell r="L103">
            <v>0</v>
          </cell>
          <cell r="M103">
            <v>0</v>
          </cell>
          <cell r="N103">
            <v>0</v>
          </cell>
          <cell r="O103">
            <v>285</v>
          </cell>
          <cell r="P103">
            <v>286</v>
          </cell>
          <cell r="Q103">
            <v>281</v>
          </cell>
          <cell r="R103">
            <v>278</v>
          </cell>
          <cell r="S103">
            <v>285</v>
          </cell>
          <cell r="T103">
            <v>290</v>
          </cell>
        </row>
        <row r="104">
          <cell r="B104" t="str">
            <v>천호리</v>
          </cell>
          <cell r="C104">
            <v>162</v>
          </cell>
          <cell r="D104">
            <v>162</v>
          </cell>
          <cell r="E104">
            <v>160</v>
          </cell>
          <cell r="F104">
            <v>158</v>
          </cell>
          <cell r="G104">
            <v>162</v>
          </cell>
          <cell r="H104">
            <v>165</v>
          </cell>
          <cell r="I104">
            <v>0</v>
          </cell>
          <cell r="J104">
            <v>0</v>
          </cell>
          <cell r="K104">
            <v>0</v>
          </cell>
          <cell r="L104">
            <v>0</v>
          </cell>
          <cell r="M104">
            <v>0</v>
          </cell>
          <cell r="N104">
            <v>0</v>
          </cell>
          <cell r="O104">
            <v>162</v>
          </cell>
          <cell r="P104">
            <v>162</v>
          </cell>
          <cell r="Q104">
            <v>160</v>
          </cell>
          <cell r="R104">
            <v>158</v>
          </cell>
          <cell r="S104">
            <v>162</v>
          </cell>
          <cell r="T104">
            <v>165</v>
          </cell>
        </row>
        <row r="105">
          <cell r="B105" t="str">
            <v>송정리</v>
          </cell>
          <cell r="C105">
            <v>431</v>
          </cell>
          <cell r="D105">
            <v>431</v>
          </cell>
          <cell r="E105">
            <v>425</v>
          </cell>
          <cell r="F105">
            <v>421</v>
          </cell>
          <cell r="G105">
            <v>431</v>
          </cell>
          <cell r="H105">
            <v>439</v>
          </cell>
          <cell r="I105">
            <v>0</v>
          </cell>
          <cell r="J105">
            <v>0</v>
          </cell>
          <cell r="K105">
            <v>0</v>
          </cell>
          <cell r="L105">
            <v>0</v>
          </cell>
          <cell r="M105">
            <v>0</v>
          </cell>
          <cell r="N105">
            <v>0</v>
          </cell>
          <cell r="O105">
            <v>431</v>
          </cell>
          <cell r="P105">
            <v>431</v>
          </cell>
          <cell r="Q105">
            <v>425</v>
          </cell>
          <cell r="R105">
            <v>421</v>
          </cell>
          <cell r="S105">
            <v>431</v>
          </cell>
          <cell r="T105">
            <v>439</v>
          </cell>
        </row>
        <row r="106">
          <cell r="B106" t="str">
            <v>신암리</v>
          </cell>
          <cell r="C106">
            <v>292</v>
          </cell>
          <cell r="D106">
            <v>292</v>
          </cell>
          <cell r="E106">
            <v>288</v>
          </cell>
          <cell r="F106">
            <v>285</v>
          </cell>
          <cell r="G106">
            <v>291</v>
          </cell>
          <cell r="H106">
            <v>297</v>
          </cell>
          <cell r="I106">
            <v>0</v>
          </cell>
          <cell r="J106">
            <v>0</v>
          </cell>
          <cell r="K106">
            <v>0</v>
          </cell>
          <cell r="L106">
            <v>0</v>
          </cell>
          <cell r="M106">
            <v>0</v>
          </cell>
          <cell r="N106">
            <v>0</v>
          </cell>
          <cell r="O106">
            <v>292</v>
          </cell>
          <cell r="P106">
            <v>292</v>
          </cell>
          <cell r="Q106">
            <v>288</v>
          </cell>
          <cell r="R106">
            <v>285</v>
          </cell>
          <cell r="S106">
            <v>291</v>
          </cell>
          <cell r="T106">
            <v>297</v>
          </cell>
        </row>
        <row r="107">
          <cell r="B107" t="str">
            <v>연산리</v>
          </cell>
          <cell r="C107">
            <v>1123</v>
          </cell>
          <cell r="D107">
            <v>1124</v>
          </cell>
          <cell r="E107">
            <v>1107</v>
          </cell>
          <cell r="F107">
            <v>1095</v>
          </cell>
          <cell r="G107">
            <v>1123</v>
          </cell>
          <cell r="H107">
            <v>1142</v>
          </cell>
          <cell r="I107">
            <v>0</v>
          </cell>
          <cell r="J107">
            <v>0</v>
          </cell>
          <cell r="K107">
            <v>0</v>
          </cell>
          <cell r="L107">
            <v>0</v>
          </cell>
          <cell r="M107">
            <v>0</v>
          </cell>
          <cell r="N107">
            <v>0</v>
          </cell>
          <cell r="O107">
            <v>1123</v>
          </cell>
          <cell r="P107">
            <v>1124</v>
          </cell>
          <cell r="Q107">
            <v>1107</v>
          </cell>
          <cell r="R107">
            <v>1095</v>
          </cell>
          <cell r="S107">
            <v>1123</v>
          </cell>
          <cell r="T107">
            <v>1142</v>
          </cell>
        </row>
        <row r="108">
          <cell r="B108" t="str">
            <v>청동리</v>
          </cell>
          <cell r="C108">
            <v>786</v>
          </cell>
          <cell r="D108">
            <v>787</v>
          </cell>
          <cell r="E108">
            <v>775</v>
          </cell>
          <cell r="F108">
            <v>767</v>
          </cell>
          <cell r="G108">
            <v>786</v>
          </cell>
          <cell r="H108">
            <v>801</v>
          </cell>
          <cell r="I108">
            <v>0</v>
          </cell>
          <cell r="J108">
            <v>0</v>
          </cell>
          <cell r="K108">
            <v>0</v>
          </cell>
          <cell r="L108">
            <v>0</v>
          </cell>
          <cell r="M108">
            <v>0</v>
          </cell>
          <cell r="N108">
            <v>0</v>
          </cell>
          <cell r="O108">
            <v>786</v>
          </cell>
          <cell r="P108">
            <v>787</v>
          </cell>
          <cell r="Q108">
            <v>775</v>
          </cell>
          <cell r="R108">
            <v>767</v>
          </cell>
          <cell r="S108">
            <v>786</v>
          </cell>
          <cell r="T108">
            <v>801</v>
          </cell>
        </row>
        <row r="109">
          <cell r="B109" t="str">
            <v>고정리</v>
          </cell>
          <cell r="C109">
            <v>160</v>
          </cell>
          <cell r="D109">
            <v>160</v>
          </cell>
          <cell r="E109">
            <v>158</v>
          </cell>
          <cell r="F109">
            <v>156</v>
          </cell>
          <cell r="G109">
            <v>160</v>
          </cell>
          <cell r="H109">
            <v>163</v>
          </cell>
          <cell r="I109">
            <v>0</v>
          </cell>
          <cell r="J109">
            <v>0</v>
          </cell>
          <cell r="K109">
            <v>0</v>
          </cell>
          <cell r="L109">
            <v>0</v>
          </cell>
          <cell r="M109">
            <v>0</v>
          </cell>
          <cell r="N109">
            <v>0</v>
          </cell>
          <cell r="O109">
            <v>160</v>
          </cell>
          <cell r="P109">
            <v>160</v>
          </cell>
          <cell r="Q109">
            <v>158</v>
          </cell>
          <cell r="R109">
            <v>156</v>
          </cell>
          <cell r="S109">
            <v>160</v>
          </cell>
          <cell r="T109">
            <v>163</v>
          </cell>
        </row>
        <row r="110">
          <cell r="B110" t="str">
            <v>한전리</v>
          </cell>
          <cell r="C110">
            <v>573</v>
          </cell>
          <cell r="D110">
            <v>574</v>
          </cell>
          <cell r="E110">
            <v>565</v>
          </cell>
          <cell r="F110">
            <v>558</v>
          </cell>
          <cell r="G110">
            <v>572</v>
          </cell>
          <cell r="H110">
            <v>582</v>
          </cell>
          <cell r="I110">
            <v>0</v>
          </cell>
          <cell r="J110">
            <v>0</v>
          </cell>
          <cell r="K110">
            <v>0</v>
          </cell>
          <cell r="L110">
            <v>0</v>
          </cell>
          <cell r="M110">
            <v>0</v>
          </cell>
          <cell r="N110">
            <v>0</v>
          </cell>
          <cell r="O110">
            <v>573</v>
          </cell>
          <cell r="P110">
            <v>574</v>
          </cell>
          <cell r="Q110">
            <v>565</v>
          </cell>
          <cell r="R110">
            <v>558</v>
          </cell>
          <cell r="S110">
            <v>572</v>
          </cell>
          <cell r="T110">
            <v>582</v>
          </cell>
        </row>
        <row r="111">
          <cell r="B111" t="str">
            <v>임리</v>
          </cell>
          <cell r="C111">
            <v>217</v>
          </cell>
          <cell r="D111">
            <v>217</v>
          </cell>
          <cell r="E111">
            <v>213</v>
          </cell>
          <cell r="F111">
            <v>211</v>
          </cell>
          <cell r="G111">
            <v>217</v>
          </cell>
          <cell r="H111">
            <v>220</v>
          </cell>
          <cell r="I111">
            <v>0</v>
          </cell>
          <cell r="J111">
            <v>0</v>
          </cell>
          <cell r="K111">
            <v>0</v>
          </cell>
          <cell r="L111">
            <v>0</v>
          </cell>
          <cell r="M111">
            <v>0</v>
          </cell>
          <cell r="N111">
            <v>0</v>
          </cell>
          <cell r="O111">
            <v>217</v>
          </cell>
          <cell r="P111">
            <v>217</v>
          </cell>
          <cell r="Q111">
            <v>213</v>
          </cell>
          <cell r="R111">
            <v>211</v>
          </cell>
          <cell r="S111">
            <v>217</v>
          </cell>
          <cell r="T111">
            <v>220</v>
          </cell>
        </row>
        <row r="112">
          <cell r="B112" t="str">
            <v>관동리</v>
          </cell>
          <cell r="C112">
            <v>264</v>
          </cell>
          <cell r="D112">
            <v>266</v>
          </cell>
          <cell r="E112">
            <v>261</v>
          </cell>
          <cell r="F112">
            <v>258</v>
          </cell>
          <cell r="G112">
            <v>264</v>
          </cell>
          <cell r="H112">
            <v>269</v>
          </cell>
          <cell r="I112">
            <v>0</v>
          </cell>
          <cell r="J112">
            <v>0</v>
          </cell>
          <cell r="K112">
            <v>0</v>
          </cell>
          <cell r="L112">
            <v>0</v>
          </cell>
          <cell r="M112">
            <v>0</v>
          </cell>
          <cell r="N112">
            <v>0</v>
          </cell>
          <cell r="O112">
            <v>264</v>
          </cell>
          <cell r="P112">
            <v>266</v>
          </cell>
          <cell r="Q112">
            <v>261</v>
          </cell>
          <cell r="R112">
            <v>258</v>
          </cell>
          <cell r="S112">
            <v>264</v>
          </cell>
          <cell r="T112">
            <v>269</v>
          </cell>
        </row>
        <row r="113">
          <cell r="B113" t="str">
            <v>고양리</v>
          </cell>
          <cell r="C113">
            <v>176</v>
          </cell>
          <cell r="D113">
            <v>176</v>
          </cell>
          <cell r="E113">
            <v>173</v>
          </cell>
          <cell r="F113">
            <v>172</v>
          </cell>
          <cell r="G113">
            <v>176</v>
          </cell>
          <cell r="H113">
            <v>179</v>
          </cell>
          <cell r="I113">
            <v>0</v>
          </cell>
          <cell r="J113">
            <v>0</v>
          </cell>
          <cell r="K113">
            <v>0</v>
          </cell>
          <cell r="L113">
            <v>0</v>
          </cell>
          <cell r="M113">
            <v>0</v>
          </cell>
          <cell r="N113">
            <v>0</v>
          </cell>
          <cell r="O113">
            <v>176</v>
          </cell>
          <cell r="P113">
            <v>176</v>
          </cell>
          <cell r="Q113">
            <v>173</v>
          </cell>
          <cell r="R113">
            <v>172</v>
          </cell>
          <cell r="S113">
            <v>176</v>
          </cell>
          <cell r="T113">
            <v>179</v>
          </cell>
        </row>
        <row r="114">
          <cell r="B114" t="str">
            <v>표정리</v>
          </cell>
          <cell r="C114">
            <v>436</v>
          </cell>
          <cell r="D114">
            <v>437</v>
          </cell>
          <cell r="E114">
            <v>430</v>
          </cell>
          <cell r="F114">
            <v>425</v>
          </cell>
          <cell r="G114">
            <v>436</v>
          </cell>
          <cell r="H114">
            <v>444</v>
          </cell>
          <cell r="I114">
            <v>0</v>
          </cell>
          <cell r="J114">
            <v>0</v>
          </cell>
          <cell r="K114">
            <v>0</v>
          </cell>
          <cell r="L114">
            <v>0</v>
          </cell>
          <cell r="M114">
            <v>0</v>
          </cell>
          <cell r="N114">
            <v>0</v>
          </cell>
          <cell r="O114">
            <v>436</v>
          </cell>
          <cell r="P114">
            <v>437</v>
          </cell>
          <cell r="Q114">
            <v>430</v>
          </cell>
          <cell r="R114">
            <v>425</v>
          </cell>
          <cell r="S114">
            <v>436</v>
          </cell>
          <cell r="T114">
            <v>444</v>
          </cell>
        </row>
        <row r="115">
          <cell r="B115" t="str">
            <v>덕암리</v>
          </cell>
          <cell r="C115">
            <v>255</v>
          </cell>
          <cell r="D115">
            <v>255</v>
          </cell>
          <cell r="E115">
            <v>252</v>
          </cell>
          <cell r="F115">
            <v>249</v>
          </cell>
          <cell r="G115">
            <v>255</v>
          </cell>
          <cell r="H115">
            <v>260</v>
          </cell>
          <cell r="I115">
            <v>0</v>
          </cell>
          <cell r="J115">
            <v>0</v>
          </cell>
          <cell r="K115">
            <v>0</v>
          </cell>
          <cell r="L115">
            <v>0</v>
          </cell>
          <cell r="M115">
            <v>0</v>
          </cell>
          <cell r="N115">
            <v>0</v>
          </cell>
          <cell r="O115">
            <v>255</v>
          </cell>
          <cell r="P115">
            <v>255</v>
          </cell>
          <cell r="Q115">
            <v>252</v>
          </cell>
          <cell r="R115">
            <v>249</v>
          </cell>
          <cell r="S115">
            <v>255</v>
          </cell>
          <cell r="T115">
            <v>260</v>
          </cell>
        </row>
        <row r="116">
          <cell r="B116" t="str">
            <v>장전리</v>
          </cell>
          <cell r="C116">
            <v>453</v>
          </cell>
          <cell r="D116">
            <v>454</v>
          </cell>
          <cell r="E116">
            <v>446</v>
          </cell>
          <cell r="F116">
            <v>442</v>
          </cell>
          <cell r="G116">
            <v>452</v>
          </cell>
          <cell r="H116">
            <v>461</v>
          </cell>
          <cell r="I116">
            <v>0</v>
          </cell>
          <cell r="J116">
            <v>0</v>
          </cell>
          <cell r="K116">
            <v>0</v>
          </cell>
          <cell r="L116">
            <v>0</v>
          </cell>
          <cell r="M116">
            <v>0</v>
          </cell>
          <cell r="N116">
            <v>0</v>
          </cell>
          <cell r="O116">
            <v>453</v>
          </cell>
          <cell r="P116">
            <v>454</v>
          </cell>
          <cell r="Q116">
            <v>446</v>
          </cell>
          <cell r="R116">
            <v>442</v>
          </cell>
          <cell r="S116">
            <v>452</v>
          </cell>
          <cell r="T116">
            <v>461</v>
          </cell>
        </row>
        <row r="117">
          <cell r="B117" t="str">
            <v>백석리</v>
          </cell>
          <cell r="C117">
            <v>495</v>
          </cell>
          <cell r="D117">
            <v>495</v>
          </cell>
          <cell r="E117">
            <v>488</v>
          </cell>
          <cell r="F117">
            <v>483</v>
          </cell>
          <cell r="G117">
            <v>495</v>
          </cell>
          <cell r="H117">
            <v>503</v>
          </cell>
          <cell r="I117">
            <v>0</v>
          </cell>
          <cell r="J117">
            <v>0</v>
          </cell>
          <cell r="K117">
            <v>0</v>
          </cell>
          <cell r="L117">
            <v>0</v>
          </cell>
          <cell r="M117">
            <v>0</v>
          </cell>
          <cell r="N117">
            <v>0</v>
          </cell>
          <cell r="O117">
            <v>495</v>
          </cell>
          <cell r="P117">
            <v>495</v>
          </cell>
          <cell r="Q117">
            <v>488</v>
          </cell>
          <cell r="R117">
            <v>483</v>
          </cell>
          <cell r="S117">
            <v>495</v>
          </cell>
          <cell r="T117">
            <v>503</v>
          </cell>
        </row>
        <row r="118">
          <cell r="B118" t="str">
            <v>어은리</v>
          </cell>
          <cell r="C118">
            <v>204</v>
          </cell>
          <cell r="D118">
            <v>205</v>
          </cell>
          <cell r="E118">
            <v>201</v>
          </cell>
          <cell r="F118">
            <v>200</v>
          </cell>
          <cell r="G118">
            <v>204</v>
          </cell>
          <cell r="H118">
            <v>208</v>
          </cell>
          <cell r="I118">
            <v>0</v>
          </cell>
          <cell r="J118">
            <v>0</v>
          </cell>
          <cell r="K118">
            <v>0</v>
          </cell>
          <cell r="L118">
            <v>0</v>
          </cell>
          <cell r="M118">
            <v>0</v>
          </cell>
          <cell r="N118">
            <v>0</v>
          </cell>
          <cell r="O118">
            <v>204</v>
          </cell>
          <cell r="P118">
            <v>205</v>
          </cell>
          <cell r="Q118">
            <v>201</v>
          </cell>
          <cell r="R118">
            <v>200</v>
          </cell>
          <cell r="S118">
            <v>204</v>
          </cell>
          <cell r="T118">
            <v>208</v>
          </cell>
        </row>
        <row r="119">
          <cell r="B119" t="str">
            <v>사포리</v>
          </cell>
          <cell r="C119">
            <v>156</v>
          </cell>
          <cell r="D119">
            <v>156</v>
          </cell>
          <cell r="E119">
            <v>154</v>
          </cell>
          <cell r="F119">
            <v>152</v>
          </cell>
          <cell r="G119">
            <v>156</v>
          </cell>
          <cell r="H119">
            <v>159</v>
          </cell>
          <cell r="I119">
            <v>0</v>
          </cell>
          <cell r="J119">
            <v>0</v>
          </cell>
          <cell r="K119">
            <v>0</v>
          </cell>
          <cell r="L119">
            <v>0</v>
          </cell>
          <cell r="M119">
            <v>0</v>
          </cell>
          <cell r="N119">
            <v>0</v>
          </cell>
          <cell r="O119">
            <v>156</v>
          </cell>
          <cell r="P119">
            <v>156</v>
          </cell>
          <cell r="Q119">
            <v>154</v>
          </cell>
          <cell r="R119">
            <v>152</v>
          </cell>
          <cell r="S119">
            <v>156</v>
          </cell>
          <cell r="T119">
            <v>159</v>
          </cell>
        </row>
        <row r="120">
          <cell r="B120" t="str">
            <v>송산리</v>
          </cell>
          <cell r="C120">
            <v>200</v>
          </cell>
          <cell r="D120">
            <v>201</v>
          </cell>
          <cell r="E120">
            <v>198</v>
          </cell>
          <cell r="F120">
            <v>194</v>
          </cell>
          <cell r="G120">
            <v>199</v>
          </cell>
          <cell r="H120">
            <v>203</v>
          </cell>
          <cell r="I120">
            <v>0</v>
          </cell>
          <cell r="J120">
            <v>0</v>
          </cell>
          <cell r="K120">
            <v>0</v>
          </cell>
          <cell r="L120">
            <v>0</v>
          </cell>
          <cell r="M120">
            <v>0</v>
          </cell>
          <cell r="N120">
            <v>0</v>
          </cell>
          <cell r="O120">
            <v>200</v>
          </cell>
          <cell r="P120">
            <v>201</v>
          </cell>
          <cell r="Q120">
            <v>198</v>
          </cell>
          <cell r="R120">
            <v>194</v>
          </cell>
          <cell r="S120">
            <v>199</v>
          </cell>
          <cell r="T120">
            <v>203</v>
          </cell>
        </row>
        <row r="121">
          <cell r="B121" t="str">
            <v>오산리</v>
          </cell>
          <cell r="C121">
            <v>148</v>
          </cell>
          <cell r="D121">
            <v>148</v>
          </cell>
          <cell r="E121">
            <v>146</v>
          </cell>
          <cell r="F121">
            <v>145</v>
          </cell>
          <cell r="G121">
            <v>148</v>
          </cell>
          <cell r="H121">
            <v>151</v>
          </cell>
          <cell r="I121">
            <v>0</v>
          </cell>
          <cell r="J121">
            <v>0</v>
          </cell>
          <cell r="K121">
            <v>0</v>
          </cell>
          <cell r="L121">
            <v>0</v>
          </cell>
          <cell r="M121">
            <v>0</v>
          </cell>
          <cell r="N121">
            <v>0</v>
          </cell>
          <cell r="O121">
            <v>148</v>
          </cell>
          <cell r="P121">
            <v>148</v>
          </cell>
          <cell r="Q121">
            <v>146</v>
          </cell>
          <cell r="R121">
            <v>145</v>
          </cell>
          <cell r="S121">
            <v>148</v>
          </cell>
          <cell r="T121">
            <v>151</v>
          </cell>
        </row>
        <row r="122">
          <cell r="B122" t="str">
            <v>신양리</v>
          </cell>
          <cell r="C122">
            <v>359</v>
          </cell>
          <cell r="D122">
            <v>360</v>
          </cell>
          <cell r="E122">
            <v>354</v>
          </cell>
          <cell r="F122">
            <v>350</v>
          </cell>
          <cell r="G122">
            <v>358</v>
          </cell>
          <cell r="H122">
            <v>364</v>
          </cell>
          <cell r="I122">
            <v>0</v>
          </cell>
          <cell r="J122">
            <v>0</v>
          </cell>
          <cell r="K122">
            <v>0</v>
          </cell>
          <cell r="L122">
            <v>0</v>
          </cell>
          <cell r="M122">
            <v>0</v>
          </cell>
          <cell r="N122">
            <v>0</v>
          </cell>
          <cell r="O122">
            <v>359</v>
          </cell>
          <cell r="P122">
            <v>360</v>
          </cell>
          <cell r="Q122">
            <v>354</v>
          </cell>
          <cell r="R122">
            <v>350</v>
          </cell>
          <cell r="S122">
            <v>358</v>
          </cell>
          <cell r="T122">
            <v>364</v>
          </cell>
        </row>
        <row r="123">
          <cell r="B123" t="str">
            <v>소계</v>
          </cell>
          <cell r="C123">
            <v>2871</v>
          </cell>
          <cell r="D123">
            <v>2877</v>
          </cell>
          <cell r="E123">
            <v>2833</v>
          </cell>
          <cell r="F123">
            <v>2800</v>
          </cell>
          <cell r="G123">
            <v>2866</v>
          </cell>
          <cell r="H123">
            <v>2920</v>
          </cell>
          <cell r="I123">
            <v>0</v>
          </cell>
          <cell r="J123">
            <v>0</v>
          </cell>
          <cell r="K123">
            <v>0</v>
          </cell>
          <cell r="L123">
            <v>0</v>
          </cell>
          <cell r="M123">
            <v>0</v>
          </cell>
          <cell r="N123">
            <v>0</v>
          </cell>
          <cell r="O123">
            <v>2871</v>
          </cell>
          <cell r="P123">
            <v>2877</v>
          </cell>
          <cell r="Q123">
            <v>2833</v>
          </cell>
          <cell r="R123">
            <v>2800</v>
          </cell>
          <cell r="S123">
            <v>2866</v>
          </cell>
          <cell r="T123">
            <v>2920</v>
          </cell>
        </row>
        <row r="124">
          <cell r="B124" t="str">
            <v>한삼천리</v>
          </cell>
          <cell r="C124">
            <v>418</v>
          </cell>
          <cell r="D124">
            <v>418</v>
          </cell>
          <cell r="E124">
            <v>412</v>
          </cell>
          <cell r="F124">
            <v>408</v>
          </cell>
          <cell r="G124">
            <v>417</v>
          </cell>
          <cell r="H124">
            <v>425</v>
          </cell>
          <cell r="I124">
            <v>0</v>
          </cell>
          <cell r="J124">
            <v>0</v>
          </cell>
          <cell r="K124">
            <v>0</v>
          </cell>
          <cell r="L124">
            <v>0</v>
          </cell>
          <cell r="M124">
            <v>0</v>
          </cell>
          <cell r="N124">
            <v>0</v>
          </cell>
          <cell r="O124">
            <v>418</v>
          </cell>
          <cell r="P124">
            <v>418</v>
          </cell>
          <cell r="Q124">
            <v>412</v>
          </cell>
          <cell r="R124">
            <v>408</v>
          </cell>
          <cell r="S124">
            <v>417</v>
          </cell>
          <cell r="T124">
            <v>425</v>
          </cell>
        </row>
        <row r="125">
          <cell r="B125" t="str">
            <v>덕목리</v>
          </cell>
          <cell r="C125">
            <v>97</v>
          </cell>
          <cell r="D125">
            <v>97</v>
          </cell>
          <cell r="E125">
            <v>96</v>
          </cell>
          <cell r="F125">
            <v>94</v>
          </cell>
          <cell r="G125">
            <v>96</v>
          </cell>
          <cell r="H125">
            <v>98</v>
          </cell>
          <cell r="I125">
            <v>0</v>
          </cell>
          <cell r="J125">
            <v>0</v>
          </cell>
          <cell r="K125">
            <v>0</v>
          </cell>
          <cell r="L125">
            <v>0</v>
          </cell>
          <cell r="M125">
            <v>0</v>
          </cell>
          <cell r="N125">
            <v>0</v>
          </cell>
          <cell r="O125">
            <v>97</v>
          </cell>
          <cell r="P125">
            <v>97</v>
          </cell>
          <cell r="Q125">
            <v>96</v>
          </cell>
          <cell r="R125">
            <v>94</v>
          </cell>
          <cell r="S125">
            <v>96</v>
          </cell>
          <cell r="T125">
            <v>98</v>
          </cell>
        </row>
        <row r="126">
          <cell r="B126" t="str">
            <v>사정리</v>
          </cell>
          <cell r="C126">
            <v>135</v>
          </cell>
          <cell r="D126">
            <v>135</v>
          </cell>
          <cell r="E126">
            <v>133</v>
          </cell>
          <cell r="F126">
            <v>132</v>
          </cell>
          <cell r="G126">
            <v>135</v>
          </cell>
          <cell r="H126">
            <v>139</v>
          </cell>
          <cell r="I126">
            <v>0</v>
          </cell>
          <cell r="J126">
            <v>0</v>
          </cell>
          <cell r="K126">
            <v>0</v>
          </cell>
          <cell r="L126">
            <v>0</v>
          </cell>
          <cell r="M126">
            <v>0</v>
          </cell>
          <cell r="N126">
            <v>0</v>
          </cell>
          <cell r="O126">
            <v>135</v>
          </cell>
          <cell r="P126">
            <v>135</v>
          </cell>
          <cell r="Q126">
            <v>133</v>
          </cell>
          <cell r="R126">
            <v>132</v>
          </cell>
          <cell r="S126">
            <v>135</v>
          </cell>
          <cell r="T126">
            <v>139</v>
          </cell>
        </row>
        <row r="127">
          <cell r="B127" t="str">
            <v>대덕리</v>
          </cell>
          <cell r="C127">
            <v>268</v>
          </cell>
          <cell r="D127">
            <v>268</v>
          </cell>
          <cell r="E127">
            <v>264</v>
          </cell>
          <cell r="F127">
            <v>262</v>
          </cell>
          <cell r="G127">
            <v>268</v>
          </cell>
          <cell r="H127">
            <v>273</v>
          </cell>
          <cell r="I127">
            <v>0</v>
          </cell>
          <cell r="J127">
            <v>0</v>
          </cell>
          <cell r="K127">
            <v>0</v>
          </cell>
          <cell r="L127">
            <v>0</v>
          </cell>
          <cell r="M127">
            <v>0</v>
          </cell>
          <cell r="N127">
            <v>0</v>
          </cell>
          <cell r="O127">
            <v>268</v>
          </cell>
          <cell r="P127">
            <v>268</v>
          </cell>
          <cell r="Q127">
            <v>264</v>
          </cell>
          <cell r="R127">
            <v>262</v>
          </cell>
          <cell r="S127">
            <v>268</v>
          </cell>
          <cell r="T127">
            <v>273</v>
          </cell>
        </row>
        <row r="128">
          <cell r="B128" t="str">
            <v>검천리</v>
          </cell>
          <cell r="C128">
            <v>113</v>
          </cell>
          <cell r="D128">
            <v>113</v>
          </cell>
          <cell r="E128">
            <v>111</v>
          </cell>
          <cell r="F128">
            <v>111</v>
          </cell>
          <cell r="G128">
            <v>113</v>
          </cell>
          <cell r="H128">
            <v>115</v>
          </cell>
          <cell r="I128">
            <v>0</v>
          </cell>
          <cell r="J128">
            <v>0</v>
          </cell>
          <cell r="K128">
            <v>0</v>
          </cell>
          <cell r="L128">
            <v>0</v>
          </cell>
          <cell r="M128">
            <v>0</v>
          </cell>
          <cell r="N128">
            <v>0</v>
          </cell>
          <cell r="O128">
            <v>113</v>
          </cell>
          <cell r="P128">
            <v>113</v>
          </cell>
          <cell r="Q128">
            <v>111</v>
          </cell>
          <cell r="R128">
            <v>111</v>
          </cell>
          <cell r="S128">
            <v>113</v>
          </cell>
          <cell r="T128">
            <v>115</v>
          </cell>
        </row>
        <row r="129">
          <cell r="B129" t="str">
            <v>덕곡리</v>
          </cell>
          <cell r="C129">
            <v>203</v>
          </cell>
          <cell r="D129">
            <v>204</v>
          </cell>
          <cell r="E129">
            <v>200</v>
          </cell>
          <cell r="F129">
            <v>198</v>
          </cell>
          <cell r="G129">
            <v>202</v>
          </cell>
          <cell r="H129">
            <v>206</v>
          </cell>
          <cell r="I129">
            <v>0</v>
          </cell>
          <cell r="J129">
            <v>0</v>
          </cell>
          <cell r="K129">
            <v>0</v>
          </cell>
          <cell r="L129">
            <v>0</v>
          </cell>
          <cell r="M129">
            <v>0</v>
          </cell>
          <cell r="N129">
            <v>0</v>
          </cell>
          <cell r="O129">
            <v>203</v>
          </cell>
          <cell r="P129">
            <v>204</v>
          </cell>
          <cell r="Q129">
            <v>200</v>
          </cell>
          <cell r="R129">
            <v>198</v>
          </cell>
          <cell r="S129">
            <v>202</v>
          </cell>
          <cell r="T129">
            <v>206</v>
          </cell>
        </row>
        <row r="130">
          <cell r="B130" t="str">
            <v>수락리</v>
          </cell>
          <cell r="C130">
            <v>195</v>
          </cell>
          <cell r="D130">
            <v>196</v>
          </cell>
          <cell r="E130">
            <v>193</v>
          </cell>
          <cell r="F130">
            <v>190</v>
          </cell>
          <cell r="G130">
            <v>195</v>
          </cell>
          <cell r="H130">
            <v>199</v>
          </cell>
          <cell r="I130">
            <v>0</v>
          </cell>
          <cell r="J130">
            <v>0</v>
          </cell>
          <cell r="K130">
            <v>0</v>
          </cell>
          <cell r="L130">
            <v>0</v>
          </cell>
          <cell r="M130">
            <v>0</v>
          </cell>
          <cell r="N130">
            <v>0</v>
          </cell>
          <cell r="O130">
            <v>195</v>
          </cell>
          <cell r="P130">
            <v>196</v>
          </cell>
          <cell r="Q130">
            <v>193</v>
          </cell>
          <cell r="R130">
            <v>190</v>
          </cell>
          <cell r="S130">
            <v>195</v>
          </cell>
          <cell r="T130">
            <v>199</v>
          </cell>
        </row>
        <row r="131">
          <cell r="B131" t="str">
            <v>도산리</v>
          </cell>
          <cell r="C131">
            <v>303</v>
          </cell>
          <cell r="D131">
            <v>303</v>
          </cell>
          <cell r="E131">
            <v>298</v>
          </cell>
          <cell r="F131">
            <v>296</v>
          </cell>
          <cell r="G131">
            <v>303</v>
          </cell>
          <cell r="H131">
            <v>308</v>
          </cell>
          <cell r="I131">
            <v>0</v>
          </cell>
          <cell r="J131">
            <v>0</v>
          </cell>
          <cell r="K131">
            <v>0</v>
          </cell>
          <cell r="L131">
            <v>0</v>
          </cell>
          <cell r="M131">
            <v>0</v>
          </cell>
          <cell r="N131">
            <v>0</v>
          </cell>
          <cell r="O131">
            <v>303</v>
          </cell>
          <cell r="P131">
            <v>303</v>
          </cell>
          <cell r="Q131">
            <v>298</v>
          </cell>
          <cell r="R131">
            <v>296</v>
          </cell>
          <cell r="S131">
            <v>303</v>
          </cell>
          <cell r="T131">
            <v>308</v>
          </cell>
        </row>
        <row r="132">
          <cell r="B132" t="str">
            <v>만목리</v>
          </cell>
          <cell r="C132">
            <v>154</v>
          </cell>
          <cell r="D132">
            <v>154</v>
          </cell>
          <cell r="E132">
            <v>152</v>
          </cell>
          <cell r="F132">
            <v>150</v>
          </cell>
          <cell r="G132">
            <v>154</v>
          </cell>
          <cell r="H132">
            <v>156</v>
          </cell>
          <cell r="I132">
            <v>0</v>
          </cell>
          <cell r="J132">
            <v>0</v>
          </cell>
          <cell r="K132">
            <v>0</v>
          </cell>
          <cell r="L132">
            <v>0</v>
          </cell>
          <cell r="M132">
            <v>0</v>
          </cell>
          <cell r="N132">
            <v>0</v>
          </cell>
          <cell r="O132">
            <v>154</v>
          </cell>
          <cell r="P132">
            <v>154</v>
          </cell>
          <cell r="Q132">
            <v>152</v>
          </cell>
          <cell r="R132">
            <v>150</v>
          </cell>
          <cell r="S132">
            <v>154</v>
          </cell>
          <cell r="T132">
            <v>156</v>
          </cell>
        </row>
        <row r="133">
          <cell r="B133" t="str">
            <v>어곡리</v>
          </cell>
          <cell r="C133">
            <v>154</v>
          </cell>
          <cell r="D133">
            <v>154</v>
          </cell>
          <cell r="E133">
            <v>152</v>
          </cell>
          <cell r="F133">
            <v>150</v>
          </cell>
          <cell r="G133">
            <v>154</v>
          </cell>
          <cell r="H133">
            <v>156</v>
          </cell>
          <cell r="I133">
            <v>0</v>
          </cell>
          <cell r="J133">
            <v>0</v>
          </cell>
          <cell r="K133">
            <v>0</v>
          </cell>
          <cell r="L133">
            <v>0</v>
          </cell>
          <cell r="M133">
            <v>0</v>
          </cell>
          <cell r="N133">
            <v>0</v>
          </cell>
          <cell r="O133">
            <v>154</v>
          </cell>
          <cell r="P133">
            <v>154</v>
          </cell>
          <cell r="Q133">
            <v>152</v>
          </cell>
          <cell r="R133">
            <v>150</v>
          </cell>
          <cell r="S133">
            <v>154</v>
          </cell>
          <cell r="T133">
            <v>156</v>
          </cell>
        </row>
        <row r="134">
          <cell r="B134" t="str">
            <v>조동리</v>
          </cell>
          <cell r="C134">
            <v>200</v>
          </cell>
          <cell r="D134">
            <v>201</v>
          </cell>
          <cell r="E134">
            <v>198</v>
          </cell>
          <cell r="F134">
            <v>195</v>
          </cell>
          <cell r="G134">
            <v>200</v>
          </cell>
          <cell r="H134">
            <v>204</v>
          </cell>
          <cell r="I134">
            <v>0</v>
          </cell>
          <cell r="J134">
            <v>0</v>
          </cell>
          <cell r="K134">
            <v>0</v>
          </cell>
          <cell r="L134">
            <v>0</v>
          </cell>
          <cell r="M134">
            <v>0</v>
          </cell>
          <cell r="N134">
            <v>0</v>
          </cell>
          <cell r="O134">
            <v>200</v>
          </cell>
          <cell r="P134">
            <v>201</v>
          </cell>
          <cell r="Q134">
            <v>198</v>
          </cell>
          <cell r="R134">
            <v>195</v>
          </cell>
          <cell r="S134">
            <v>200</v>
          </cell>
          <cell r="T134">
            <v>204</v>
          </cell>
        </row>
        <row r="135">
          <cell r="B135" t="str">
            <v>조령리</v>
          </cell>
          <cell r="C135">
            <v>134</v>
          </cell>
          <cell r="D135">
            <v>135</v>
          </cell>
          <cell r="E135">
            <v>133</v>
          </cell>
          <cell r="F135">
            <v>130</v>
          </cell>
          <cell r="G135">
            <v>134</v>
          </cell>
          <cell r="H135">
            <v>136</v>
          </cell>
          <cell r="I135">
            <v>0</v>
          </cell>
          <cell r="J135">
            <v>0</v>
          </cell>
          <cell r="K135">
            <v>0</v>
          </cell>
          <cell r="L135">
            <v>0</v>
          </cell>
          <cell r="M135">
            <v>0</v>
          </cell>
          <cell r="N135">
            <v>0</v>
          </cell>
          <cell r="O135">
            <v>134</v>
          </cell>
          <cell r="P135">
            <v>135</v>
          </cell>
          <cell r="Q135">
            <v>133</v>
          </cell>
          <cell r="R135">
            <v>130</v>
          </cell>
          <cell r="S135">
            <v>134</v>
          </cell>
          <cell r="T135">
            <v>136</v>
          </cell>
        </row>
        <row r="136">
          <cell r="B136" t="str">
            <v>신양리</v>
          </cell>
          <cell r="C136">
            <v>276</v>
          </cell>
          <cell r="D136">
            <v>277</v>
          </cell>
          <cell r="E136">
            <v>272</v>
          </cell>
          <cell r="F136">
            <v>269</v>
          </cell>
          <cell r="G136">
            <v>275</v>
          </cell>
          <cell r="H136">
            <v>280</v>
          </cell>
          <cell r="I136">
            <v>0</v>
          </cell>
          <cell r="J136">
            <v>0</v>
          </cell>
          <cell r="K136">
            <v>0</v>
          </cell>
          <cell r="L136">
            <v>0</v>
          </cell>
          <cell r="M136">
            <v>0</v>
          </cell>
          <cell r="N136">
            <v>0</v>
          </cell>
          <cell r="O136">
            <v>276</v>
          </cell>
          <cell r="P136">
            <v>277</v>
          </cell>
          <cell r="Q136">
            <v>272</v>
          </cell>
          <cell r="R136">
            <v>269</v>
          </cell>
          <cell r="S136">
            <v>275</v>
          </cell>
          <cell r="T136">
            <v>280</v>
          </cell>
        </row>
        <row r="137">
          <cell r="B137" t="str">
            <v>양산리</v>
          </cell>
          <cell r="C137">
            <v>221</v>
          </cell>
          <cell r="D137">
            <v>222</v>
          </cell>
          <cell r="E137">
            <v>219</v>
          </cell>
          <cell r="F137">
            <v>215</v>
          </cell>
          <cell r="G137">
            <v>220</v>
          </cell>
          <cell r="H137">
            <v>225</v>
          </cell>
          <cell r="I137">
            <v>0</v>
          </cell>
          <cell r="J137">
            <v>0</v>
          </cell>
          <cell r="K137">
            <v>0</v>
          </cell>
          <cell r="L137">
            <v>0</v>
          </cell>
          <cell r="M137">
            <v>0</v>
          </cell>
          <cell r="N137">
            <v>0</v>
          </cell>
          <cell r="O137">
            <v>221</v>
          </cell>
          <cell r="P137">
            <v>222</v>
          </cell>
          <cell r="Q137">
            <v>219</v>
          </cell>
          <cell r="R137">
            <v>215</v>
          </cell>
          <cell r="S137">
            <v>220</v>
          </cell>
          <cell r="T137">
            <v>225</v>
          </cell>
        </row>
        <row r="138">
          <cell r="B138" t="str">
            <v>소계</v>
          </cell>
          <cell r="C138">
            <v>6598</v>
          </cell>
          <cell r="D138">
            <v>6606</v>
          </cell>
          <cell r="E138">
            <v>6505</v>
          </cell>
          <cell r="F138">
            <v>6438</v>
          </cell>
          <cell r="G138">
            <v>6595</v>
          </cell>
          <cell r="H138">
            <v>6715</v>
          </cell>
          <cell r="I138">
            <v>0</v>
          </cell>
          <cell r="J138">
            <v>0</v>
          </cell>
          <cell r="K138">
            <v>0</v>
          </cell>
          <cell r="L138">
            <v>2927</v>
          </cell>
          <cell r="M138">
            <v>2927</v>
          </cell>
          <cell r="N138">
            <v>2927</v>
          </cell>
          <cell r="O138">
            <v>6598</v>
          </cell>
          <cell r="P138">
            <v>6606</v>
          </cell>
          <cell r="Q138">
            <v>6505</v>
          </cell>
          <cell r="R138">
            <v>9365</v>
          </cell>
          <cell r="S138">
            <v>9522</v>
          </cell>
          <cell r="T138">
            <v>9642</v>
          </cell>
        </row>
        <row r="139">
          <cell r="B139" t="str">
            <v>인천리</v>
          </cell>
          <cell r="C139">
            <v>894</v>
          </cell>
          <cell r="D139">
            <v>894</v>
          </cell>
          <cell r="E139">
            <v>880</v>
          </cell>
          <cell r="F139">
            <v>873</v>
          </cell>
          <cell r="G139">
            <v>894</v>
          </cell>
          <cell r="H139">
            <v>909</v>
          </cell>
          <cell r="I139">
            <v>0</v>
          </cell>
          <cell r="J139">
            <v>0</v>
          </cell>
          <cell r="K139">
            <v>0</v>
          </cell>
          <cell r="L139">
            <v>0</v>
          </cell>
          <cell r="M139">
            <v>0</v>
          </cell>
          <cell r="N139">
            <v>0</v>
          </cell>
          <cell r="O139">
            <v>894</v>
          </cell>
          <cell r="P139">
            <v>894</v>
          </cell>
          <cell r="Q139">
            <v>880</v>
          </cell>
          <cell r="R139">
            <v>873</v>
          </cell>
          <cell r="S139">
            <v>894</v>
          </cell>
          <cell r="T139">
            <v>909</v>
          </cell>
        </row>
        <row r="140">
          <cell r="B140" t="str">
            <v>도평리</v>
          </cell>
          <cell r="C140">
            <v>417</v>
          </cell>
          <cell r="D140">
            <v>418</v>
          </cell>
          <cell r="E140">
            <v>412</v>
          </cell>
          <cell r="F140">
            <v>407</v>
          </cell>
          <cell r="G140">
            <v>417</v>
          </cell>
          <cell r="H140">
            <v>425</v>
          </cell>
          <cell r="I140">
            <v>0</v>
          </cell>
          <cell r="J140">
            <v>0</v>
          </cell>
          <cell r="K140">
            <v>0</v>
          </cell>
          <cell r="L140">
            <v>0</v>
          </cell>
          <cell r="M140">
            <v>0</v>
          </cell>
          <cell r="N140">
            <v>0</v>
          </cell>
          <cell r="O140">
            <v>417</v>
          </cell>
          <cell r="P140">
            <v>418</v>
          </cell>
          <cell r="Q140">
            <v>412</v>
          </cell>
          <cell r="R140">
            <v>407</v>
          </cell>
          <cell r="S140">
            <v>417</v>
          </cell>
          <cell r="T140">
            <v>425</v>
          </cell>
        </row>
        <row r="141">
          <cell r="B141" t="str">
            <v>임화리</v>
          </cell>
          <cell r="C141">
            <v>459</v>
          </cell>
          <cell r="D141">
            <v>460</v>
          </cell>
          <cell r="E141">
            <v>452</v>
          </cell>
          <cell r="F141">
            <v>447</v>
          </cell>
          <cell r="G141">
            <v>459</v>
          </cell>
          <cell r="H141">
            <v>467</v>
          </cell>
          <cell r="I141">
            <v>0</v>
          </cell>
          <cell r="J141">
            <v>0</v>
          </cell>
          <cell r="K141">
            <v>0</v>
          </cell>
          <cell r="L141">
            <v>0</v>
          </cell>
          <cell r="M141">
            <v>0</v>
          </cell>
          <cell r="N141">
            <v>0</v>
          </cell>
          <cell r="O141">
            <v>459</v>
          </cell>
          <cell r="P141">
            <v>460</v>
          </cell>
          <cell r="Q141">
            <v>452</v>
          </cell>
          <cell r="R141">
            <v>447</v>
          </cell>
          <cell r="S141">
            <v>459</v>
          </cell>
          <cell r="T141">
            <v>467</v>
          </cell>
        </row>
        <row r="142">
          <cell r="B142" t="str">
            <v>양촌리-</v>
          </cell>
          <cell r="C142">
            <v>389</v>
          </cell>
          <cell r="D142">
            <v>389</v>
          </cell>
          <cell r="E142">
            <v>384</v>
          </cell>
          <cell r="F142">
            <v>379</v>
          </cell>
          <cell r="G142">
            <v>389</v>
          </cell>
          <cell r="H142">
            <v>396</v>
          </cell>
          <cell r="I142">
            <v>0</v>
          </cell>
          <cell r="J142">
            <v>0</v>
          </cell>
          <cell r="K142">
            <v>0</v>
          </cell>
          <cell r="L142">
            <v>0</v>
          </cell>
          <cell r="M142">
            <v>0</v>
          </cell>
          <cell r="N142">
            <v>0</v>
          </cell>
          <cell r="O142">
            <v>389</v>
          </cell>
          <cell r="P142">
            <v>389</v>
          </cell>
          <cell r="Q142">
            <v>384</v>
          </cell>
          <cell r="R142">
            <v>379</v>
          </cell>
          <cell r="S142">
            <v>389</v>
          </cell>
          <cell r="T142">
            <v>396</v>
          </cell>
        </row>
        <row r="143">
          <cell r="B143" t="str">
            <v>신기리</v>
          </cell>
          <cell r="C143">
            <v>328</v>
          </cell>
          <cell r="D143">
            <v>328</v>
          </cell>
          <cell r="E143">
            <v>323</v>
          </cell>
          <cell r="F143">
            <v>321</v>
          </cell>
          <cell r="G143">
            <v>328</v>
          </cell>
          <cell r="H143">
            <v>335</v>
          </cell>
          <cell r="I143">
            <v>0</v>
          </cell>
          <cell r="J143">
            <v>0</v>
          </cell>
          <cell r="K143">
            <v>0</v>
          </cell>
          <cell r="L143">
            <v>0</v>
          </cell>
          <cell r="M143">
            <v>0</v>
          </cell>
          <cell r="N143">
            <v>0</v>
          </cell>
          <cell r="O143">
            <v>328</v>
          </cell>
          <cell r="P143">
            <v>328</v>
          </cell>
          <cell r="Q143">
            <v>323</v>
          </cell>
          <cell r="R143">
            <v>321</v>
          </cell>
          <cell r="S143">
            <v>328</v>
          </cell>
          <cell r="T143">
            <v>335</v>
          </cell>
        </row>
        <row r="144">
          <cell r="B144" t="str">
            <v>오산리</v>
          </cell>
          <cell r="C144">
            <v>370</v>
          </cell>
          <cell r="D144">
            <v>370</v>
          </cell>
          <cell r="E144">
            <v>365</v>
          </cell>
          <cell r="F144">
            <v>361</v>
          </cell>
          <cell r="G144">
            <v>370</v>
          </cell>
          <cell r="H144">
            <v>377</v>
          </cell>
          <cell r="I144">
            <v>0</v>
          </cell>
          <cell r="J144">
            <v>0</v>
          </cell>
          <cell r="K144">
            <v>0</v>
          </cell>
          <cell r="L144">
            <v>0</v>
          </cell>
          <cell r="M144">
            <v>0</v>
          </cell>
          <cell r="N144">
            <v>0</v>
          </cell>
          <cell r="O144">
            <v>370</v>
          </cell>
          <cell r="P144">
            <v>370</v>
          </cell>
          <cell r="Q144">
            <v>365</v>
          </cell>
          <cell r="R144">
            <v>361</v>
          </cell>
          <cell r="S144">
            <v>370</v>
          </cell>
          <cell r="T144">
            <v>377</v>
          </cell>
        </row>
        <row r="145">
          <cell r="B145" t="str">
            <v>채광리</v>
          </cell>
          <cell r="C145">
            <v>295</v>
          </cell>
          <cell r="D145">
            <v>296</v>
          </cell>
          <cell r="E145">
            <v>291</v>
          </cell>
          <cell r="F145">
            <v>287</v>
          </cell>
          <cell r="G145">
            <v>294</v>
          </cell>
          <cell r="H145">
            <v>300</v>
          </cell>
          <cell r="I145">
            <v>0</v>
          </cell>
          <cell r="J145">
            <v>0</v>
          </cell>
          <cell r="K145">
            <v>0</v>
          </cell>
          <cell r="L145">
            <v>0</v>
          </cell>
          <cell r="M145">
            <v>0</v>
          </cell>
          <cell r="N145">
            <v>0</v>
          </cell>
          <cell r="O145">
            <v>295</v>
          </cell>
          <cell r="P145">
            <v>296</v>
          </cell>
          <cell r="Q145">
            <v>291</v>
          </cell>
          <cell r="R145">
            <v>287</v>
          </cell>
          <cell r="S145">
            <v>294</v>
          </cell>
          <cell r="T145">
            <v>300</v>
          </cell>
        </row>
        <row r="146">
          <cell r="B146" t="str">
            <v>남산리</v>
          </cell>
          <cell r="C146">
            <v>314</v>
          </cell>
          <cell r="D146">
            <v>314</v>
          </cell>
          <cell r="E146">
            <v>310</v>
          </cell>
          <cell r="F146">
            <v>306</v>
          </cell>
          <cell r="G146">
            <v>314</v>
          </cell>
          <cell r="H146">
            <v>319</v>
          </cell>
          <cell r="I146">
            <v>0</v>
          </cell>
          <cell r="J146">
            <v>0</v>
          </cell>
          <cell r="K146">
            <v>0</v>
          </cell>
          <cell r="L146">
            <v>0</v>
          </cell>
          <cell r="M146">
            <v>0</v>
          </cell>
          <cell r="N146">
            <v>0</v>
          </cell>
          <cell r="O146">
            <v>314</v>
          </cell>
          <cell r="P146">
            <v>314</v>
          </cell>
          <cell r="Q146">
            <v>310</v>
          </cell>
          <cell r="R146">
            <v>306</v>
          </cell>
          <cell r="S146">
            <v>314</v>
          </cell>
          <cell r="T146">
            <v>319</v>
          </cell>
        </row>
        <row r="147">
          <cell r="B147" t="str">
            <v>반암리</v>
          </cell>
          <cell r="C147">
            <v>239</v>
          </cell>
          <cell r="D147">
            <v>239</v>
          </cell>
          <cell r="E147">
            <v>235</v>
          </cell>
          <cell r="F147">
            <v>233</v>
          </cell>
          <cell r="G147">
            <v>239</v>
          </cell>
          <cell r="H147">
            <v>243</v>
          </cell>
          <cell r="I147">
            <v>0</v>
          </cell>
          <cell r="J147">
            <v>0</v>
          </cell>
          <cell r="K147">
            <v>0</v>
          </cell>
          <cell r="L147">
            <v>0</v>
          </cell>
          <cell r="M147">
            <v>0</v>
          </cell>
          <cell r="N147">
            <v>0</v>
          </cell>
          <cell r="O147">
            <v>239</v>
          </cell>
          <cell r="P147">
            <v>239</v>
          </cell>
          <cell r="Q147">
            <v>235</v>
          </cell>
          <cell r="R147">
            <v>233</v>
          </cell>
          <cell r="S147">
            <v>239</v>
          </cell>
          <cell r="T147">
            <v>243</v>
          </cell>
        </row>
        <row r="148">
          <cell r="B148" t="str">
            <v>산직리</v>
          </cell>
          <cell r="C148">
            <v>207</v>
          </cell>
          <cell r="D148">
            <v>207</v>
          </cell>
          <cell r="E148">
            <v>204</v>
          </cell>
          <cell r="F148">
            <v>202</v>
          </cell>
          <cell r="G148">
            <v>207</v>
          </cell>
          <cell r="H148">
            <v>211</v>
          </cell>
          <cell r="I148">
            <v>0</v>
          </cell>
          <cell r="J148">
            <v>0</v>
          </cell>
          <cell r="K148">
            <v>0</v>
          </cell>
          <cell r="L148">
            <v>0</v>
          </cell>
          <cell r="M148">
            <v>0</v>
          </cell>
          <cell r="N148">
            <v>0</v>
          </cell>
          <cell r="O148">
            <v>207</v>
          </cell>
          <cell r="P148">
            <v>207</v>
          </cell>
          <cell r="Q148">
            <v>204</v>
          </cell>
          <cell r="R148">
            <v>202</v>
          </cell>
          <cell r="S148">
            <v>207</v>
          </cell>
          <cell r="T148">
            <v>211</v>
          </cell>
        </row>
        <row r="149">
          <cell r="B149" t="str">
            <v>모촌리</v>
          </cell>
          <cell r="C149">
            <v>460</v>
          </cell>
          <cell r="D149">
            <v>460</v>
          </cell>
          <cell r="E149">
            <v>453</v>
          </cell>
          <cell r="F149">
            <v>449</v>
          </cell>
          <cell r="G149">
            <v>460</v>
          </cell>
          <cell r="H149">
            <v>469</v>
          </cell>
          <cell r="I149">
            <v>0</v>
          </cell>
          <cell r="J149">
            <v>0</v>
          </cell>
          <cell r="K149">
            <v>0</v>
          </cell>
          <cell r="L149">
            <v>0</v>
          </cell>
          <cell r="M149">
            <v>0</v>
          </cell>
          <cell r="N149">
            <v>0</v>
          </cell>
          <cell r="O149">
            <v>460</v>
          </cell>
          <cell r="P149">
            <v>460</v>
          </cell>
          <cell r="Q149">
            <v>453</v>
          </cell>
          <cell r="R149">
            <v>449</v>
          </cell>
          <cell r="S149">
            <v>460</v>
          </cell>
          <cell r="T149">
            <v>469</v>
          </cell>
        </row>
        <row r="150">
          <cell r="B150" t="str">
            <v>신흥리</v>
          </cell>
          <cell r="C150">
            <v>327</v>
          </cell>
          <cell r="D150">
            <v>327</v>
          </cell>
          <cell r="E150">
            <v>322</v>
          </cell>
          <cell r="F150">
            <v>320</v>
          </cell>
          <cell r="G150">
            <v>327</v>
          </cell>
          <cell r="H150">
            <v>333</v>
          </cell>
          <cell r="I150">
            <v>0</v>
          </cell>
          <cell r="J150">
            <v>0</v>
          </cell>
          <cell r="K150">
            <v>0</v>
          </cell>
          <cell r="L150">
            <v>0</v>
          </cell>
          <cell r="M150">
            <v>0</v>
          </cell>
          <cell r="N150">
            <v>0</v>
          </cell>
          <cell r="O150">
            <v>327</v>
          </cell>
          <cell r="P150">
            <v>327</v>
          </cell>
          <cell r="Q150">
            <v>322</v>
          </cell>
          <cell r="R150">
            <v>320</v>
          </cell>
          <cell r="S150">
            <v>327</v>
          </cell>
          <cell r="T150">
            <v>333</v>
          </cell>
        </row>
        <row r="151">
          <cell r="B151" t="str">
            <v>거사리</v>
          </cell>
          <cell r="C151">
            <v>395</v>
          </cell>
          <cell r="D151">
            <v>396</v>
          </cell>
          <cell r="E151">
            <v>390</v>
          </cell>
          <cell r="F151">
            <v>384</v>
          </cell>
          <cell r="G151">
            <v>394</v>
          </cell>
          <cell r="H151">
            <v>401</v>
          </cell>
          <cell r="I151">
            <v>0</v>
          </cell>
          <cell r="J151">
            <v>0</v>
          </cell>
          <cell r="K151">
            <v>0</v>
          </cell>
          <cell r="L151">
            <v>2927</v>
          </cell>
          <cell r="M151">
            <v>2927</v>
          </cell>
          <cell r="N151">
            <v>2927</v>
          </cell>
          <cell r="O151">
            <v>395</v>
          </cell>
          <cell r="P151">
            <v>396</v>
          </cell>
          <cell r="Q151">
            <v>390</v>
          </cell>
          <cell r="R151">
            <v>3311</v>
          </cell>
          <cell r="S151">
            <v>3321</v>
          </cell>
          <cell r="T151">
            <v>3328</v>
          </cell>
        </row>
        <row r="152">
          <cell r="B152" t="str">
            <v>반곡리</v>
          </cell>
          <cell r="C152">
            <v>608</v>
          </cell>
          <cell r="D152">
            <v>610</v>
          </cell>
          <cell r="E152">
            <v>600</v>
          </cell>
          <cell r="F152">
            <v>593</v>
          </cell>
          <cell r="G152">
            <v>607</v>
          </cell>
          <cell r="H152">
            <v>618</v>
          </cell>
          <cell r="I152">
            <v>0</v>
          </cell>
          <cell r="J152">
            <v>0</v>
          </cell>
          <cell r="K152">
            <v>0</v>
          </cell>
          <cell r="L152">
            <v>0</v>
          </cell>
          <cell r="M152">
            <v>0</v>
          </cell>
          <cell r="N152">
            <v>0</v>
          </cell>
          <cell r="O152">
            <v>608</v>
          </cell>
          <cell r="P152">
            <v>610</v>
          </cell>
          <cell r="Q152">
            <v>600</v>
          </cell>
          <cell r="R152">
            <v>593</v>
          </cell>
          <cell r="S152">
            <v>607</v>
          </cell>
          <cell r="T152">
            <v>618</v>
          </cell>
        </row>
        <row r="153">
          <cell r="B153" t="str">
            <v>명암리</v>
          </cell>
          <cell r="C153">
            <v>271</v>
          </cell>
          <cell r="D153">
            <v>272</v>
          </cell>
          <cell r="E153">
            <v>267</v>
          </cell>
          <cell r="F153">
            <v>265</v>
          </cell>
          <cell r="G153">
            <v>271</v>
          </cell>
          <cell r="H153">
            <v>276</v>
          </cell>
          <cell r="I153">
            <v>0</v>
          </cell>
          <cell r="J153">
            <v>0</v>
          </cell>
          <cell r="K153">
            <v>0</v>
          </cell>
          <cell r="L153">
            <v>0</v>
          </cell>
          <cell r="M153">
            <v>0</v>
          </cell>
          <cell r="N153">
            <v>0</v>
          </cell>
          <cell r="O153">
            <v>271</v>
          </cell>
          <cell r="P153">
            <v>272</v>
          </cell>
          <cell r="Q153">
            <v>267</v>
          </cell>
          <cell r="R153">
            <v>265</v>
          </cell>
          <cell r="S153">
            <v>271</v>
          </cell>
          <cell r="T153">
            <v>276</v>
          </cell>
        </row>
        <row r="154">
          <cell r="B154" t="str">
            <v>석서리</v>
          </cell>
          <cell r="C154">
            <v>230</v>
          </cell>
          <cell r="D154">
            <v>230</v>
          </cell>
          <cell r="E154">
            <v>227</v>
          </cell>
          <cell r="F154">
            <v>225</v>
          </cell>
          <cell r="G154">
            <v>230</v>
          </cell>
          <cell r="H154">
            <v>234</v>
          </cell>
          <cell r="I154">
            <v>0</v>
          </cell>
          <cell r="J154">
            <v>0</v>
          </cell>
          <cell r="K154">
            <v>0</v>
          </cell>
          <cell r="L154">
            <v>0</v>
          </cell>
          <cell r="M154">
            <v>0</v>
          </cell>
          <cell r="N154">
            <v>0</v>
          </cell>
          <cell r="O154">
            <v>230</v>
          </cell>
          <cell r="P154">
            <v>230</v>
          </cell>
          <cell r="Q154">
            <v>227</v>
          </cell>
          <cell r="R154">
            <v>225</v>
          </cell>
          <cell r="S154">
            <v>230</v>
          </cell>
          <cell r="T154">
            <v>234</v>
          </cell>
        </row>
        <row r="155">
          <cell r="B155" t="str">
            <v>중산리</v>
          </cell>
          <cell r="C155">
            <v>395</v>
          </cell>
          <cell r="D155">
            <v>396</v>
          </cell>
          <cell r="E155">
            <v>390</v>
          </cell>
          <cell r="F155">
            <v>386</v>
          </cell>
          <cell r="G155">
            <v>395</v>
          </cell>
          <cell r="H155">
            <v>402</v>
          </cell>
          <cell r="I155">
            <v>0</v>
          </cell>
          <cell r="J155">
            <v>0</v>
          </cell>
          <cell r="K155">
            <v>0</v>
          </cell>
          <cell r="L155">
            <v>0</v>
          </cell>
          <cell r="M155">
            <v>0</v>
          </cell>
          <cell r="N155">
            <v>0</v>
          </cell>
          <cell r="O155">
            <v>395</v>
          </cell>
          <cell r="P155">
            <v>396</v>
          </cell>
          <cell r="Q155">
            <v>390</v>
          </cell>
          <cell r="R155">
            <v>386</v>
          </cell>
          <cell r="S155">
            <v>395</v>
          </cell>
          <cell r="T155">
            <v>402</v>
          </cell>
        </row>
        <row r="156">
          <cell r="B156" t="str">
            <v>소계</v>
          </cell>
          <cell r="C156">
            <v>4295</v>
          </cell>
          <cell r="D156">
            <v>4299</v>
          </cell>
          <cell r="E156">
            <v>4233</v>
          </cell>
          <cell r="F156">
            <v>4189</v>
          </cell>
          <cell r="G156">
            <v>4288</v>
          </cell>
          <cell r="H156">
            <v>4366</v>
          </cell>
          <cell r="I156">
            <v>0</v>
          </cell>
          <cell r="J156">
            <v>0</v>
          </cell>
          <cell r="K156">
            <v>0</v>
          </cell>
          <cell r="L156">
            <v>0</v>
          </cell>
          <cell r="M156">
            <v>0</v>
          </cell>
          <cell r="N156">
            <v>0</v>
          </cell>
          <cell r="O156">
            <v>4295</v>
          </cell>
          <cell r="P156">
            <v>4299</v>
          </cell>
          <cell r="Q156">
            <v>4233</v>
          </cell>
          <cell r="R156">
            <v>4189</v>
          </cell>
          <cell r="S156">
            <v>4288</v>
          </cell>
          <cell r="T156">
            <v>4366</v>
          </cell>
        </row>
        <row r="157">
          <cell r="B157" t="str">
            <v>육곡리</v>
          </cell>
          <cell r="C157">
            <v>594</v>
          </cell>
          <cell r="D157">
            <v>595</v>
          </cell>
          <cell r="E157">
            <v>586</v>
          </cell>
          <cell r="F157">
            <v>580</v>
          </cell>
          <cell r="G157">
            <v>593</v>
          </cell>
          <cell r="H157">
            <v>604</v>
          </cell>
          <cell r="I157">
            <v>0</v>
          </cell>
          <cell r="J157">
            <v>0</v>
          </cell>
          <cell r="K157">
            <v>0</v>
          </cell>
          <cell r="L157">
            <v>0</v>
          </cell>
          <cell r="M157">
            <v>0</v>
          </cell>
          <cell r="N157">
            <v>0</v>
          </cell>
          <cell r="O157">
            <v>594</v>
          </cell>
          <cell r="P157">
            <v>595</v>
          </cell>
          <cell r="Q157">
            <v>586</v>
          </cell>
          <cell r="R157">
            <v>580</v>
          </cell>
          <cell r="S157">
            <v>593</v>
          </cell>
          <cell r="T157">
            <v>604</v>
          </cell>
        </row>
        <row r="158">
          <cell r="B158" t="str">
            <v>강청리</v>
          </cell>
          <cell r="C158">
            <v>365</v>
          </cell>
          <cell r="D158">
            <v>366</v>
          </cell>
          <cell r="E158">
            <v>360</v>
          </cell>
          <cell r="F158">
            <v>356</v>
          </cell>
          <cell r="G158">
            <v>364</v>
          </cell>
          <cell r="H158">
            <v>372</v>
          </cell>
          <cell r="I158">
            <v>0</v>
          </cell>
          <cell r="J158">
            <v>0</v>
          </cell>
          <cell r="K158">
            <v>0</v>
          </cell>
          <cell r="L158">
            <v>0</v>
          </cell>
          <cell r="M158">
            <v>0</v>
          </cell>
          <cell r="N158">
            <v>0</v>
          </cell>
          <cell r="O158">
            <v>365</v>
          </cell>
          <cell r="P158">
            <v>366</v>
          </cell>
          <cell r="Q158">
            <v>360</v>
          </cell>
          <cell r="R158">
            <v>356</v>
          </cell>
          <cell r="S158">
            <v>364</v>
          </cell>
          <cell r="T158">
            <v>372</v>
          </cell>
        </row>
        <row r="159">
          <cell r="B159" t="str">
            <v>목곡리</v>
          </cell>
          <cell r="C159">
            <v>178</v>
          </cell>
          <cell r="D159">
            <v>178</v>
          </cell>
          <cell r="E159">
            <v>175</v>
          </cell>
          <cell r="F159">
            <v>173</v>
          </cell>
          <cell r="G159">
            <v>177</v>
          </cell>
          <cell r="H159">
            <v>180</v>
          </cell>
          <cell r="I159">
            <v>0</v>
          </cell>
          <cell r="J159">
            <v>0</v>
          </cell>
          <cell r="K159">
            <v>0</v>
          </cell>
          <cell r="L159">
            <v>0</v>
          </cell>
          <cell r="M159">
            <v>0</v>
          </cell>
          <cell r="N159">
            <v>0</v>
          </cell>
          <cell r="O159">
            <v>178</v>
          </cell>
          <cell r="P159">
            <v>178</v>
          </cell>
          <cell r="Q159">
            <v>175</v>
          </cell>
          <cell r="R159">
            <v>173</v>
          </cell>
          <cell r="S159">
            <v>177</v>
          </cell>
          <cell r="T159">
            <v>180</v>
          </cell>
        </row>
        <row r="160">
          <cell r="B160" t="str">
            <v>함적리</v>
          </cell>
          <cell r="C160">
            <v>180</v>
          </cell>
          <cell r="D160">
            <v>180</v>
          </cell>
          <cell r="E160">
            <v>177</v>
          </cell>
          <cell r="F160">
            <v>176</v>
          </cell>
          <cell r="G160">
            <v>180</v>
          </cell>
          <cell r="H160">
            <v>183</v>
          </cell>
          <cell r="I160">
            <v>0</v>
          </cell>
          <cell r="J160">
            <v>0</v>
          </cell>
          <cell r="K160">
            <v>0</v>
          </cell>
          <cell r="L160">
            <v>0</v>
          </cell>
          <cell r="M160">
            <v>0</v>
          </cell>
          <cell r="N160">
            <v>0</v>
          </cell>
          <cell r="O160">
            <v>180</v>
          </cell>
          <cell r="P160">
            <v>180</v>
          </cell>
          <cell r="Q160">
            <v>177</v>
          </cell>
          <cell r="R160">
            <v>176</v>
          </cell>
          <cell r="S160">
            <v>180</v>
          </cell>
          <cell r="T160">
            <v>183</v>
          </cell>
        </row>
        <row r="161">
          <cell r="B161" t="str">
            <v>산노리</v>
          </cell>
          <cell r="C161">
            <v>371</v>
          </cell>
          <cell r="D161">
            <v>371</v>
          </cell>
          <cell r="E161">
            <v>365</v>
          </cell>
          <cell r="F161">
            <v>362</v>
          </cell>
          <cell r="G161">
            <v>371</v>
          </cell>
          <cell r="H161">
            <v>377</v>
          </cell>
          <cell r="I161">
            <v>0</v>
          </cell>
          <cell r="J161">
            <v>0</v>
          </cell>
          <cell r="K161">
            <v>0</v>
          </cell>
          <cell r="L161">
            <v>0</v>
          </cell>
          <cell r="M161">
            <v>0</v>
          </cell>
          <cell r="N161">
            <v>0</v>
          </cell>
          <cell r="O161">
            <v>371</v>
          </cell>
          <cell r="P161">
            <v>371</v>
          </cell>
          <cell r="Q161">
            <v>365</v>
          </cell>
          <cell r="R161">
            <v>362</v>
          </cell>
          <cell r="S161">
            <v>371</v>
          </cell>
          <cell r="T161">
            <v>377</v>
          </cell>
        </row>
        <row r="162">
          <cell r="B162" t="str">
            <v>병암리</v>
          </cell>
          <cell r="C162">
            <v>209</v>
          </cell>
          <cell r="D162">
            <v>209</v>
          </cell>
          <cell r="E162">
            <v>206</v>
          </cell>
          <cell r="F162">
            <v>204</v>
          </cell>
          <cell r="G162">
            <v>209</v>
          </cell>
          <cell r="H162">
            <v>212</v>
          </cell>
          <cell r="I162">
            <v>0</v>
          </cell>
          <cell r="J162">
            <v>0</v>
          </cell>
          <cell r="K162">
            <v>0</v>
          </cell>
          <cell r="L162">
            <v>0</v>
          </cell>
          <cell r="M162">
            <v>0</v>
          </cell>
          <cell r="N162">
            <v>0</v>
          </cell>
          <cell r="O162">
            <v>209</v>
          </cell>
          <cell r="P162">
            <v>209</v>
          </cell>
          <cell r="Q162">
            <v>206</v>
          </cell>
          <cell r="R162">
            <v>204</v>
          </cell>
          <cell r="S162">
            <v>209</v>
          </cell>
          <cell r="T162">
            <v>212</v>
          </cell>
        </row>
        <row r="163">
          <cell r="B163" t="str">
            <v>조정리</v>
          </cell>
          <cell r="C163">
            <v>44</v>
          </cell>
          <cell r="D163">
            <v>44</v>
          </cell>
          <cell r="E163">
            <v>44</v>
          </cell>
          <cell r="F163">
            <v>42</v>
          </cell>
          <cell r="G163">
            <v>43</v>
          </cell>
          <cell r="H163">
            <v>44</v>
          </cell>
          <cell r="I163">
            <v>0</v>
          </cell>
          <cell r="J163">
            <v>0</v>
          </cell>
          <cell r="K163">
            <v>0</v>
          </cell>
          <cell r="L163">
            <v>0</v>
          </cell>
          <cell r="M163">
            <v>0</v>
          </cell>
          <cell r="N163">
            <v>0</v>
          </cell>
          <cell r="O163">
            <v>44</v>
          </cell>
          <cell r="P163">
            <v>44</v>
          </cell>
          <cell r="Q163">
            <v>44</v>
          </cell>
          <cell r="R163">
            <v>42</v>
          </cell>
          <cell r="S163">
            <v>43</v>
          </cell>
          <cell r="T163">
            <v>44</v>
          </cell>
        </row>
        <row r="164">
          <cell r="B164" t="str">
            <v>등리</v>
          </cell>
          <cell r="C164">
            <v>355</v>
          </cell>
          <cell r="D164">
            <v>355</v>
          </cell>
          <cell r="E164">
            <v>350</v>
          </cell>
          <cell r="F164">
            <v>347</v>
          </cell>
          <cell r="G164">
            <v>355</v>
          </cell>
          <cell r="H164">
            <v>362</v>
          </cell>
          <cell r="I164">
            <v>0</v>
          </cell>
          <cell r="J164">
            <v>0</v>
          </cell>
          <cell r="K164">
            <v>0</v>
          </cell>
          <cell r="L164">
            <v>0</v>
          </cell>
          <cell r="M164">
            <v>0</v>
          </cell>
          <cell r="N164">
            <v>0</v>
          </cell>
          <cell r="O164">
            <v>355</v>
          </cell>
          <cell r="P164">
            <v>355</v>
          </cell>
          <cell r="Q164">
            <v>350</v>
          </cell>
          <cell r="R164">
            <v>347</v>
          </cell>
          <cell r="S164">
            <v>355</v>
          </cell>
          <cell r="T164">
            <v>362</v>
          </cell>
        </row>
        <row r="165">
          <cell r="B165" t="str">
            <v>종연리</v>
          </cell>
          <cell r="C165">
            <v>422</v>
          </cell>
          <cell r="D165">
            <v>422</v>
          </cell>
          <cell r="E165">
            <v>416</v>
          </cell>
          <cell r="F165">
            <v>411</v>
          </cell>
          <cell r="G165">
            <v>422</v>
          </cell>
          <cell r="H165">
            <v>429</v>
          </cell>
          <cell r="I165">
            <v>0</v>
          </cell>
          <cell r="J165">
            <v>0</v>
          </cell>
          <cell r="K165">
            <v>0</v>
          </cell>
          <cell r="L165">
            <v>0</v>
          </cell>
          <cell r="M165">
            <v>0</v>
          </cell>
          <cell r="N165">
            <v>0</v>
          </cell>
          <cell r="O165">
            <v>422</v>
          </cell>
          <cell r="P165">
            <v>422</v>
          </cell>
          <cell r="Q165">
            <v>416</v>
          </cell>
          <cell r="R165">
            <v>411</v>
          </cell>
          <cell r="S165">
            <v>422</v>
          </cell>
          <cell r="T165">
            <v>429</v>
          </cell>
        </row>
        <row r="166">
          <cell r="B166" t="str">
            <v>두월리</v>
          </cell>
          <cell r="C166">
            <v>242</v>
          </cell>
          <cell r="D166">
            <v>242</v>
          </cell>
          <cell r="E166">
            <v>238</v>
          </cell>
          <cell r="F166">
            <v>236</v>
          </cell>
          <cell r="G166">
            <v>242</v>
          </cell>
          <cell r="H166">
            <v>246</v>
          </cell>
          <cell r="I166">
            <v>0</v>
          </cell>
          <cell r="J166">
            <v>0</v>
          </cell>
          <cell r="K166">
            <v>0</v>
          </cell>
          <cell r="L166">
            <v>0</v>
          </cell>
          <cell r="M166">
            <v>0</v>
          </cell>
          <cell r="N166">
            <v>0</v>
          </cell>
          <cell r="O166">
            <v>242</v>
          </cell>
          <cell r="P166">
            <v>242</v>
          </cell>
          <cell r="Q166">
            <v>238</v>
          </cell>
          <cell r="R166">
            <v>236</v>
          </cell>
          <cell r="S166">
            <v>242</v>
          </cell>
          <cell r="T166">
            <v>246</v>
          </cell>
        </row>
        <row r="167">
          <cell r="B167" t="str">
            <v>야촌리</v>
          </cell>
          <cell r="C167">
            <v>508</v>
          </cell>
          <cell r="D167">
            <v>510</v>
          </cell>
          <cell r="E167">
            <v>502</v>
          </cell>
          <cell r="F167">
            <v>496</v>
          </cell>
          <cell r="G167">
            <v>508</v>
          </cell>
          <cell r="H167">
            <v>517</v>
          </cell>
          <cell r="I167">
            <v>0</v>
          </cell>
          <cell r="J167">
            <v>0</v>
          </cell>
          <cell r="K167">
            <v>0</v>
          </cell>
          <cell r="L167">
            <v>0</v>
          </cell>
          <cell r="M167">
            <v>0</v>
          </cell>
          <cell r="N167">
            <v>0</v>
          </cell>
          <cell r="O167">
            <v>508</v>
          </cell>
          <cell r="P167">
            <v>510</v>
          </cell>
          <cell r="Q167">
            <v>502</v>
          </cell>
          <cell r="R167">
            <v>496</v>
          </cell>
          <cell r="S167">
            <v>508</v>
          </cell>
          <cell r="T167">
            <v>517</v>
          </cell>
        </row>
        <row r="168">
          <cell r="B168" t="str">
            <v>왕암리</v>
          </cell>
          <cell r="C168">
            <v>332</v>
          </cell>
          <cell r="D168">
            <v>332</v>
          </cell>
          <cell r="E168">
            <v>327</v>
          </cell>
          <cell r="F168">
            <v>324</v>
          </cell>
          <cell r="G168">
            <v>331</v>
          </cell>
          <cell r="H168">
            <v>337</v>
          </cell>
          <cell r="I168">
            <v>0</v>
          </cell>
          <cell r="J168">
            <v>0</v>
          </cell>
          <cell r="K168">
            <v>0</v>
          </cell>
          <cell r="L168">
            <v>0</v>
          </cell>
          <cell r="M168">
            <v>0</v>
          </cell>
          <cell r="N168">
            <v>0</v>
          </cell>
          <cell r="O168">
            <v>332</v>
          </cell>
          <cell r="P168">
            <v>332</v>
          </cell>
          <cell r="Q168">
            <v>327</v>
          </cell>
          <cell r="R168">
            <v>324</v>
          </cell>
          <cell r="S168">
            <v>331</v>
          </cell>
          <cell r="T168">
            <v>337</v>
          </cell>
        </row>
        <row r="169">
          <cell r="B169" t="str">
            <v>삼전리</v>
          </cell>
          <cell r="C169">
            <v>372</v>
          </cell>
          <cell r="D169">
            <v>372</v>
          </cell>
          <cell r="E169">
            <v>366</v>
          </cell>
          <cell r="F169">
            <v>362</v>
          </cell>
          <cell r="G169">
            <v>370</v>
          </cell>
          <cell r="H169">
            <v>378</v>
          </cell>
          <cell r="I169">
            <v>0</v>
          </cell>
          <cell r="J169">
            <v>0</v>
          </cell>
          <cell r="K169">
            <v>0</v>
          </cell>
          <cell r="L169">
            <v>0</v>
          </cell>
          <cell r="M169">
            <v>0</v>
          </cell>
          <cell r="N169">
            <v>0</v>
          </cell>
          <cell r="O169">
            <v>372</v>
          </cell>
          <cell r="P169">
            <v>372</v>
          </cell>
          <cell r="Q169">
            <v>366</v>
          </cell>
          <cell r="R169">
            <v>362</v>
          </cell>
          <cell r="S169">
            <v>370</v>
          </cell>
          <cell r="T169">
            <v>378</v>
          </cell>
        </row>
        <row r="170">
          <cell r="B170" t="str">
            <v>양촌리</v>
          </cell>
          <cell r="C170">
            <v>123</v>
          </cell>
          <cell r="D170">
            <v>123</v>
          </cell>
          <cell r="E170">
            <v>121</v>
          </cell>
          <cell r="F170">
            <v>120</v>
          </cell>
          <cell r="G170">
            <v>123</v>
          </cell>
          <cell r="H170">
            <v>125</v>
          </cell>
          <cell r="I170">
            <v>0</v>
          </cell>
          <cell r="J170">
            <v>0</v>
          </cell>
          <cell r="K170">
            <v>0</v>
          </cell>
          <cell r="L170">
            <v>0</v>
          </cell>
          <cell r="M170">
            <v>0</v>
          </cell>
          <cell r="N170">
            <v>0</v>
          </cell>
          <cell r="O170">
            <v>123</v>
          </cell>
          <cell r="P170">
            <v>123</v>
          </cell>
          <cell r="Q170">
            <v>121</v>
          </cell>
          <cell r="R170">
            <v>120</v>
          </cell>
          <cell r="S170">
            <v>123</v>
          </cell>
          <cell r="T170">
            <v>125</v>
          </cell>
        </row>
        <row r="171">
          <cell r="B171" t="str">
            <v>소계</v>
          </cell>
          <cell r="C171">
            <v>5431</v>
          </cell>
          <cell r="D171">
            <v>5438</v>
          </cell>
          <cell r="E171">
            <v>5355</v>
          </cell>
          <cell r="F171">
            <v>5299</v>
          </cell>
          <cell r="G171">
            <v>5425</v>
          </cell>
          <cell r="H171">
            <v>5524</v>
          </cell>
          <cell r="I171">
            <v>0</v>
          </cell>
          <cell r="J171">
            <v>0</v>
          </cell>
          <cell r="K171">
            <v>0</v>
          </cell>
          <cell r="L171">
            <v>0</v>
          </cell>
          <cell r="M171">
            <v>0</v>
          </cell>
          <cell r="N171">
            <v>0</v>
          </cell>
          <cell r="O171">
            <v>5431</v>
          </cell>
          <cell r="P171">
            <v>5438</v>
          </cell>
          <cell r="Q171">
            <v>5355</v>
          </cell>
          <cell r="R171">
            <v>5299</v>
          </cell>
          <cell r="S171">
            <v>5425</v>
          </cell>
          <cell r="T171">
            <v>5524</v>
          </cell>
        </row>
        <row r="172">
          <cell r="B172" t="str">
            <v>연서리</v>
          </cell>
          <cell r="C172">
            <v>527</v>
          </cell>
          <cell r="D172">
            <v>527</v>
          </cell>
          <cell r="E172">
            <v>519</v>
          </cell>
          <cell r="F172">
            <v>514</v>
          </cell>
          <cell r="G172">
            <v>527</v>
          </cell>
          <cell r="H172">
            <v>536</v>
          </cell>
          <cell r="I172">
            <v>0</v>
          </cell>
          <cell r="J172">
            <v>0</v>
          </cell>
          <cell r="K172">
            <v>0</v>
          </cell>
          <cell r="L172">
            <v>0</v>
          </cell>
          <cell r="M172">
            <v>0</v>
          </cell>
          <cell r="N172">
            <v>0</v>
          </cell>
          <cell r="O172">
            <v>527</v>
          </cell>
          <cell r="P172">
            <v>527</v>
          </cell>
          <cell r="Q172">
            <v>519</v>
          </cell>
          <cell r="R172">
            <v>514</v>
          </cell>
          <cell r="S172">
            <v>527</v>
          </cell>
          <cell r="T172">
            <v>536</v>
          </cell>
        </row>
        <row r="173">
          <cell r="B173" t="str">
            <v>방축리</v>
          </cell>
          <cell r="C173">
            <v>474</v>
          </cell>
          <cell r="D173">
            <v>474</v>
          </cell>
          <cell r="E173">
            <v>467</v>
          </cell>
          <cell r="F173">
            <v>463</v>
          </cell>
          <cell r="G173">
            <v>474</v>
          </cell>
          <cell r="H173">
            <v>482</v>
          </cell>
          <cell r="I173">
            <v>0</v>
          </cell>
          <cell r="J173">
            <v>0</v>
          </cell>
          <cell r="K173">
            <v>0</v>
          </cell>
          <cell r="L173">
            <v>0</v>
          </cell>
          <cell r="M173">
            <v>0</v>
          </cell>
          <cell r="N173">
            <v>0</v>
          </cell>
          <cell r="O173">
            <v>474</v>
          </cell>
          <cell r="P173">
            <v>474</v>
          </cell>
          <cell r="Q173">
            <v>467</v>
          </cell>
          <cell r="R173">
            <v>463</v>
          </cell>
          <cell r="S173">
            <v>474</v>
          </cell>
          <cell r="T173">
            <v>482</v>
          </cell>
        </row>
        <row r="174">
          <cell r="B174" t="str">
            <v>토양리</v>
          </cell>
          <cell r="C174">
            <v>404</v>
          </cell>
          <cell r="D174">
            <v>404</v>
          </cell>
          <cell r="E174">
            <v>398</v>
          </cell>
          <cell r="F174">
            <v>394</v>
          </cell>
          <cell r="G174">
            <v>403</v>
          </cell>
          <cell r="H174">
            <v>411</v>
          </cell>
          <cell r="I174">
            <v>0</v>
          </cell>
          <cell r="J174">
            <v>0</v>
          </cell>
          <cell r="K174">
            <v>0</v>
          </cell>
          <cell r="L174">
            <v>0</v>
          </cell>
          <cell r="M174">
            <v>0</v>
          </cell>
          <cell r="N174">
            <v>0</v>
          </cell>
          <cell r="O174">
            <v>404</v>
          </cell>
          <cell r="P174">
            <v>404</v>
          </cell>
          <cell r="Q174">
            <v>398</v>
          </cell>
          <cell r="R174">
            <v>394</v>
          </cell>
          <cell r="S174">
            <v>403</v>
          </cell>
          <cell r="T174">
            <v>411</v>
          </cell>
        </row>
        <row r="175">
          <cell r="B175" t="str">
            <v>시묘리</v>
          </cell>
          <cell r="C175">
            <v>480</v>
          </cell>
          <cell r="D175">
            <v>481</v>
          </cell>
          <cell r="E175">
            <v>474</v>
          </cell>
          <cell r="F175">
            <v>468</v>
          </cell>
          <cell r="G175">
            <v>478</v>
          </cell>
          <cell r="H175">
            <v>488</v>
          </cell>
          <cell r="I175">
            <v>0</v>
          </cell>
          <cell r="J175">
            <v>0</v>
          </cell>
          <cell r="K175">
            <v>0</v>
          </cell>
          <cell r="L175">
            <v>0</v>
          </cell>
          <cell r="M175">
            <v>0</v>
          </cell>
          <cell r="N175">
            <v>0</v>
          </cell>
          <cell r="O175">
            <v>480</v>
          </cell>
          <cell r="P175">
            <v>481</v>
          </cell>
          <cell r="Q175">
            <v>474</v>
          </cell>
          <cell r="R175">
            <v>468</v>
          </cell>
          <cell r="S175">
            <v>478</v>
          </cell>
          <cell r="T175">
            <v>488</v>
          </cell>
        </row>
        <row r="176">
          <cell r="B176" t="str">
            <v>용산리</v>
          </cell>
          <cell r="C176">
            <v>344</v>
          </cell>
          <cell r="D176">
            <v>344</v>
          </cell>
          <cell r="E176">
            <v>339</v>
          </cell>
          <cell r="F176">
            <v>335</v>
          </cell>
          <cell r="G176">
            <v>344</v>
          </cell>
          <cell r="H176">
            <v>349</v>
          </cell>
          <cell r="I176">
            <v>0</v>
          </cell>
          <cell r="J176">
            <v>0</v>
          </cell>
          <cell r="K176">
            <v>0</v>
          </cell>
          <cell r="L176">
            <v>0</v>
          </cell>
          <cell r="M176">
            <v>0</v>
          </cell>
          <cell r="N176">
            <v>0</v>
          </cell>
          <cell r="O176">
            <v>344</v>
          </cell>
          <cell r="P176">
            <v>344</v>
          </cell>
          <cell r="Q176">
            <v>339</v>
          </cell>
          <cell r="R176">
            <v>335</v>
          </cell>
          <cell r="S176">
            <v>344</v>
          </cell>
          <cell r="T176">
            <v>349</v>
          </cell>
        </row>
        <row r="177">
          <cell r="B177" t="str">
            <v>교촌리</v>
          </cell>
          <cell r="C177">
            <v>642</v>
          </cell>
          <cell r="D177">
            <v>644</v>
          </cell>
          <cell r="E177">
            <v>634</v>
          </cell>
          <cell r="F177">
            <v>626</v>
          </cell>
          <cell r="G177">
            <v>641</v>
          </cell>
          <cell r="H177">
            <v>653</v>
          </cell>
          <cell r="I177">
            <v>0</v>
          </cell>
          <cell r="J177">
            <v>0</v>
          </cell>
          <cell r="K177">
            <v>0</v>
          </cell>
          <cell r="L177">
            <v>0</v>
          </cell>
          <cell r="M177">
            <v>0</v>
          </cell>
          <cell r="N177">
            <v>0</v>
          </cell>
          <cell r="O177">
            <v>642</v>
          </cell>
          <cell r="P177">
            <v>644</v>
          </cell>
          <cell r="Q177">
            <v>634</v>
          </cell>
          <cell r="R177">
            <v>626</v>
          </cell>
          <cell r="S177">
            <v>641</v>
          </cell>
          <cell r="T177">
            <v>653</v>
          </cell>
        </row>
        <row r="178">
          <cell r="B178" t="str">
            <v>와야리</v>
          </cell>
          <cell r="C178">
            <v>1310</v>
          </cell>
          <cell r="D178">
            <v>1312</v>
          </cell>
          <cell r="E178">
            <v>1291</v>
          </cell>
          <cell r="F178">
            <v>1278</v>
          </cell>
          <cell r="G178">
            <v>1309</v>
          </cell>
          <cell r="H178">
            <v>1332</v>
          </cell>
          <cell r="I178">
            <v>0</v>
          </cell>
          <cell r="J178">
            <v>0</v>
          </cell>
          <cell r="K178">
            <v>0</v>
          </cell>
          <cell r="L178">
            <v>0</v>
          </cell>
          <cell r="M178">
            <v>0</v>
          </cell>
          <cell r="N178">
            <v>0</v>
          </cell>
          <cell r="O178">
            <v>1310</v>
          </cell>
          <cell r="P178">
            <v>1312</v>
          </cell>
          <cell r="Q178">
            <v>1291</v>
          </cell>
          <cell r="R178">
            <v>1278</v>
          </cell>
          <cell r="S178">
            <v>1309</v>
          </cell>
          <cell r="T178">
            <v>1332</v>
          </cell>
        </row>
        <row r="179">
          <cell r="B179" t="str">
            <v>남산리</v>
          </cell>
          <cell r="C179">
            <v>424</v>
          </cell>
          <cell r="D179">
            <v>425</v>
          </cell>
          <cell r="E179">
            <v>419</v>
          </cell>
          <cell r="F179">
            <v>414</v>
          </cell>
          <cell r="G179">
            <v>423</v>
          </cell>
          <cell r="H179">
            <v>432</v>
          </cell>
          <cell r="I179">
            <v>0</v>
          </cell>
          <cell r="J179">
            <v>0</v>
          </cell>
          <cell r="K179">
            <v>0</v>
          </cell>
          <cell r="L179">
            <v>0</v>
          </cell>
          <cell r="M179">
            <v>0</v>
          </cell>
          <cell r="N179">
            <v>0</v>
          </cell>
          <cell r="O179">
            <v>424</v>
          </cell>
          <cell r="P179">
            <v>425</v>
          </cell>
          <cell r="Q179">
            <v>419</v>
          </cell>
          <cell r="R179">
            <v>414</v>
          </cell>
          <cell r="S179">
            <v>423</v>
          </cell>
          <cell r="T179">
            <v>432</v>
          </cell>
        </row>
        <row r="180">
          <cell r="B180" t="str">
            <v>성덕리</v>
          </cell>
          <cell r="C180">
            <v>282</v>
          </cell>
          <cell r="D180">
            <v>283</v>
          </cell>
          <cell r="E180">
            <v>278</v>
          </cell>
          <cell r="F180">
            <v>275</v>
          </cell>
          <cell r="G180">
            <v>282</v>
          </cell>
          <cell r="H180">
            <v>287</v>
          </cell>
          <cell r="I180">
            <v>0</v>
          </cell>
          <cell r="J180">
            <v>0</v>
          </cell>
          <cell r="K180">
            <v>0</v>
          </cell>
          <cell r="L180">
            <v>0</v>
          </cell>
          <cell r="M180">
            <v>0</v>
          </cell>
          <cell r="N180">
            <v>0</v>
          </cell>
          <cell r="O180">
            <v>282</v>
          </cell>
          <cell r="P180">
            <v>283</v>
          </cell>
          <cell r="Q180">
            <v>278</v>
          </cell>
          <cell r="R180">
            <v>275</v>
          </cell>
          <cell r="S180">
            <v>282</v>
          </cell>
          <cell r="T180">
            <v>287</v>
          </cell>
        </row>
        <row r="181">
          <cell r="B181" t="str">
            <v>성평리</v>
          </cell>
          <cell r="C181">
            <v>544</v>
          </cell>
          <cell r="D181">
            <v>544</v>
          </cell>
          <cell r="E181">
            <v>536</v>
          </cell>
          <cell r="F181">
            <v>532</v>
          </cell>
          <cell r="G181">
            <v>544</v>
          </cell>
          <cell r="H181">
            <v>554</v>
          </cell>
          <cell r="I181">
            <v>0</v>
          </cell>
          <cell r="J181">
            <v>0</v>
          </cell>
          <cell r="K181">
            <v>0</v>
          </cell>
          <cell r="L181">
            <v>0</v>
          </cell>
          <cell r="M181">
            <v>0</v>
          </cell>
          <cell r="N181">
            <v>0</v>
          </cell>
          <cell r="O181">
            <v>544</v>
          </cell>
          <cell r="P181">
            <v>544</v>
          </cell>
          <cell r="Q181">
            <v>536</v>
          </cell>
          <cell r="R181">
            <v>532</v>
          </cell>
          <cell r="S181">
            <v>544</v>
          </cell>
          <cell r="T181">
            <v>554</v>
          </cell>
        </row>
        <row r="182">
          <cell r="B182" t="str">
            <v>소계</v>
          </cell>
          <cell r="C182">
            <v>2879</v>
          </cell>
          <cell r="D182">
            <v>2881</v>
          </cell>
          <cell r="E182">
            <v>2839</v>
          </cell>
          <cell r="F182">
            <v>2807</v>
          </cell>
          <cell r="G182">
            <v>2877</v>
          </cell>
          <cell r="H182">
            <v>2930</v>
          </cell>
          <cell r="I182">
            <v>0</v>
          </cell>
          <cell r="J182">
            <v>0</v>
          </cell>
          <cell r="K182">
            <v>0</v>
          </cell>
          <cell r="L182">
            <v>0</v>
          </cell>
          <cell r="M182">
            <v>0</v>
          </cell>
          <cell r="N182">
            <v>0</v>
          </cell>
          <cell r="O182">
            <v>2879</v>
          </cell>
          <cell r="P182">
            <v>2881</v>
          </cell>
          <cell r="Q182">
            <v>2839</v>
          </cell>
          <cell r="R182">
            <v>2807</v>
          </cell>
          <cell r="S182">
            <v>2877</v>
          </cell>
          <cell r="T182">
            <v>2930</v>
          </cell>
        </row>
        <row r="183">
          <cell r="B183" t="str">
            <v>화산리</v>
          </cell>
          <cell r="C183">
            <v>591</v>
          </cell>
          <cell r="D183">
            <v>592</v>
          </cell>
          <cell r="E183">
            <v>584</v>
          </cell>
          <cell r="F183">
            <v>576</v>
          </cell>
          <cell r="G183">
            <v>590</v>
          </cell>
          <cell r="H183">
            <v>602</v>
          </cell>
          <cell r="I183">
            <v>0</v>
          </cell>
          <cell r="J183">
            <v>0</v>
          </cell>
          <cell r="K183">
            <v>0</v>
          </cell>
          <cell r="L183">
            <v>0</v>
          </cell>
          <cell r="M183">
            <v>0</v>
          </cell>
          <cell r="N183">
            <v>0</v>
          </cell>
          <cell r="O183">
            <v>591</v>
          </cell>
          <cell r="P183">
            <v>592</v>
          </cell>
          <cell r="Q183">
            <v>584</v>
          </cell>
          <cell r="R183">
            <v>576</v>
          </cell>
          <cell r="S183">
            <v>590</v>
          </cell>
          <cell r="T183">
            <v>602</v>
          </cell>
        </row>
        <row r="184">
          <cell r="B184" t="str">
            <v>용화리</v>
          </cell>
          <cell r="C184">
            <v>514</v>
          </cell>
          <cell r="D184">
            <v>514</v>
          </cell>
          <cell r="E184">
            <v>507</v>
          </cell>
          <cell r="F184">
            <v>501</v>
          </cell>
          <cell r="G184">
            <v>513</v>
          </cell>
          <cell r="H184">
            <v>522</v>
          </cell>
          <cell r="I184">
            <v>0</v>
          </cell>
          <cell r="J184">
            <v>0</v>
          </cell>
          <cell r="K184">
            <v>0</v>
          </cell>
          <cell r="L184">
            <v>0</v>
          </cell>
          <cell r="M184">
            <v>0</v>
          </cell>
          <cell r="N184">
            <v>0</v>
          </cell>
          <cell r="O184">
            <v>514</v>
          </cell>
          <cell r="P184">
            <v>514</v>
          </cell>
          <cell r="Q184">
            <v>507</v>
          </cell>
          <cell r="R184">
            <v>501</v>
          </cell>
          <cell r="S184">
            <v>513</v>
          </cell>
          <cell r="T184">
            <v>522</v>
          </cell>
        </row>
        <row r="185">
          <cell r="B185" t="str">
            <v>우기리</v>
          </cell>
          <cell r="C185">
            <v>511</v>
          </cell>
          <cell r="D185">
            <v>512</v>
          </cell>
          <cell r="E185">
            <v>504</v>
          </cell>
          <cell r="F185">
            <v>499</v>
          </cell>
          <cell r="G185">
            <v>511</v>
          </cell>
          <cell r="H185">
            <v>520</v>
          </cell>
          <cell r="I185">
            <v>0</v>
          </cell>
          <cell r="J185">
            <v>0</v>
          </cell>
          <cell r="K185">
            <v>0</v>
          </cell>
          <cell r="L185">
            <v>0</v>
          </cell>
          <cell r="M185">
            <v>0</v>
          </cell>
          <cell r="N185">
            <v>0</v>
          </cell>
          <cell r="O185">
            <v>511</v>
          </cell>
          <cell r="P185">
            <v>512</v>
          </cell>
          <cell r="Q185">
            <v>504</v>
          </cell>
          <cell r="R185">
            <v>499</v>
          </cell>
          <cell r="S185">
            <v>511</v>
          </cell>
          <cell r="T185">
            <v>520</v>
          </cell>
        </row>
        <row r="186">
          <cell r="B186" t="str">
            <v>심암리</v>
          </cell>
          <cell r="C186">
            <v>250</v>
          </cell>
          <cell r="D186">
            <v>250</v>
          </cell>
          <cell r="E186">
            <v>246</v>
          </cell>
          <cell r="F186">
            <v>244</v>
          </cell>
          <cell r="G186">
            <v>250</v>
          </cell>
          <cell r="H186">
            <v>255</v>
          </cell>
          <cell r="I186">
            <v>0</v>
          </cell>
          <cell r="J186">
            <v>0</v>
          </cell>
          <cell r="K186">
            <v>0</v>
          </cell>
          <cell r="L186">
            <v>0</v>
          </cell>
          <cell r="M186">
            <v>0</v>
          </cell>
          <cell r="N186">
            <v>0</v>
          </cell>
          <cell r="O186">
            <v>250</v>
          </cell>
          <cell r="P186">
            <v>250</v>
          </cell>
          <cell r="Q186">
            <v>246</v>
          </cell>
          <cell r="R186">
            <v>244</v>
          </cell>
          <cell r="S186">
            <v>250</v>
          </cell>
          <cell r="T186">
            <v>255</v>
          </cell>
        </row>
        <row r="187">
          <cell r="B187" t="str">
            <v>화정리</v>
          </cell>
          <cell r="C187">
            <v>328</v>
          </cell>
          <cell r="D187">
            <v>328</v>
          </cell>
          <cell r="E187">
            <v>323</v>
          </cell>
          <cell r="F187">
            <v>321</v>
          </cell>
          <cell r="G187">
            <v>328</v>
          </cell>
          <cell r="H187">
            <v>334</v>
          </cell>
          <cell r="I187">
            <v>0</v>
          </cell>
          <cell r="J187">
            <v>0</v>
          </cell>
          <cell r="K187">
            <v>0</v>
          </cell>
          <cell r="L187">
            <v>0</v>
          </cell>
          <cell r="M187">
            <v>0</v>
          </cell>
          <cell r="N187">
            <v>0</v>
          </cell>
          <cell r="O187">
            <v>328</v>
          </cell>
          <cell r="P187">
            <v>328</v>
          </cell>
          <cell r="Q187">
            <v>323</v>
          </cell>
          <cell r="R187">
            <v>321</v>
          </cell>
          <cell r="S187">
            <v>328</v>
          </cell>
          <cell r="T187">
            <v>334</v>
          </cell>
        </row>
        <row r="188">
          <cell r="B188" t="str">
            <v>삼거리</v>
          </cell>
          <cell r="C188">
            <v>203</v>
          </cell>
          <cell r="D188">
            <v>203</v>
          </cell>
          <cell r="E188">
            <v>200</v>
          </cell>
          <cell r="F188">
            <v>197</v>
          </cell>
          <cell r="G188">
            <v>203</v>
          </cell>
          <cell r="H188">
            <v>206</v>
          </cell>
          <cell r="I188">
            <v>0</v>
          </cell>
          <cell r="J188">
            <v>0</v>
          </cell>
          <cell r="K188">
            <v>0</v>
          </cell>
          <cell r="L188">
            <v>0</v>
          </cell>
          <cell r="M188">
            <v>0</v>
          </cell>
          <cell r="N188">
            <v>0</v>
          </cell>
          <cell r="O188">
            <v>203</v>
          </cell>
          <cell r="P188">
            <v>203</v>
          </cell>
          <cell r="Q188">
            <v>200</v>
          </cell>
          <cell r="R188">
            <v>197</v>
          </cell>
          <cell r="S188">
            <v>203</v>
          </cell>
          <cell r="T188">
            <v>206</v>
          </cell>
        </row>
        <row r="189">
          <cell r="B189" t="str">
            <v>장화리</v>
          </cell>
          <cell r="C189">
            <v>151</v>
          </cell>
          <cell r="D189">
            <v>151</v>
          </cell>
          <cell r="E189">
            <v>149</v>
          </cell>
          <cell r="F189">
            <v>147</v>
          </cell>
          <cell r="G189">
            <v>151</v>
          </cell>
          <cell r="H189">
            <v>154</v>
          </cell>
          <cell r="I189">
            <v>0</v>
          </cell>
          <cell r="J189">
            <v>0</v>
          </cell>
          <cell r="K189">
            <v>0</v>
          </cell>
          <cell r="L189">
            <v>0</v>
          </cell>
          <cell r="M189">
            <v>0</v>
          </cell>
          <cell r="N189">
            <v>0</v>
          </cell>
          <cell r="O189">
            <v>151</v>
          </cell>
          <cell r="P189">
            <v>151</v>
          </cell>
          <cell r="Q189">
            <v>149</v>
          </cell>
          <cell r="R189">
            <v>147</v>
          </cell>
          <cell r="S189">
            <v>151</v>
          </cell>
          <cell r="T189">
            <v>154</v>
          </cell>
        </row>
        <row r="190">
          <cell r="B190" t="str">
            <v>야화리</v>
          </cell>
          <cell r="C190">
            <v>331</v>
          </cell>
          <cell r="D190">
            <v>331</v>
          </cell>
          <cell r="E190">
            <v>326</v>
          </cell>
          <cell r="F190">
            <v>322</v>
          </cell>
          <cell r="G190">
            <v>331</v>
          </cell>
          <cell r="H190">
            <v>337</v>
          </cell>
          <cell r="I190">
            <v>0</v>
          </cell>
          <cell r="J190">
            <v>0</v>
          </cell>
          <cell r="K190">
            <v>0</v>
          </cell>
          <cell r="L190">
            <v>0</v>
          </cell>
          <cell r="M190">
            <v>0</v>
          </cell>
          <cell r="N190">
            <v>0</v>
          </cell>
          <cell r="O190">
            <v>331</v>
          </cell>
          <cell r="P190">
            <v>331</v>
          </cell>
          <cell r="Q190">
            <v>326</v>
          </cell>
          <cell r="R190">
            <v>322</v>
          </cell>
          <cell r="S190">
            <v>331</v>
          </cell>
          <cell r="T190">
            <v>337</v>
          </cell>
        </row>
        <row r="191">
          <cell r="B191" t="str">
            <v>소계</v>
          </cell>
          <cell r="C191">
            <v>30861</v>
          </cell>
          <cell r="D191">
            <v>34130</v>
          </cell>
          <cell r="E191">
            <v>31498</v>
          </cell>
          <cell r="F191">
            <v>34375</v>
          </cell>
          <cell r="G191">
            <v>35095</v>
          </cell>
          <cell r="H191">
            <v>35661</v>
          </cell>
          <cell r="I191">
            <v>0</v>
          </cell>
          <cell r="J191">
            <v>2145</v>
          </cell>
          <cell r="K191">
            <v>709</v>
          </cell>
          <cell r="L191">
            <v>2832</v>
          </cell>
          <cell r="M191">
            <v>2832</v>
          </cell>
          <cell r="N191">
            <v>2832</v>
          </cell>
          <cell r="O191">
            <v>30861</v>
          </cell>
          <cell r="P191">
            <v>36275</v>
          </cell>
          <cell r="Q191">
            <v>32207</v>
          </cell>
          <cell r="R191">
            <v>37207</v>
          </cell>
          <cell r="S191">
            <v>37927</v>
          </cell>
          <cell r="T191">
            <v>38493</v>
          </cell>
        </row>
        <row r="192">
          <cell r="B192" t="str">
            <v>화지동</v>
          </cell>
          <cell r="C192">
            <v>2776</v>
          </cell>
          <cell r="D192">
            <v>2779</v>
          </cell>
          <cell r="E192">
            <v>2736</v>
          </cell>
          <cell r="F192">
            <v>2707</v>
          </cell>
          <cell r="G192">
            <v>2772</v>
          </cell>
          <cell r="H192">
            <v>2824</v>
          </cell>
          <cell r="I192">
            <v>0</v>
          </cell>
          <cell r="J192">
            <v>0</v>
          </cell>
          <cell r="K192">
            <v>0</v>
          </cell>
          <cell r="L192">
            <v>0</v>
          </cell>
          <cell r="M192">
            <v>0</v>
          </cell>
          <cell r="N192">
            <v>0</v>
          </cell>
          <cell r="O192">
            <v>2776</v>
          </cell>
          <cell r="P192">
            <v>2779</v>
          </cell>
          <cell r="Q192">
            <v>2736</v>
          </cell>
          <cell r="R192">
            <v>2707</v>
          </cell>
          <cell r="S192">
            <v>2772</v>
          </cell>
          <cell r="T192">
            <v>2824</v>
          </cell>
        </row>
        <row r="193">
          <cell r="B193" t="str">
            <v>반월동</v>
          </cell>
          <cell r="C193">
            <v>1744</v>
          </cell>
          <cell r="D193">
            <v>1747</v>
          </cell>
          <cell r="E193">
            <v>1720</v>
          </cell>
          <cell r="F193">
            <v>1702</v>
          </cell>
          <cell r="G193">
            <v>1743</v>
          </cell>
          <cell r="H193">
            <v>1775</v>
          </cell>
          <cell r="I193">
            <v>0</v>
          </cell>
          <cell r="J193">
            <v>0</v>
          </cell>
          <cell r="K193">
            <v>0</v>
          </cell>
          <cell r="L193">
            <v>0</v>
          </cell>
          <cell r="M193">
            <v>0</v>
          </cell>
          <cell r="N193">
            <v>0</v>
          </cell>
          <cell r="O193">
            <v>1744</v>
          </cell>
          <cell r="P193">
            <v>1747</v>
          </cell>
          <cell r="Q193">
            <v>1720</v>
          </cell>
          <cell r="R193">
            <v>1702</v>
          </cell>
          <cell r="S193">
            <v>1743</v>
          </cell>
          <cell r="T193">
            <v>1775</v>
          </cell>
        </row>
        <row r="194">
          <cell r="B194" t="str">
            <v>취암동</v>
          </cell>
          <cell r="C194">
            <v>12837</v>
          </cell>
          <cell r="D194">
            <v>12970</v>
          </cell>
          <cell r="E194">
            <v>12776</v>
          </cell>
          <cell r="F194">
            <v>12862</v>
          </cell>
          <cell r="G194">
            <v>13162</v>
          </cell>
          <cell r="H194">
            <v>13396</v>
          </cell>
          <cell r="I194">
            <v>0</v>
          </cell>
          <cell r="J194">
            <v>78</v>
          </cell>
          <cell r="K194">
            <v>78</v>
          </cell>
          <cell r="L194">
            <v>222</v>
          </cell>
          <cell r="M194">
            <v>222</v>
          </cell>
          <cell r="N194">
            <v>222</v>
          </cell>
          <cell r="O194">
            <v>12837</v>
          </cell>
          <cell r="P194">
            <v>13048</v>
          </cell>
          <cell r="Q194">
            <v>12854</v>
          </cell>
          <cell r="R194">
            <v>13084</v>
          </cell>
          <cell r="S194">
            <v>13384</v>
          </cell>
          <cell r="T194">
            <v>13618</v>
          </cell>
        </row>
        <row r="195">
          <cell r="B195" t="str">
            <v>지산동</v>
          </cell>
          <cell r="C195">
            <v>824</v>
          </cell>
          <cell r="D195">
            <v>826</v>
          </cell>
          <cell r="E195">
            <v>813</v>
          </cell>
          <cell r="F195">
            <v>803</v>
          </cell>
          <cell r="G195">
            <v>822</v>
          </cell>
          <cell r="H195">
            <v>837</v>
          </cell>
          <cell r="I195">
            <v>0</v>
          </cell>
          <cell r="J195">
            <v>0</v>
          </cell>
          <cell r="K195">
            <v>0</v>
          </cell>
          <cell r="L195">
            <v>0</v>
          </cell>
          <cell r="M195">
            <v>0</v>
          </cell>
          <cell r="N195">
            <v>0</v>
          </cell>
          <cell r="O195">
            <v>824</v>
          </cell>
          <cell r="P195">
            <v>826</v>
          </cell>
          <cell r="Q195">
            <v>813</v>
          </cell>
          <cell r="R195">
            <v>803</v>
          </cell>
          <cell r="S195">
            <v>822</v>
          </cell>
          <cell r="T195">
            <v>837</v>
          </cell>
        </row>
        <row r="196">
          <cell r="B196" t="str">
            <v>덕지동</v>
          </cell>
          <cell r="C196">
            <v>385</v>
          </cell>
          <cell r="D196">
            <v>385</v>
          </cell>
          <cell r="E196">
            <v>380</v>
          </cell>
          <cell r="F196">
            <v>375</v>
          </cell>
          <cell r="G196">
            <v>384</v>
          </cell>
          <cell r="H196">
            <v>391</v>
          </cell>
          <cell r="I196">
            <v>0</v>
          </cell>
          <cell r="J196">
            <v>0</v>
          </cell>
          <cell r="K196">
            <v>0</v>
          </cell>
          <cell r="L196">
            <v>0</v>
          </cell>
          <cell r="M196">
            <v>0</v>
          </cell>
          <cell r="N196">
            <v>0</v>
          </cell>
          <cell r="O196">
            <v>385</v>
          </cell>
          <cell r="P196">
            <v>385</v>
          </cell>
          <cell r="Q196">
            <v>380</v>
          </cell>
          <cell r="R196">
            <v>375</v>
          </cell>
          <cell r="S196">
            <v>384</v>
          </cell>
          <cell r="T196">
            <v>391</v>
          </cell>
        </row>
        <row r="197">
          <cell r="B197" t="str">
            <v>내동</v>
          </cell>
          <cell r="C197">
            <v>11729</v>
          </cell>
          <cell r="D197">
            <v>14857</v>
          </cell>
          <cell r="E197">
            <v>12515</v>
          </cell>
          <cell r="F197">
            <v>15374</v>
          </cell>
          <cell r="G197">
            <v>15646</v>
          </cell>
          <cell r="H197">
            <v>15862</v>
          </cell>
          <cell r="I197">
            <v>0</v>
          </cell>
          <cell r="J197">
            <v>2067</v>
          </cell>
          <cell r="K197">
            <v>631</v>
          </cell>
          <cell r="L197">
            <v>2610</v>
          </cell>
          <cell r="M197">
            <v>2610</v>
          </cell>
          <cell r="N197">
            <v>2610</v>
          </cell>
          <cell r="O197">
            <v>11729</v>
          </cell>
          <cell r="P197">
            <v>16924</v>
          </cell>
          <cell r="Q197">
            <v>13146</v>
          </cell>
          <cell r="R197">
            <v>17984</v>
          </cell>
          <cell r="S197">
            <v>18256</v>
          </cell>
          <cell r="T197">
            <v>18472</v>
          </cell>
        </row>
        <row r="198">
          <cell r="B198" t="str">
            <v>관촉동</v>
          </cell>
          <cell r="C198">
            <v>566</v>
          </cell>
          <cell r="D198">
            <v>566</v>
          </cell>
          <cell r="E198">
            <v>558</v>
          </cell>
          <cell r="F198">
            <v>552</v>
          </cell>
          <cell r="G198">
            <v>566</v>
          </cell>
          <cell r="H198">
            <v>576</v>
          </cell>
          <cell r="I198">
            <v>0</v>
          </cell>
          <cell r="J198">
            <v>0</v>
          </cell>
          <cell r="K198">
            <v>0</v>
          </cell>
          <cell r="L198">
            <v>0</v>
          </cell>
          <cell r="M198">
            <v>0</v>
          </cell>
          <cell r="N198">
            <v>0</v>
          </cell>
          <cell r="O198">
            <v>566</v>
          </cell>
          <cell r="P198">
            <v>566</v>
          </cell>
          <cell r="Q198">
            <v>558</v>
          </cell>
          <cell r="R198">
            <v>552</v>
          </cell>
          <cell r="S198">
            <v>566</v>
          </cell>
          <cell r="T198">
            <v>576</v>
          </cell>
        </row>
        <row r="199">
          <cell r="B199" t="str">
            <v>소계</v>
          </cell>
          <cell r="C199">
            <v>18943</v>
          </cell>
          <cell r="D199">
            <v>18971</v>
          </cell>
          <cell r="E199">
            <v>18677</v>
          </cell>
          <cell r="F199">
            <v>19331</v>
          </cell>
          <cell r="G199">
            <v>19777</v>
          </cell>
          <cell r="H199">
            <v>20121</v>
          </cell>
          <cell r="I199">
            <v>0</v>
          </cell>
          <cell r="J199">
            <v>0</v>
          </cell>
          <cell r="K199">
            <v>0</v>
          </cell>
          <cell r="L199">
            <v>565</v>
          </cell>
          <cell r="M199">
            <v>565</v>
          </cell>
          <cell r="N199">
            <v>565</v>
          </cell>
          <cell r="O199">
            <v>18943</v>
          </cell>
          <cell r="P199">
            <v>18971</v>
          </cell>
          <cell r="Q199">
            <v>18677</v>
          </cell>
          <cell r="R199">
            <v>19896</v>
          </cell>
          <cell r="S199">
            <v>20342</v>
          </cell>
          <cell r="T199">
            <v>20686</v>
          </cell>
        </row>
        <row r="200">
          <cell r="B200" t="str">
            <v>대교동</v>
          </cell>
          <cell r="C200">
            <v>4563</v>
          </cell>
          <cell r="D200">
            <v>4570</v>
          </cell>
          <cell r="E200">
            <v>4498</v>
          </cell>
          <cell r="F200">
            <v>5301</v>
          </cell>
          <cell r="G200">
            <v>5408</v>
          </cell>
          <cell r="H200">
            <v>5491</v>
          </cell>
          <cell r="I200">
            <v>0</v>
          </cell>
          <cell r="J200">
            <v>0</v>
          </cell>
          <cell r="K200">
            <v>0</v>
          </cell>
          <cell r="L200">
            <v>565</v>
          </cell>
          <cell r="M200">
            <v>565</v>
          </cell>
          <cell r="N200">
            <v>565</v>
          </cell>
          <cell r="O200">
            <v>4563</v>
          </cell>
          <cell r="P200">
            <v>4570</v>
          </cell>
          <cell r="Q200">
            <v>4498</v>
          </cell>
          <cell r="R200">
            <v>5866</v>
          </cell>
          <cell r="S200">
            <v>5973</v>
          </cell>
          <cell r="T200">
            <v>6056</v>
          </cell>
        </row>
        <row r="201">
          <cell r="B201" t="str">
            <v>부창동</v>
          </cell>
          <cell r="C201">
            <v>6845</v>
          </cell>
          <cell r="D201">
            <v>6854</v>
          </cell>
          <cell r="E201">
            <v>6750</v>
          </cell>
          <cell r="F201">
            <v>6680</v>
          </cell>
          <cell r="G201">
            <v>6840</v>
          </cell>
          <cell r="H201">
            <v>6964</v>
          </cell>
          <cell r="I201">
            <v>0</v>
          </cell>
          <cell r="J201">
            <v>0</v>
          </cell>
          <cell r="K201">
            <v>0</v>
          </cell>
          <cell r="L201">
            <v>0</v>
          </cell>
          <cell r="M201">
            <v>0</v>
          </cell>
          <cell r="N201">
            <v>0</v>
          </cell>
          <cell r="O201">
            <v>6845</v>
          </cell>
          <cell r="P201">
            <v>6854</v>
          </cell>
          <cell r="Q201">
            <v>6750</v>
          </cell>
          <cell r="R201">
            <v>6680</v>
          </cell>
          <cell r="S201">
            <v>6840</v>
          </cell>
          <cell r="T201">
            <v>6964</v>
          </cell>
        </row>
        <row r="202">
          <cell r="B202" t="str">
            <v>등화동</v>
          </cell>
          <cell r="C202">
            <v>715</v>
          </cell>
          <cell r="D202">
            <v>717</v>
          </cell>
          <cell r="E202">
            <v>705</v>
          </cell>
          <cell r="F202">
            <v>697</v>
          </cell>
          <cell r="G202">
            <v>714</v>
          </cell>
          <cell r="H202">
            <v>727</v>
          </cell>
          <cell r="I202">
            <v>0</v>
          </cell>
          <cell r="J202">
            <v>0</v>
          </cell>
          <cell r="K202">
            <v>0</v>
          </cell>
          <cell r="L202">
            <v>0</v>
          </cell>
          <cell r="M202">
            <v>0</v>
          </cell>
          <cell r="N202">
            <v>0</v>
          </cell>
          <cell r="O202">
            <v>715</v>
          </cell>
          <cell r="P202">
            <v>717</v>
          </cell>
          <cell r="Q202">
            <v>705</v>
          </cell>
          <cell r="R202">
            <v>697</v>
          </cell>
          <cell r="S202">
            <v>714</v>
          </cell>
          <cell r="T202">
            <v>727</v>
          </cell>
        </row>
        <row r="203">
          <cell r="B203" t="str">
            <v>강산동</v>
          </cell>
          <cell r="C203">
            <v>6820</v>
          </cell>
          <cell r="D203">
            <v>6830</v>
          </cell>
          <cell r="E203">
            <v>6724</v>
          </cell>
          <cell r="F203">
            <v>6653</v>
          </cell>
          <cell r="G203">
            <v>6815</v>
          </cell>
          <cell r="H203">
            <v>6939</v>
          </cell>
          <cell r="I203">
            <v>0</v>
          </cell>
          <cell r="J203">
            <v>0</v>
          </cell>
          <cell r="K203">
            <v>0</v>
          </cell>
          <cell r="L203">
            <v>0</v>
          </cell>
          <cell r="M203">
            <v>0</v>
          </cell>
          <cell r="N203">
            <v>0</v>
          </cell>
          <cell r="O203">
            <v>6820</v>
          </cell>
          <cell r="P203">
            <v>6830</v>
          </cell>
          <cell r="Q203">
            <v>6724</v>
          </cell>
          <cell r="R203">
            <v>6653</v>
          </cell>
          <cell r="S203">
            <v>6815</v>
          </cell>
          <cell r="T203">
            <v>6939</v>
          </cell>
        </row>
      </sheetData>
      <sheetData sheetId="2">
        <row r="7">
          <cell r="C7" t="str">
            <v>남교리</v>
          </cell>
          <cell r="D7">
            <v>512</v>
          </cell>
          <cell r="E7">
            <v>522</v>
          </cell>
          <cell r="F7">
            <v>499</v>
          </cell>
          <cell r="G7">
            <v>511</v>
          </cell>
          <cell r="H7">
            <v>526</v>
          </cell>
          <cell r="I7">
            <v>516</v>
          </cell>
          <cell r="J7">
            <v>0</v>
          </cell>
          <cell r="L7">
            <v>0</v>
          </cell>
          <cell r="M7">
            <v>0</v>
          </cell>
          <cell r="N7">
            <v>0</v>
          </cell>
          <cell r="O7">
            <v>0</v>
          </cell>
          <cell r="P7">
            <v>512</v>
          </cell>
          <cell r="Q7">
            <v>522</v>
          </cell>
          <cell r="R7">
            <v>499</v>
          </cell>
          <cell r="S7">
            <v>511</v>
          </cell>
          <cell r="T7">
            <v>526</v>
          </cell>
          <cell r="U7">
            <v>516</v>
          </cell>
        </row>
        <row r="8">
          <cell r="C8" t="str">
            <v>동흥 1</v>
          </cell>
          <cell r="D8">
            <v>321</v>
          </cell>
          <cell r="E8">
            <v>322</v>
          </cell>
          <cell r="F8">
            <v>317</v>
          </cell>
          <cell r="G8">
            <v>314</v>
          </cell>
          <cell r="H8">
            <v>321</v>
          </cell>
          <cell r="I8">
            <v>327</v>
          </cell>
          <cell r="J8">
            <v>0</v>
          </cell>
          <cell r="L8">
            <v>0</v>
          </cell>
          <cell r="M8">
            <v>0</v>
          </cell>
          <cell r="N8">
            <v>0</v>
          </cell>
          <cell r="O8">
            <v>0</v>
          </cell>
          <cell r="P8">
            <v>321</v>
          </cell>
          <cell r="Q8">
            <v>322</v>
          </cell>
          <cell r="R8">
            <v>317</v>
          </cell>
          <cell r="S8">
            <v>314</v>
          </cell>
          <cell r="T8">
            <v>321</v>
          </cell>
          <cell r="U8">
            <v>327</v>
          </cell>
        </row>
        <row r="9">
          <cell r="C9" t="str">
            <v>동흥 2</v>
          </cell>
          <cell r="D9">
            <v>301</v>
          </cell>
          <cell r="E9">
            <v>301</v>
          </cell>
          <cell r="F9">
            <v>297</v>
          </cell>
          <cell r="G9">
            <v>294</v>
          </cell>
          <cell r="H9">
            <v>301</v>
          </cell>
          <cell r="I9">
            <v>306</v>
          </cell>
          <cell r="J9">
            <v>0</v>
          </cell>
          <cell r="L9">
            <v>0</v>
          </cell>
          <cell r="M9">
            <v>0</v>
          </cell>
          <cell r="N9">
            <v>0</v>
          </cell>
          <cell r="O9">
            <v>0</v>
          </cell>
          <cell r="P9">
            <v>301</v>
          </cell>
          <cell r="Q9">
            <v>301</v>
          </cell>
          <cell r="R9">
            <v>297</v>
          </cell>
          <cell r="S9">
            <v>294</v>
          </cell>
          <cell r="T9">
            <v>301</v>
          </cell>
          <cell r="U9">
            <v>306</v>
          </cell>
        </row>
        <row r="10">
          <cell r="C10" t="str">
            <v>북옥리</v>
          </cell>
          <cell r="D10">
            <v>210</v>
          </cell>
          <cell r="E10">
            <v>211</v>
          </cell>
          <cell r="F10">
            <v>207</v>
          </cell>
          <cell r="G10">
            <v>205</v>
          </cell>
          <cell r="H10">
            <v>210</v>
          </cell>
          <cell r="I10">
            <v>214</v>
          </cell>
          <cell r="J10">
            <v>0</v>
          </cell>
          <cell r="L10">
            <v>0</v>
          </cell>
          <cell r="M10">
            <v>0</v>
          </cell>
          <cell r="N10">
            <v>0</v>
          </cell>
          <cell r="O10">
            <v>0</v>
          </cell>
          <cell r="P10">
            <v>210</v>
          </cell>
          <cell r="Q10">
            <v>211</v>
          </cell>
          <cell r="R10">
            <v>207</v>
          </cell>
          <cell r="S10">
            <v>205</v>
          </cell>
          <cell r="T10">
            <v>210</v>
          </cell>
          <cell r="U10">
            <v>214</v>
          </cell>
        </row>
        <row r="11">
          <cell r="C11" t="str">
            <v>서창리</v>
          </cell>
          <cell r="D11">
            <v>266</v>
          </cell>
          <cell r="E11">
            <v>266</v>
          </cell>
          <cell r="F11">
            <v>262</v>
          </cell>
          <cell r="G11">
            <v>260</v>
          </cell>
          <cell r="H11">
            <v>266</v>
          </cell>
          <cell r="I11">
            <v>271</v>
          </cell>
          <cell r="J11">
            <v>0</v>
          </cell>
          <cell r="L11">
            <v>0</v>
          </cell>
          <cell r="M11">
            <v>0</v>
          </cell>
          <cell r="N11">
            <v>0</v>
          </cell>
          <cell r="O11">
            <v>0</v>
          </cell>
          <cell r="P11">
            <v>266</v>
          </cell>
          <cell r="Q11">
            <v>266</v>
          </cell>
          <cell r="R11">
            <v>262</v>
          </cell>
          <cell r="S11">
            <v>260</v>
          </cell>
          <cell r="T11">
            <v>266</v>
          </cell>
          <cell r="U11">
            <v>271</v>
          </cell>
        </row>
        <row r="12">
          <cell r="C12" t="str">
            <v>홍교리</v>
          </cell>
          <cell r="D12">
            <v>521</v>
          </cell>
          <cell r="E12">
            <v>522</v>
          </cell>
          <cell r="F12">
            <v>514</v>
          </cell>
          <cell r="G12">
            <v>508</v>
          </cell>
          <cell r="H12">
            <v>520</v>
          </cell>
          <cell r="I12">
            <v>530</v>
          </cell>
          <cell r="J12">
            <v>0</v>
          </cell>
          <cell r="L12">
            <v>0</v>
          </cell>
          <cell r="M12">
            <v>0</v>
          </cell>
          <cell r="N12">
            <v>0</v>
          </cell>
          <cell r="O12">
            <v>0</v>
          </cell>
          <cell r="P12">
            <v>521</v>
          </cell>
          <cell r="Q12">
            <v>522</v>
          </cell>
          <cell r="R12">
            <v>514</v>
          </cell>
          <cell r="S12">
            <v>508</v>
          </cell>
          <cell r="T12">
            <v>520</v>
          </cell>
          <cell r="U12">
            <v>530</v>
          </cell>
        </row>
        <row r="13">
          <cell r="C13" t="str">
            <v>중앙 1</v>
          </cell>
          <cell r="D13">
            <v>373</v>
          </cell>
          <cell r="E13">
            <v>373</v>
          </cell>
          <cell r="F13">
            <v>367</v>
          </cell>
          <cell r="G13">
            <v>364</v>
          </cell>
          <cell r="H13">
            <v>373</v>
          </cell>
          <cell r="I13">
            <v>380</v>
          </cell>
          <cell r="J13">
            <v>0</v>
          </cell>
          <cell r="L13">
            <v>0</v>
          </cell>
          <cell r="M13">
            <v>0</v>
          </cell>
          <cell r="N13">
            <v>0</v>
          </cell>
          <cell r="O13">
            <v>0</v>
          </cell>
          <cell r="P13">
            <v>373</v>
          </cell>
          <cell r="Q13">
            <v>373</v>
          </cell>
          <cell r="R13">
            <v>367</v>
          </cell>
          <cell r="S13">
            <v>364</v>
          </cell>
          <cell r="T13">
            <v>373</v>
          </cell>
          <cell r="U13">
            <v>380</v>
          </cell>
        </row>
        <row r="14">
          <cell r="C14" t="str">
            <v>중앙 2</v>
          </cell>
          <cell r="D14">
            <v>198</v>
          </cell>
          <cell r="E14">
            <v>198</v>
          </cell>
          <cell r="F14">
            <v>195</v>
          </cell>
          <cell r="G14">
            <v>194</v>
          </cell>
          <cell r="H14">
            <v>198</v>
          </cell>
          <cell r="I14">
            <v>202</v>
          </cell>
          <cell r="J14">
            <v>0</v>
          </cell>
          <cell r="L14">
            <v>0</v>
          </cell>
          <cell r="M14">
            <v>0</v>
          </cell>
          <cell r="N14">
            <v>0</v>
          </cell>
          <cell r="O14">
            <v>0</v>
          </cell>
          <cell r="P14">
            <v>198</v>
          </cell>
          <cell r="Q14">
            <v>198</v>
          </cell>
          <cell r="R14">
            <v>195</v>
          </cell>
          <cell r="S14">
            <v>194</v>
          </cell>
          <cell r="T14">
            <v>198</v>
          </cell>
          <cell r="U14">
            <v>202</v>
          </cell>
        </row>
        <row r="15">
          <cell r="C15" t="str">
            <v>염천리</v>
          </cell>
          <cell r="D15">
            <v>202</v>
          </cell>
          <cell r="E15">
            <v>202</v>
          </cell>
          <cell r="F15">
            <v>199</v>
          </cell>
          <cell r="G15">
            <v>197</v>
          </cell>
          <cell r="H15">
            <v>201</v>
          </cell>
          <cell r="I15">
            <v>205</v>
          </cell>
          <cell r="J15">
            <v>0</v>
          </cell>
          <cell r="L15">
            <v>0</v>
          </cell>
          <cell r="M15">
            <v>0</v>
          </cell>
          <cell r="N15">
            <v>0</v>
          </cell>
          <cell r="O15">
            <v>0</v>
          </cell>
          <cell r="P15">
            <v>202</v>
          </cell>
          <cell r="Q15">
            <v>202</v>
          </cell>
          <cell r="R15">
            <v>199</v>
          </cell>
          <cell r="S15">
            <v>197</v>
          </cell>
          <cell r="T15">
            <v>201</v>
          </cell>
          <cell r="U15">
            <v>205</v>
          </cell>
        </row>
        <row r="16">
          <cell r="C16" t="str">
            <v>태평리</v>
          </cell>
          <cell r="D16">
            <v>244</v>
          </cell>
          <cell r="E16">
            <v>245</v>
          </cell>
          <cell r="F16">
            <v>241</v>
          </cell>
          <cell r="G16">
            <v>238</v>
          </cell>
          <cell r="H16">
            <v>244</v>
          </cell>
          <cell r="I16">
            <v>248</v>
          </cell>
          <cell r="J16">
            <v>0</v>
          </cell>
          <cell r="L16">
            <v>0</v>
          </cell>
          <cell r="M16">
            <v>0</v>
          </cell>
          <cell r="N16">
            <v>0</v>
          </cell>
          <cell r="O16">
            <v>0</v>
          </cell>
          <cell r="P16">
            <v>244</v>
          </cell>
          <cell r="Q16">
            <v>245</v>
          </cell>
          <cell r="R16">
            <v>241</v>
          </cell>
          <cell r="S16">
            <v>238</v>
          </cell>
          <cell r="T16">
            <v>244</v>
          </cell>
          <cell r="U16">
            <v>248</v>
          </cell>
        </row>
        <row r="17">
          <cell r="C17" t="str">
            <v>대흥 1</v>
          </cell>
          <cell r="D17">
            <v>810</v>
          </cell>
          <cell r="E17">
            <v>811</v>
          </cell>
          <cell r="F17">
            <v>798</v>
          </cell>
          <cell r="G17">
            <v>791</v>
          </cell>
          <cell r="H17">
            <v>810</v>
          </cell>
          <cell r="I17">
            <v>824</v>
          </cell>
          <cell r="J17">
            <v>0</v>
          </cell>
          <cell r="L17">
            <v>0</v>
          </cell>
          <cell r="M17">
            <v>0</v>
          </cell>
          <cell r="N17">
            <v>0</v>
          </cell>
          <cell r="O17">
            <v>0</v>
          </cell>
          <cell r="P17">
            <v>810</v>
          </cell>
          <cell r="Q17">
            <v>811</v>
          </cell>
          <cell r="R17">
            <v>798</v>
          </cell>
          <cell r="S17">
            <v>791</v>
          </cell>
          <cell r="T17">
            <v>810</v>
          </cell>
          <cell r="U17">
            <v>824</v>
          </cell>
        </row>
        <row r="18">
          <cell r="C18" t="str">
            <v>대흥 2</v>
          </cell>
          <cell r="D18">
            <v>346</v>
          </cell>
          <cell r="E18">
            <v>346</v>
          </cell>
          <cell r="F18">
            <v>341</v>
          </cell>
          <cell r="G18">
            <v>337</v>
          </cell>
          <cell r="H18">
            <v>345</v>
          </cell>
          <cell r="I18">
            <v>352</v>
          </cell>
          <cell r="J18">
            <v>0</v>
          </cell>
          <cell r="L18">
            <v>0</v>
          </cell>
          <cell r="M18">
            <v>0</v>
          </cell>
          <cell r="N18">
            <v>0</v>
          </cell>
          <cell r="O18">
            <v>0</v>
          </cell>
          <cell r="P18">
            <v>346</v>
          </cell>
          <cell r="Q18">
            <v>346</v>
          </cell>
          <cell r="R18">
            <v>341</v>
          </cell>
          <cell r="S18">
            <v>337</v>
          </cell>
          <cell r="T18">
            <v>345</v>
          </cell>
          <cell r="U18">
            <v>352</v>
          </cell>
        </row>
        <row r="19">
          <cell r="C19" t="str">
            <v>대흥 3</v>
          </cell>
          <cell r="D19">
            <v>928</v>
          </cell>
          <cell r="E19">
            <v>929</v>
          </cell>
          <cell r="F19">
            <v>915</v>
          </cell>
          <cell r="G19">
            <v>905</v>
          </cell>
          <cell r="H19">
            <v>927</v>
          </cell>
          <cell r="I19">
            <v>944</v>
          </cell>
          <cell r="J19">
            <v>0</v>
          </cell>
          <cell r="L19">
            <v>0</v>
          </cell>
          <cell r="M19">
            <v>0</v>
          </cell>
          <cell r="N19">
            <v>0</v>
          </cell>
          <cell r="O19">
            <v>0</v>
          </cell>
          <cell r="P19">
            <v>928</v>
          </cell>
          <cell r="Q19">
            <v>929</v>
          </cell>
          <cell r="R19">
            <v>915</v>
          </cell>
          <cell r="S19">
            <v>905</v>
          </cell>
          <cell r="T19">
            <v>927</v>
          </cell>
          <cell r="U19">
            <v>944</v>
          </cell>
        </row>
        <row r="20">
          <cell r="C20" t="str">
            <v>황산 1</v>
          </cell>
          <cell r="D20">
            <v>257</v>
          </cell>
          <cell r="E20">
            <v>257</v>
          </cell>
          <cell r="F20">
            <v>253</v>
          </cell>
          <cell r="G20">
            <v>250</v>
          </cell>
          <cell r="H20">
            <v>256</v>
          </cell>
          <cell r="I20">
            <v>261</v>
          </cell>
          <cell r="J20">
            <v>0</v>
          </cell>
          <cell r="L20">
            <v>0</v>
          </cell>
          <cell r="M20">
            <v>0</v>
          </cell>
          <cell r="N20">
            <v>0</v>
          </cell>
          <cell r="O20">
            <v>0</v>
          </cell>
          <cell r="P20">
            <v>257</v>
          </cell>
          <cell r="Q20">
            <v>257</v>
          </cell>
          <cell r="R20">
            <v>253</v>
          </cell>
          <cell r="S20">
            <v>250</v>
          </cell>
          <cell r="T20">
            <v>256</v>
          </cell>
          <cell r="U20">
            <v>261</v>
          </cell>
        </row>
        <row r="21">
          <cell r="C21" t="str">
            <v>황산 2</v>
          </cell>
          <cell r="D21">
            <v>151</v>
          </cell>
          <cell r="E21">
            <v>151</v>
          </cell>
          <cell r="F21">
            <v>149</v>
          </cell>
          <cell r="G21">
            <v>147</v>
          </cell>
          <cell r="H21">
            <v>150</v>
          </cell>
          <cell r="I21">
            <v>153</v>
          </cell>
          <cell r="J21">
            <v>0</v>
          </cell>
          <cell r="L21">
            <v>0</v>
          </cell>
          <cell r="M21">
            <v>0</v>
          </cell>
          <cell r="N21">
            <v>0</v>
          </cell>
          <cell r="O21">
            <v>0</v>
          </cell>
          <cell r="P21">
            <v>151</v>
          </cell>
          <cell r="Q21">
            <v>151</v>
          </cell>
          <cell r="R21">
            <v>149</v>
          </cell>
          <cell r="S21">
            <v>147</v>
          </cell>
          <cell r="T21">
            <v>150</v>
          </cell>
          <cell r="U21">
            <v>153</v>
          </cell>
        </row>
        <row r="22">
          <cell r="C22" t="str">
            <v>황산 3</v>
          </cell>
          <cell r="D22">
            <v>236</v>
          </cell>
          <cell r="E22">
            <v>236</v>
          </cell>
          <cell r="F22">
            <v>233</v>
          </cell>
          <cell r="G22">
            <v>231</v>
          </cell>
          <cell r="H22">
            <v>236</v>
          </cell>
          <cell r="I22">
            <v>241</v>
          </cell>
          <cell r="J22">
            <v>0</v>
          </cell>
          <cell r="L22">
            <v>0</v>
          </cell>
          <cell r="M22">
            <v>0</v>
          </cell>
          <cell r="N22">
            <v>0</v>
          </cell>
          <cell r="O22">
            <v>0</v>
          </cell>
          <cell r="P22">
            <v>236</v>
          </cell>
          <cell r="Q22">
            <v>236</v>
          </cell>
          <cell r="R22">
            <v>233</v>
          </cell>
          <cell r="S22">
            <v>231</v>
          </cell>
          <cell r="T22">
            <v>236</v>
          </cell>
          <cell r="U22">
            <v>241</v>
          </cell>
        </row>
        <row r="23">
          <cell r="C23" t="str">
            <v>황산 4</v>
          </cell>
          <cell r="D23">
            <v>525</v>
          </cell>
          <cell r="E23">
            <v>525</v>
          </cell>
          <cell r="F23">
            <v>518</v>
          </cell>
          <cell r="G23">
            <v>512</v>
          </cell>
          <cell r="H23">
            <v>525</v>
          </cell>
          <cell r="I23">
            <v>534</v>
          </cell>
          <cell r="J23">
            <v>0</v>
          </cell>
          <cell r="L23">
            <v>0</v>
          </cell>
          <cell r="M23">
            <v>0</v>
          </cell>
          <cell r="N23">
            <v>0</v>
          </cell>
          <cell r="O23">
            <v>0</v>
          </cell>
          <cell r="P23">
            <v>525</v>
          </cell>
          <cell r="Q23">
            <v>525</v>
          </cell>
          <cell r="R23">
            <v>518</v>
          </cell>
          <cell r="S23">
            <v>512</v>
          </cell>
          <cell r="T23">
            <v>525</v>
          </cell>
          <cell r="U23">
            <v>534</v>
          </cell>
        </row>
        <row r="24">
          <cell r="C24" t="str">
            <v>황산 5</v>
          </cell>
          <cell r="D24">
            <v>673</v>
          </cell>
          <cell r="E24">
            <v>674</v>
          </cell>
          <cell r="F24">
            <v>664</v>
          </cell>
          <cell r="G24">
            <v>657</v>
          </cell>
          <cell r="H24">
            <v>673</v>
          </cell>
          <cell r="I24">
            <v>685</v>
          </cell>
          <cell r="J24">
            <v>0</v>
          </cell>
          <cell r="L24">
            <v>0</v>
          </cell>
          <cell r="M24">
            <v>0</v>
          </cell>
          <cell r="N24">
            <v>0</v>
          </cell>
          <cell r="O24">
            <v>0</v>
          </cell>
          <cell r="P24">
            <v>673</v>
          </cell>
          <cell r="Q24">
            <v>674</v>
          </cell>
          <cell r="R24">
            <v>664</v>
          </cell>
          <cell r="S24">
            <v>657</v>
          </cell>
          <cell r="T24">
            <v>673</v>
          </cell>
          <cell r="U24">
            <v>685</v>
          </cell>
        </row>
        <row r="25">
          <cell r="C25" t="str">
            <v>채산 1</v>
          </cell>
          <cell r="D25">
            <v>191</v>
          </cell>
          <cell r="E25">
            <v>191</v>
          </cell>
          <cell r="F25">
            <v>188</v>
          </cell>
          <cell r="G25">
            <v>186</v>
          </cell>
          <cell r="H25">
            <v>191</v>
          </cell>
          <cell r="I25">
            <v>194</v>
          </cell>
          <cell r="J25">
            <v>0</v>
          </cell>
          <cell r="L25">
            <v>0</v>
          </cell>
          <cell r="M25">
            <v>0</v>
          </cell>
          <cell r="N25">
            <v>0</v>
          </cell>
          <cell r="O25">
            <v>0</v>
          </cell>
          <cell r="P25">
            <v>191</v>
          </cell>
          <cell r="Q25">
            <v>191</v>
          </cell>
          <cell r="R25">
            <v>188</v>
          </cell>
          <cell r="S25">
            <v>186</v>
          </cell>
          <cell r="T25">
            <v>191</v>
          </cell>
          <cell r="U25">
            <v>194</v>
          </cell>
        </row>
        <row r="26">
          <cell r="C26" t="str">
            <v>채산 2</v>
          </cell>
          <cell r="D26">
            <v>364</v>
          </cell>
          <cell r="E26">
            <v>365</v>
          </cell>
          <cell r="F26">
            <v>359</v>
          </cell>
          <cell r="G26">
            <v>355</v>
          </cell>
          <cell r="H26">
            <v>363</v>
          </cell>
          <cell r="I26">
            <v>370</v>
          </cell>
          <cell r="J26">
            <v>0</v>
          </cell>
          <cell r="L26">
            <v>0</v>
          </cell>
          <cell r="M26">
            <v>0</v>
          </cell>
          <cell r="N26">
            <v>0</v>
          </cell>
          <cell r="O26">
            <v>0</v>
          </cell>
          <cell r="P26">
            <v>364</v>
          </cell>
          <cell r="Q26">
            <v>365</v>
          </cell>
          <cell r="R26">
            <v>359</v>
          </cell>
          <cell r="S26">
            <v>355</v>
          </cell>
          <cell r="T26">
            <v>363</v>
          </cell>
          <cell r="U26">
            <v>370</v>
          </cell>
        </row>
        <row r="27">
          <cell r="C27" t="str">
            <v>채산 3</v>
          </cell>
          <cell r="D27">
            <v>223</v>
          </cell>
          <cell r="E27">
            <v>223</v>
          </cell>
          <cell r="F27">
            <v>220</v>
          </cell>
          <cell r="G27">
            <v>217</v>
          </cell>
          <cell r="H27">
            <v>223</v>
          </cell>
          <cell r="I27">
            <v>227</v>
          </cell>
          <cell r="J27">
            <v>0</v>
          </cell>
          <cell r="L27">
            <v>0</v>
          </cell>
          <cell r="M27">
            <v>0</v>
          </cell>
          <cell r="N27">
            <v>0</v>
          </cell>
          <cell r="O27">
            <v>0</v>
          </cell>
          <cell r="P27">
            <v>223</v>
          </cell>
          <cell r="Q27">
            <v>223</v>
          </cell>
          <cell r="R27">
            <v>220</v>
          </cell>
          <cell r="S27">
            <v>217</v>
          </cell>
          <cell r="T27">
            <v>223</v>
          </cell>
          <cell r="U27">
            <v>227</v>
          </cell>
        </row>
        <row r="28">
          <cell r="C28" t="str">
            <v>채산 4</v>
          </cell>
          <cell r="D28">
            <v>305</v>
          </cell>
          <cell r="E28">
            <v>305</v>
          </cell>
          <cell r="F28">
            <v>301</v>
          </cell>
          <cell r="G28">
            <v>298</v>
          </cell>
          <cell r="H28">
            <v>305</v>
          </cell>
          <cell r="I28">
            <v>311</v>
          </cell>
          <cell r="J28">
            <v>0</v>
          </cell>
          <cell r="L28">
            <v>0</v>
          </cell>
          <cell r="M28">
            <v>0</v>
          </cell>
          <cell r="N28">
            <v>0</v>
          </cell>
          <cell r="O28">
            <v>0</v>
          </cell>
          <cell r="P28">
            <v>305</v>
          </cell>
          <cell r="Q28">
            <v>305</v>
          </cell>
          <cell r="R28">
            <v>301</v>
          </cell>
          <cell r="S28">
            <v>298</v>
          </cell>
          <cell r="T28">
            <v>305</v>
          </cell>
          <cell r="U28">
            <v>311</v>
          </cell>
        </row>
        <row r="29">
          <cell r="C29" t="str">
            <v>채산 5</v>
          </cell>
          <cell r="D29">
            <v>416</v>
          </cell>
          <cell r="E29">
            <v>416</v>
          </cell>
          <cell r="F29">
            <v>410</v>
          </cell>
          <cell r="G29">
            <v>406</v>
          </cell>
          <cell r="H29">
            <v>415</v>
          </cell>
          <cell r="I29">
            <v>423</v>
          </cell>
          <cell r="J29">
            <v>0</v>
          </cell>
          <cell r="L29">
            <v>0</v>
          </cell>
          <cell r="M29">
            <v>0</v>
          </cell>
          <cell r="N29">
            <v>0</v>
          </cell>
          <cell r="O29">
            <v>0</v>
          </cell>
          <cell r="P29">
            <v>416</v>
          </cell>
          <cell r="Q29">
            <v>416</v>
          </cell>
          <cell r="R29">
            <v>410</v>
          </cell>
          <cell r="S29">
            <v>406</v>
          </cell>
          <cell r="T29">
            <v>415</v>
          </cell>
          <cell r="U29">
            <v>423</v>
          </cell>
        </row>
        <row r="30">
          <cell r="C30" t="str">
            <v>산양 1</v>
          </cell>
          <cell r="D30">
            <v>246</v>
          </cell>
          <cell r="E30">
            <v>247</v>
          </cell>
          <cell r="F30">
            <v>243</v>
          </cell>
          <cell r="G30">
            <v>240</v>
          </cell>
          <cell r="H30">
            <v>246</v>
          </cell>
          <cell r="I30">
            <v>250</v>
          </cell>
          <cell r="J30">
            <v>0</v>
          </cell>
          <cell r="L30">
            <v>0</v>
          </cell>
          <cell r="M30">
            <v>0</v>
          </cell>
          <cell r="N30">
            <v>0</v>
          </cell>
          <cell r="O30">
            <v>0</v>
          </cell>
          <cell r="P30">
            <v>246</v>
          </cell>
          <cell r="Q30">
            <v>247</v>
          </cell>
          <cell r="R30">
            <v>243</v>
          </cell>
          <cell r="S30">
            <v>240</v>
          </cell>
          <cell r="T30">
            <v>246</v>
          </cell>
          <cell r="U30">
            <v>250</v>
          </cell>
        </row>
        <row r="31">
          <cell r="C31" t="str">
            <v>산양 2</v>
          </cell>
          <cell r="D31">
            <v>597</v>
          </cell>
          <cell r="E31">
            <v>598</v>
          </cell>
          <cell r="F31">
            <v>589</v>
          </cell>
          <cell r="G31">
            <v>583</v>
          </cell>
          <cell r="H31">
            <v>597</v>
          </cell>
          <cell r="I31">
            <v>607</v>
          </cell>
          <cell r="J31">
            <v>0</v>
          </cell>
          <cell r="L31">
            <v>0</v>
          </cell>
          <cell r="M31">
            <v>0</v>
          </cell>
          <cell r="N31">
            <v>0</v>
          </cell>
          <cell r="O31">
            <v>0</v>
          </cell>
          <cell r="P31">
            <v>597</v>
          </cell>
          <cell r="Q31">
            <v>598</v>
          </cell>
          <cell r="R31">
            <v>589</v>
          </cell>
          <cell r="S31">
            <v>583</v>
          </cell>
          <cell r="T31">
            <v>597</v>
          </cell>
          <cell r="U31">
            <v>607</v>
          </cell>
        </row>
        <row r="32">
          <cell r="C32" t="str">
            <v>산양 3</v>
          </cell>
          <cell r="D32">
            <v>779</v>
          </cell>
          <cell r="E32">
            <v>780</v>
          </cell>
          <cell r="F32">
            <v>768</v>
          </cell>
          <cell r="G32">
            <v>761</v>
          </cell>
          <cell r="H32">
            <v>779</v>
          </cell>
          <cell r="I32">
            <v>793</v>
          </cell>
          <cell r="J32">
            <v>0</v>
          </cell>
          <cell r="L32">
            <v>0</v>
          </cell>
          <cell r="M32">
            <v>0</v>
          </cell>
          <cell r="N32">
            <v>0</v>
          </cell>
          <cell r="O32">
            <v>0</v>
          </cell>
          <cell r="P32">
            <v>779</v>
          </cell>
          <cell r="Q32">
            <v>780</v>
          </cell>
          <cell r="R32">
            <v>768</v>
          </cell>
          <cell r="S32">
            <v>761</v>
          </cell>
          <cell r="T32">
            <v>779</v>
          </cell>
          <cell r="U32">
            <v>793</v>
          </cell>
        </row>
        <row r="33">
          <cell r="C33" t="str">
            <v>채운 1</v>
          </cell>
          <cell r="D33">
            <v>197</v>
          </cell>
          <cell r="E33">
            <v>197</v>
          </cell>
          <cell r="F33">
            <v>194</v>
          </cell>
          <cell r="G33">
            <v>192</v>
          </cell>
          <cell r="H33">
            <v>197</v>
          </cell>
          <cell r="I33">
            <v>201</v>
          </cell>
          <cell r="J33">
            <v>0</v>
          </cell>
          <cell r="L33">
            <v>0</v>
          </cell>
          <cell r="M33">
            <v>0</v>
          </cell>
          <cell r="N33">
            <v>0</v>
          </cell>
          <cell r="O33">
            <v>0</v>
          </cell>
          <cell r="P33">
            <v>197</v>
          </cell>
          <cell r="Q33">
            <v>197</v>
          </cell>
          <cell r="R33">
            <v>194</v>
          </cell>
          <cell r="S33">
            <v>192</v>
          </cell>
          <cell r="T33">
            <v>197</v>
          </cell>
          <cell r="U33">
            <v>201</v>
          </cell>
        </row>
        <row r="34">
          <cell r="C34" t="str">
            <v>채운 2</v>
          </cell>
          <cell r="D34">
            <v>183</v>
          </cell>
          <cell r="E34">
            <v>183</v>
          </cell>
          <cell r="F34">
            <v>180</v>
          </cell>
          <cell r="G34">
            <v>179</v>
          </cell>
          <cell r="H34">
            <v>183</v>
          </cell>
          <cell r="I34">
            <v>187</v>
          </cell>
          <cell r="J34">
            <v>0</v>
          </cell>
          <cell r="L34">
            <v>0</v>
          </cell>
          <cell r="M34">
            <v>0</v>
          </cell>
          <cell r="N34">
            <v>0</v>
          </cell>
          <cell r="O34">
            <v>0</v>
          </cell>
          <cell r="P34">
            <v>183</v>
          </cell>
          <cell r="Q34">
            <v>183</v>
          </cell>
          <cell r="R34">
            <v>180</v>
          </cell>
          <cell r="S34">
            <v>179</v>
          </cell>
          <cell r="T34">
            <v>183</v>
          </cell>
          <cell r="U34">
            <v>187</v>
          </cell>
        </row>
        <row r="35">
          <cell r="D35">
            <v>16342</v>
          </cell>
          <cell r="E35">
            <v>16467</v>
          </cell>
          <cell r="F35">
            <v>18357</v>
          </cell>
          <cell r="G35">
            <v>18193</v>
          </cell>
          <cell r="H35">
            <v>18577</v>
          </cell>
          <cell r="I35">
            <v>18873</v>
          </cell>
          <cell r="J35">
            <v>0</v>
          </cell>
          <cell r="K35">
            <v>73</v>
          </cell>
          <cell r="L35">
            <v>1491</v>
          </cell>
          <cell r="M35">
            <v>1491</v>
          </cell>
          <cell r="N35">
            <v>1491</v>
          </cell>
          <cell r="O35">
            <v>1491</v>
          </cell>
          <cell r="P35">
            <v>16342</v>
          </cell>
          <cell r="Q35">
            <v>16540</v>
          </cell>
          <cell r="R35">
            <v>19848</v>
          </cell>
          <cell r="S35">
            <v>19684</v>
          </cell>
          <cell r="T35">
            <v>20068</v>
          </cell>
          <cell r="U35">
            <v>20364</v>
          </cell>
        </row>
        <row r="36">
          <cell r="C36" t="str">
            <v>마산 1</v>
          </cell>
          <cell r="D36">
            <v>747</v>
          </cell>
          <cell r="E36">
            <v>748</v>
          </cell>
          <cell r="F36">
            <v>737</v>
          </cell>
          <cell r="G36">
            <v>729</v>
          </cell>
          <cell r="H36">
            <v>746</v>
          </cell>
          <cell r="I36">
            <v>760</v>
          </cell>
          <cell r="J36">
            <v>0</v>
          </cell>
          <cell r="L36">
            <v>0</v>
          </cell>
          <cell r="M36">
            <v>0</v>
          </cell>
          <cell r="N36">
            <v>0</v>
          </cell>
          <cell r="O36">
            <v>0</v>
          </cell>
          <cell r="P36">
            <v>747</v>
          </cell>
          <cell r="Q36">
            <v>748</v>
          </cell>
          <cell r="R36">
            <v>737</v>
          </cell>
          <cell r="S36">
            <v>729</v>
          </cell>
          <cell r="T36">
            <v>746</v>
          </cell>
          <cell r="U36">
            <v>760</v>
          </cell>
        </row>
        <row r="37">
          <cell r="C37" t="str">
            <v>마산 2</v>
          </cell>
          <cell r="D37">
            <v>370</v>
          </cell>
          <cell r="E37">
            <v>370</v>
          </cell>
          <cell r="F37">
            <v>364</v>
          </cell>
          <cell r="G37">
            <v>361</v>
          </cell>
          <cell r="H37">
            <v>370</v>
          </cell>
          <cell r="I37">
            <v>377</v>
          </cell>
          <cell r="J37">
            <v>0</v>
          </cell>
          <cell r="L37">
            <v>0</v>
          </cell>
          <cell r="M37">
            <v>0</v>
          </cell>
          <cell r="N37">
            <v>0</v>
          </cell>
          <cell r="O37">
            <v>0</v>
          </cell>
          <cell r="P37">
            <v>370</v>
          </cell>
          <cell r="Q37">
            <v>370</v>
          </cell>
          <cell r="R37">
            <v>364</v>
          </cell>
          <cell r="S37">
            <v>361</v>
          </cell>
          <cell r="T37">
            <v>370</v>
          </cell>
          <cell r="U37">
            <v>377</v>
          </cell>
        </row>
        <row r="38">
          <cell r="C38" t="str">
            <v>마산 3</v>
          </cell>
          <cell r="D38">
            <v>339</v>
          </cell>
          <cell r="E38">
            <v>339</v>
          </cell>
          <cell r="F38">
            <v>334</v>
          </cell>
          <cell r="G38">
            <v>331</v>
          </cell>
          <cell r="H38">
            <v>339</v>
          </cell>
          <cell r="I38">
            <v>345</v>
          </cell>
          <cell r="J38">
            <v>0</v>
          </cell>
          <cell r="L38">
            <v>0</v>
          </cell>
          <cell r="M38">
            <v>0</v>
          </cell>
          <cell r="N38">
            <v>0</v>
          </cell>
          <cell r="O38">
            <v>0</v>
          </cell>
          <cell r="P38">
            <v>339</v>
          </cell>
          <cell r="Q38">
            <v>339</v>
          </cell>
          <cell r="R38">
            <v>334</v>
          </cell>
          <cell r="S38">
            <v>331</v>
          </cell>
          <cell r="T38">
            <v>339</v>
          </cell>
          <cell r="U38">
            <v>345</v>
          </cell>
        </row>
        <row r="39">
          <cell r="C39" t="str">
            <v>마산 4</v>
          </cell>
          <cell r="D39">
            <v>243</v>
          </cell>
          <cell r="E39">
            <v>244</v>
          </cell>
          <cell r="F39">
            <v>240</v>
          </cell>
          <cell r="G39">
            <v>237</v>
          </cell>
          <cell r="H39">
            <v>243</v>
          </cell>
          <cell r="I39">
            <v>247</v>
          </cell>
          <cell r="J39">
            <v>0</v>
          </cell>
          <cell r="L39">
            <v>0</v>
          </cell>
          <cell r="M39">
            <v>0</v>
          </cell>
          <cell r="N39">
            <v>0</v>
          </cell>
          <cell r="O39">
            <v>0</v>
          </cell>
          <cell r="P39">
            <v>243</v>
          </cell>
          <cell r="Q39">
            <v>244</v>
          </cell>
          <cell r="R39">
            <v>240</v>
          </cell>
          <cell r="S39">
            <v>237</v>
          </cell>
          <cell r="T39">
            <v>243</v>
          </cell>
          <cell r="U39">
            <v>247</v>
          </cell>
        </row>
        <row r="40">
          <cell r="C40" t="str">
            <v>죽평 1</v>
          </cell>
          <cell r="D40">
            <v>117</v>
          </cell>
          <cell r="E40">
            <v>117</v>
          </cell>
          <cell r="F40">
            <v>115</v>
          </cell>
          <cell r="G40">
            <v>114</v>
          </cell>
          <cell r="H40">
            <v>117</v>
          </cell>
          <cell r="I40">
            <v>119</v>
          </cell>
          <cell r="J40">
            <v>0</v>
          </cell>
          <cell r="L40">
            <v>0</v>
          </cell>
          <cell r="M40">
            <v>0</v>
          </cell>
          <cell r="N40">
            <v>0</v>
          </cell>
          <cell r="O40">
            <v>0</v>
          </cell>
          <cell r="P40">
            <v>117</v>
          </cell>
          <cell r="Q40">
            <v>117</v>
          </cell>
          <cell r="R40">
            <v>115</v>
          </cell>
          <cell r="S40">
            <v>114</v>
          </cell>
          <cell r="T40">
            <v>117</v>
          </cell>
          <cell r="U40">
            <v>119</v>
          </cell>
        </row>
        <row r="41">
          <cell r="C41" t="str">
            <v>죽평 2</v>
          </cell>
          <cell r="D41">
            <v>153</v>
          </cell>
          <cell r="E41">
            <v>153</v>
          </cell>
          <cell r="F41">
            <v>151</v>
          </cell>
          <cell r="G41">
            <v>149</v>
          </cell>
          <cell r="H41">
            <v>153</v>
          </cell>
          <cell r="I41">
            <v>155</v>
          </cell>
          <cell r="J41">
            <v>0</v>
          </cell>
          <cell r="L41">
            <v>0</v>
          </cell>
          <cell r="M41">
            <v>0</v>
          </cell>
          <cell r="N41">
            <v>0</v>
          </cell>
          <cell r="O41">
            <v>0</v>
          </cell>
          <cell r="P41">
            <v>153</v>
          </cell>
          <cell r="Q41">
            <v>153</v>
          </cell>
          <cell r="R41">
            <v>151</v>
          </cell>
          <cell r="S41">
            <v>149</v>
          </cell>
          <cell r="T41">
            <v>153</v>
          </cell>
          <cell r="U41">
            <v>155</v>
          </cell>
        </row>
        <row r="42">
          <cell r="C42" t="str">
            <v>금곡 1</v>
          </cell>
          <cell r="D42">
            <v>374</v>
          </cell>
          <cell r="E42">
            <v>374</v>
          </cell>
          <cell r="F42">
            <v>368</v>
          </cell>
          <cell r="G42">
            <v>365</v>
          </cell>
          <cell r="H42">
            <v>374</v>
          </cell>
          <cell r="I42">
            <v>381</v>
          </cell>
          <cell r="J42">
            <v>0</v>
          </cell>
          <cell r="L42">
            <v>0</v>
          </cell>
          <cell r="M42">
            <v>0</v>
          </cell>
          <cell r="N42">
            <v>0</v>
          </cell>
          <cell r="O42">
            <v>0</v>
          </cell>
          <cell r="P42">
            <v>374</v>
          </cell>
          <cell r="Q42">
            <v>374</v>
          </cell>
          <cell r="R42">
            <v>368</v>
          </cell>
          <cell r="S42">
            <v>365</v>
          </cell>
          <cell r="T42">
            <v>374</v>
          </cell>
          <cell r="U42">
            <v>381</v>
          </cell>
        </row>
        <row r="43">
          <cell r="C43" t="str">
            <v>금곡 2</v>
          </cell>
          <cell r="D43">
            <v>309</v>
          </cell>
          <cell r="E43">
            <v>309</v>
          </cell>
          <cell r="F43">
            <v>305</v>
          </cell>
          <cell r="G43">
            <v>301</v>
          </cell>
          <cell r="H43">
            <v>308</v>
          </cell>
          <cell r="I43">
            <v>314</v>
          </cell>
          <cell r="J43">
            <v>0</v>
          </cell>
          <cell r="L43">
            <v>0</v>
          </cell>
          <cell r="M43">
            <v>0</v>
          </cell>
          <cell r="N43">
            <v>0</v>
          </cell>
          <cell r="O43">
            <v>0</v>
          </cell>
          <cell r="P43">
            <v>309</v>
          </cell>
          <cell r="Q43">
            <v>309</v>
          </cell>
          <cell r="R43">
            <v>305</v>
          </cell>
          <cell r="S43">
            <v>301</v>
          </cell>
          <cell r="T43">
            <v>308</v>
          </cell>
          <cell r="U43">
            <v>314</v>
          </cell>
        </row>
        <row r="44">
          <cell r="C44" t="str">
            <v>금곡 3</v>
          </cell>
          <cell r="D44">
            <v>234</v>
          </cell>
          <cell r="E44">
            <v>234</v>
          </cell>
          <cell r="F44">
            <v>231</v>
          </cell>
          <cell r="G44">
            <v>229</v>
          </cell>
          <cell r="H44">
            <v>234</v>
          </cell>
          <cell r="I44">
            <v>238</v>
          </cell>
          <cell r="J44">
            <v>0</v>
          </cell>
          <cell r="L44">
            <v>0</v>
          </cell>
          <cell r="M44">
            <v>0</v>
          </cell>
          <cell r="N44">
            <v>0</v>
          </cell>
          <cell r="O44">
            <v>0</v>
          </cell>
          <cell r="P44">
            <v>234</v>
          </cell>
          <cell r="Q44">
            <v>234</v>
          </cell>
          <cell r="R44">
            <v>231</v>
          </cell>
          <cell r="S44">
            <v>229</v>
          </cell>
          <cell r="T44">
            <v>234</v>
          </cell>
          <cell r="U44">
            <v>238</v>
          </cell>
        </row>
        <row r="45">
          <cell r="C45" t="str">
            <v>금곡 4</v>
          </cell>
          <cell r="D45">
            <v>154</v>
          </cell>
          <cell r="E45">
            <v>154</v>
          </cell>
          <cell r="F45">
            <v>152</v>
          </cell>
          <cell r="G45">
            <v>150</v>
          </cell>
          <cell r="H45">
            <v>154</v>
          </cell>
          <cell r="I45">
            <v>156</v>
          </cell>
          <cell r="J45">
            <v>0</v>
          </cell>
          <cell r="L45">
            <v>0</v>
          </cell>
          <cell r="M45">
            <v>0</v>
          </cell>
          <cell r="N45">
            <v>0</v>
          </cell>
          <cell r="O45">
            <v>0</v>
          </cell>
          <cell r="P45">
            <v>154</v>
          </cell>
          <cell r="Q45">
            <v>154</v>
          </cell>
          <cell r="R45">
            <v>152</v>
          </cell>
          <cell r="S45">
            <v>150</v>
          </cell>
          <cell r="T45">
            <v>154</v>
          </cell>
          <cell r="U45">
            <v>156</v>
          </cell>
        </row>
        <row r="46">
          <cell r="C46" t="str">
            <v>동산 1</v>
          </cell>
          <cell r="D46">
            <v>168</v>
          </cell>
          <cell r="E46">
            <v>169</v>
          </cell>
          <cell r="F46">
            <v>166</v>
          </cell>
          <cell r="G46">
            <v>164</v>
          </cell>
          <cell r="H46">
            <v>167</v>
          </cell>
          <cell r="I46">
            <v>171</v>
          </cell>
          <cell r="J46">
            <v>0</v>
          </cell>
          <cell r="L46">
            <v>0</v>
          </cell>
          <cell r="M46">
            <v>0</v>
          </cell>
          <cell r="N46">
            <v>0</v>
          </cell>
          <cell r="O46">
            <v>0</v>
          </cell>
          <cell r="P46">
            <v>168</v>
          </cell>
          <cell r="Q46">
            <v>169</v>
          </cell>
          <cell r="R46">
            <v>166</v>
          </cell>
          <cell r="S46">
            <v>164</v>
          </cell>
          <cell r="T46">
            <v>167</v>
          </cell>
          <cell r="U46">
            <v>171</v>
          </cell>
        </row>
        <row r="47">
          <cell r="C47" t="str">
            <v>동산 2</v>
          </cell>
          <cell r="D47">
            <v>333</v>
          </cell>
          <cell r="E47">
            <v>333</v>
          </cell>
          <cell r="F47">
            <v>328</v>
          </cell>
          <cell r="G47">
            <v>325</v>
          </cell>
          <cell r="H47">
            <v>333</v>
          </cell>
          <cell r="I47">
            <v>339</v>
          </cell>
          <cell r="J47">
            <v>0</v>
          </cell>
          <cell r="L47">
            <v>0</v>
          </cell>
          <cell r="M47">
            <v>0</v>
          </cell>
          <cell r="N47">
            <v>0</v>
          </cell>
          <cell r="O47">
            <v>0</v>
          </cell>
          <cell r="P47">
            <v>333</v>
          </cell>
          <cell r="Q47">
            <v>333</v>
          </cell>
          <cell r="R47">
            <v>328</v>
          </cell>
          <cell r="S47">
            <v>325</v>
          </cell>
          <cell r="T47">
            <v>333</v>
          </cell>
          <cell r="U47">
            <v>339</v>
          </cell>
        </row>
        <row r="48">
          <cell r="C48" t="str">
            <v>동산 3</v>
          </cell>
          <cell r="D48">
            <v>598</v>
          </cell>
          <cell r="E48">
            <v>599</v>
          </cell>
          <cell r="F48">
            <v>590</v>
          </cell>
          <cell r="G48">
            <v>584</v>
          </cell>
          <cell r="H48">
            <v>598</v>
          </cell>
          <cell r="I48">
            <v>608</v>
          </cell>
          <cell r="J48">
            <v>0</v>
          </cell>
          <cell r="L48">
            <v>0</v>
          </cell>
          <cell r="M48">
            <v>0</v>
          </cell>
          <cell r="N48">
            <v>0</v>
          </cell>
          <cell r="O48">
            <v>0</v>
          </cell>
          <cell r="P48">
            <v>598</v>
          </cell>
          <cell r="Q48">
            <v>599</v>
          </cell>
          <cell r="R48">
            <v>590</v>
          </cell>
          <cell r="S48">
            <v>584</v>
          </cell>
          <cell r="T48">
            <v>598</v>
          </cell>
          <cell r="U48">
            <v>608</v>
          </cell>
        </row>
        <row r="49">
          <cell r="C49" t="str">
            <v>동산 4</v>
          </cell>
          <cell r="D49">
            <v>186</v>
          </cell>
          <cell r="E49">
            <v>186</v>
          </cell>
          <cell r="F49">
            <v>183</v>
          </cell>
          <cell r="G49">
            <v>181</v>
          </cell>
          <cell r="H49">
            <v>185</v>
          </cell>
          <cell r="I49">
            <v>189</v>
          </cell>
          <cell r="J49">
            <v>0</v>
          </cell>
          <cell r="L49">
            <v>0</v>
          </cell>
          <cell r="M49">
            <v>0</v>
          </cell>
          <cell r="N49">
            <v>0</v>
          </cell>
          <cell r="O49">
            <v>0</v>
          </cell>
          <cell r="P49">
            <v>186</v>
          </cell>
          <cell r="Q49">
            <v>186</v>
          </cell>
          <cell r="R49">
            <v>183</v>
          </cell>
          <cell r="S49">
            <v>181</v>
          </cell>
          <cell r="T49">
            <v>185</v>
          </cell>
          <cell r="U49">
            <v>189</v>
          </cell>
        </row>
        <row r="50">
          <cell r="C50" t="str">
            <v>동산 5</v>
          </cell>
          <cell r="D50">
            <v>101</v>
          </cell>
          <cell r="E50">
            <v>101</v>
          </cell>
          <cell r="F50">
            <v>99</v>
          </cell>
          <cell r="G50">
            <v>98</v>
          </cell>
          <cell r="H50">
            <v>101</v>
          </cell>
          <cell r="I50">
            <v>103</v>
          </cell>
          <cell r="J50">
            <v>0</v>
          </cell>
          <cell r="L50">
            <v>0</v>
          </cell>
          <cell r="M50">
            <v>0</v>
          </cell>
          <cell r="N50">
            <v>0</v>
          </cell>
          <cell r="O50">
            <v>0</v>
          </cell>
          <cell r="P50">
            <v>101</v>
          </cell>
          <cell r="Q50">
            <v>101</v>
          </cell>
          <cell r="R50">
            <v>99</v>
          </cell>
          <cell r="S50">
            <v>98</v>
          </cell>
          <cell r="T50">
            <v>101</v>
          </cell>
          <cell r="U50">
            <v>103</v>
          </cell>
        </row>
        <row r="51">
          <cell r="C51" t="str">
            <v>동산 6</v>
          </cell>
          <cell r="D51">
            <v>172</v>
          </cell>
          <cell r="E51">
            <v>173</v>
          </cell>
          <cell r="F51">
            <v>2093</v>
          </cell>
          <cell r="G51">
            <v>2091</v>
          </cell>
          <cell r="H51">
            <v>2095</v>
          </cell>
          <cell r="I51">
            <v>2098</v>
          </cell>
          <cell r="J51">
            <v>0</v>
          </cell>
          <cell r="L51">
            <v>1277</v>
          </cell>
          <cell r="M51">
            <v>1277</v>
          </cell>
          <cell r="N51">
            <v>1277</v>
          </cell>
          <cell r="O51">
            <v>1277</v>
          </cell>
          <cell r="P51">
            <v>172</v>
          </cell>
          <cell r="Q51">
            <v>173</v>
          </cell>
          <cell r="R51">
            <v>3370</v>
          </cell>
          <cell r="S51">
            <v>3368</v>
          </cell>
          <cell r="T51">
            <v>3372</v>
          </cell>
          <cell r="U51">
            <v>3375</v>
          </cell>
        </row>
        <row r="52">
          <cell r="C52" t="str">
            <v>동산 7</v>
          </cell>
          <cell r="D52">
            <v>706</v>
          </cell>
          <cell r="E52">
            <v>707</v>
          </cell>
          <cell r="F52">
            <v>696</v>
          </cell>
          <cell r="G52">
            <v>689</v>
          </cell>
          <cell r="H52">
            <v>706</v>
          </cell>
          <cell r="I52">
            <v>719</v>
          </cell>
          <cell r="J52">
            <v>0</v>
          </cell>
          <cell r="L52">
            <v>0</v>
          </cell>
          <cell r="M52">
            <v>0</v>
          </cell>
          <cell r="N52">
            <v>0</v>
          </cell>
          <cell r="O52">
            <v>0</v>
          </cell>
          <cell r="P52">
            <v>706</v>
          </cell>
          <cell r="Q52">
            <v>707</v>
          </cell>
          <cell r="R52">
            <v>696</v>
          </cell>
          <cell r="S52">
            <v>689</v>
          </cell>
          <cell r="T52">
            <v>706</v>
          </cell>
          <cell r="U52">
            <v>719</v>
          </cell>
        </row>
        <row r="53">
          <cell r="C53" t="str">
            <v>동산 8</v>
          </cell>
          <cell r="D53">
            <v>216</v>
          </cell>
          <cell r="E53">
            <v>216</v>
          </cell>
          <cell r="F53">
            <v>213</v>
          </cell>
          <cell r="G53">
            <v>211</v>
          </cell>
          <cell r="H53">
            <v>216</v>
          </cell>
          <cell r="I53">
            <v>220</v>
          </cell>
          <cell r="J53">
            <v>0</v>
          </cell>
          <cell r="L53">
            <v>0</v>
          </cell>
          <cell r="M53">
            <v>0</v>
          </cell>
          <cell r="N53">
            <v>0</v>
          </cell>
          <cell r="O53">
            <v>0</v>
          </cell>
          <cell r="P53">
            <v>216</v>
          </cell>
          <cell r="Q53">
            <v>216</v>
          </cell>
          <cell r="R53">
            <v>213</v>
          </cell>
          <cell r="S53">
            <v>211</v>
          </cell>
          <cell r="T53">
            <v>216</v>
          </cell>
          <cell r="U53">
            <v>220</v>
          </cell>
        </row>
        <row r="54">
          <cell r="C54" t="str">
            <v>동산 9</v>
          </cell>
          <cell r="D54">
            <v>1109</v>
          </cell>
          <cell r="E54">
            <v>1110</v>
          </cell>
          <cell r="F54">
            <v>1307</v>
          </cell>
          <cell r="G54">
            <v>1295</v>
          </cell>
          <cell r="H54">
            <v>1321</v>
          </cell>
          <cell r="I54">
            <v>1342</v>
          </cell>
          <cell r="J54">
            <v>0</v>
          </cell>
          <cell r="L54">
            <v>141</v>
          </cell>
          <cell r="M54">
            <v>141</v>
          </cell>
          <cell r="N54">
            <v>141</v>
          </cell>
          <cell r="O54">
            <v>141</v>
          </cell>
          <cell r="P54">
            <v>1109</v>
          </cell>
          <cell r="Q54">
            <v>1110</v>
          </cell>
          <cell r="R54">
            <v>1448</v>
          </cell>
          <cell r="S54">
            <v>1436</v>
          </cell>
          <cell r="T54">
            <v>1462</v>
          </cell>
          <cell r="U54">
            <v>1483</v>
          </cell>
        </row>
        <row r="55">
          <cell r="C55" t="str">
            <v>죽본 1</v>
          </cell>
          <cell r="D55">
            <v>189</v>
          </cell>
          <cell r="E55">
            <v>189</v>
          </cell>
          <cell r="F55">
            <v>186</v>
          </cell>
          <cell r="G55">
            <v>184</v>
          </cell>
          <cell r="H55">
            <v>189</v>
          </cell>
          <cell r="I55">
            <v>192</v>
          </cell>
          <cell r="J55">
            <v>0</v>
          </cell>
          <cell r="L55">
            <v>0</v>
          </cell>
          <cell r="M55">
            <v>0</v>
          </cell>
          <cell r="N55">
            <v>0</v>
          </cell>
          <cell r="O55">
            <v>0</v>
          </cell>
          <cell r="P55">
            <v>189</v>
          </cell>
          <cell r="Q55">
            <v>189</v>
          </cell>
          <cell r="R55">
            <v>186</v>
          </cell>
          <cell r="S55">
            <v>184</v>
          </cell>
          <cell r="T55">
            <v>189</v>
          </cell>
          <cell r="U55">
            <v>192</v>
          </cell>
        </row>
        <row r="56">
          <cell r="C56" t="str">
            <v>죽본 2</v>
          </cell>
          <cell r="D56">
            <v>72</v>
          </cell>
          <cell r="E56">
            <v>72</v>
          </cell>
          <cell r="F56">
            <v>71</v>
          </cell>
          <cell r="G56">
            <v>70</v>
          </cell>
          <cell r="H56">
            <v>72</v>
          </cell>
          <cell r="I56">
            <v>73</v>
          </cell>
          <cell r="J56">
            <v>0</v>
          </cell>
          <cell r="L56">
            <v>0</v>
          </cell>
          <cell r="M56">
            <v>0</v>
          </cell>
          <cell r="N56">
            <v>0</v>
          </cell>
          <cell r="O56">
            <v>0</v>
          </cell>
          <cell r="P56">
            <v>72</v>
          </cell>
          <cell r="Q56">
            <v>72</v>
          </cell>
          <cell r="R56">
            <v>71</v>
          </cell>
          <cell r="S56">
            <v>70</v>
          </cell>
          <cell r="T56">
            <v>72</v>
          </cell>
          <cell r="U56">
            <v>73</v>
          </cell>
        </row>
        <row r="57">
          <cell r="C57" t="str">
            <v>소룡리</v>
          </cell>
          <cell r="D57">
            <v>335</v>
          </cell>
          <cell r="E57">
            <v>335</v>
          </cell>
          <cell r="F57">
            <v>330</v>
          </cell>
          <cell r="G57">
            <v>327</v>
          </cell>
          <cell r="H57">
            <v>335</v>
          </cell>
          <cell r="I57">
            <v>341</v>
          </cell>
          <cell r="J57">
            <v>0</v>
          </cell>
          <cell r="L57">
            <v>0</v>
          </cell>
          <cell r="M57">
            <v>0</v>
          </cell>
          <cell r="N57">
            <v>0</v>
          </cell>
          <cell r="O57">
            <v>0</v>
          </cell>
          <cell r="P57">
            <v>335</v>
          </cell>
          <cell r="Q57">
            <v>335</v>
          </cell>
          <cell r="R57">
            <v>330</v>
          </cell>
          <cell r="S57">
            <v>327</v>
          </cell>
          <cell r="T57">
            <v>335</v>
          </cell>
          <cell r="U57">
            <v>341</v>
          </cell>
        </row>
        <row r="58">
          <cell r="C58" t="str">
            <v>양지 1</v>
          </cell>
          <cell r="D58">
            <v>249</v>
          </cell>
          <cell r="E58">
            <v>250</v>
          </cell>
          <cell r="F58">
            <v>246</v>
          </cell>
          <cell r="G58">
            <v>243</v>
          </cell>
          <cell r="H58">
            <v>249</v>
          </cell>
          <cell r="I58">
            <v>254</v>
          </cell>
          <cell r="J58">
            <v>0</v>
          </cell>
          <cell r="L58">
            <v>0</v>
          </cell>
          <cell r="M58">
            <v>0</v>
          </cell>
          <cell r="N58">
            <v>0</v>
          </cell>
          <cell r="O58">
            <v>0</v>
          </cell>
          <cell r="P58">
            <v>249</v>
          </cell>
          <cell r="Q58">
            <v>250</v>
          </cell>
          <cell r="R58">
            <v>246</v>
          </cell>
          <cell r="S58">
            <v>243</v>
          </cell>
          <cell r="T58">
            <v>249</v>
          </cell>
          <cell r="U58">
            <v>254</v>
          </cell>
        </row>
        <row r="59">
          <cell r="C59" t="str">
            <v>양지 2</v>
          </cell>
          <cell r="D59">
            <v>108</v>
          </cell>
          <cell r="E59">
            <v>108</v>
          </cell>
          <cell r="F59">
            <v>106</v>
          </cell>
          <cell r="G59">
            <v>106</v>
          </cell>
          <cell r="H59">
            <v>108</v>
          </cell>
          <cell r="I59">
            <v>110</v>
          </cell>
          <cell r="J59">
            <v>0</v>
          </cell>
          <cell r="L59">
            <v>0</v>
          </cell>
          <cell r="M59">
            <v>0</v>
          </cell>
          <cell r="N59">
            <v>0</v>
          </cell>
          <cell r="O59">
            <v>0</v>
          </cell>
          <cell r="P59">
            <v>108</v>
          </cell>
          <cell r="Q59">
            <v>108</v>
          </cell>
          <cell r="R59">
            <v>106</v>
          </cell>
          <cell r="S59">
            <v>106</v>
          </cell>
          <cell r="T59">
            <v>108</v>
          </cell>
          <cell r="U59">
            <v>110</v>
          </cell>
        </row>
        <row r="60">
          <cell r="C60" t="str">
            <v>마전 1</v>
          </cell>
          <cell r="D60">
            <v>251</v>
          </cell>
          <cell r="E60">
            <v>251</v>
          </cell>
          <cell r="F60">
            <v>248</v>
          </cell>
          <cell r="G60">
            <v>245</v>
          </cell>
          <cell r="H60">
            <v>251</v>
          </cell>
          <cell r="I60">
            <v>256</v>
          </cell>
          <cell r="J60">
            <v>0</v>
          </cell>
          <cell r="L60">
            <v>0</v>
          </cell>
          <cell r="M60">
            <v>0</v>
          </cell>
          <cell r="N60">
            <v>0</v>
          </cell>
          <cell r="O60">
            <v>0</v>
          </cell>
          <cell r="P60">
            <v>251</v>
          </cell>
          <cell r="Q60">
            <v>251</v>
          </cell>
          <cell r="R60">
            <v>248</v>
          </cell>
          <cell r="S60">
            <v>245</v>
          </cell>
          <cell r="T60">
            <v>251</v>
          </cell>
          <cell r="U60">
            <v>256</v>
          </cell>
        </row>
        <row r="61">
          <cell r="C61" t="str">
            <v>마전 2</v>
          </cell>
          <cell r="D61">
            <v>157</v>
          </cell>
          <cell r="E61">
            <v>157</v>
          </cell>
          <cell r="F61">
            <v>155</v>
          </cell>
          <cell r="G61">
            <v>153</v>
          </cell>
          <cell r="H61">
            <v>157</v>
          </cell>
          <cell r="I61">
            <v>160</v>
          </cell>
          <cell r="J61">
            <v>0</v>
          </cell>
          <cell r="L61">
            <v>0</v>
          </cell>
          <cell r="M61">
            <v>0</v>
          </cell>
          <cell r="N61">
            <v>0</v>
          </cell>
          <cell r="O61">
            <v>0</v>
          </cell>
          <cell r="P61">
            <v>157</v>
          </cell>
          <cell r="Q61">
            <v>157</v>
          </cell>
          <cell r="R61">
            <v>155</v>
          </cell>
          <cell r="S61">
            <v>153</v>
          </cell>
          <cell r="T61">
            <v>157</v>
          </cell>
          <cell r="U61">
            <v>160</v>
          </cell>
        </row>
        <row r="62">
          <cell r="C62" t="str">
            <v>마전 3</v>
          </cell>
          <cell r="D62">
            <v>146</v>
          </cell>
          <cell r="E62">
            <v>146</v>
          </cell>
          <cell r="F62">
            <v>144</v>
          </cell>
          <cell r="G62">
            <v>143</v>
          </cell>
          <cell r="H62">
            <v>146</v>
          </cell>
          <cell r="I62">
            <v>149</v>
          </cell>
          <cell r="J62">
            <v>0</v>
          </cell>
          <cell r="L62">
            <v>0</v>
          </cell>
          <cell r="M62">
            <v>0</v>
          </cell>
          <cell r="N62">
            <v>0</v>
          </cell>
          <cell r="O62">
            <v>0</v>
          </cell>
          <cell r="P62">
            <v>146</v>
          </cell>
          <cell r="Q62">
            <v>146</v>
          </cell>
          <cell r="R62">
            <v>144</v>
          </cell>
          <cell r="S62">
            <v>143</v>
          </cell>
          <cell r="T62">
            <v>146</v>
          </cell>
          <cell r="U62">
            <v>149</v>
          </cell>
        </row>
        <row r="63">
          <cell r="C63" t="str">
            <v>마전 4</v>
          </cell>
          <cell r="D63">
            <v>106</v>
          </cell>
          <cell r="E63">
            <v>106</v>
          </cell>
          <cell r="F63">
            <v>104</v>
          </cell>
          <cell r="G63">
            <v>103</v>
          </cell>
          <cell r="H63">
            <v>106</v>
          </cell>
          <cell r="I63">
            <v>108</v>
          </cell>
          <cell r="J63">
            <v>0</v>
          </cell>
          <cell r="L63">
            <v>0</v>
          </cell>
          <cell r="M63">
            <v>0</v>
          </cell>
          <cell r="N63">
            <v>0</v>
          </cell>
          <cell r="O63">
            <v>0</v>
          </cell>
          <cell r="P63">
            <v>106</v>
          </cell>
          <cell r="Q63">
            <v>106</v>
          </cell>
          <cell r="R63">
            <v>104</v>
          </cell>
          <cell r="S63">
            <v>103</v>
          </cell>
          <cell r="T63">
            <v>106</v>
          </cell>
          <cell r="U63">
            <v>108</v>
          </cell>
        </row>
        <row r="64">
          <cell r="C64" t="str">
            <v>마전 5</v>
          </cell>
          <cell r="D64">
            <v>81</v>
          </cell>
          <cell r="E64">
            <v>81</v>
          </cell>
          <cell r="F64">
            <v>80</v>
          </cell>
          <cell r="G64">
            <v>79</v>
          </cell>
          <cell r="H64">
            <v>81</v>
          </cell>
          <cell r="I64">
            <v>82</v>
          </cell>
          <cell r="J64">
            <v>0</v>
          </cell>
          <cell r="L64">
            <v>0</v>
          </cell>
          <cell r="M64">
            <v>0</v>
          </cell>
          <cell r="N64">
            <v>0</v>
          </cell>
          <cell r="O64">
            <v>0</v>
          </cell>
          <cell r="P64">
            <v>81</v>
          </cell>
          <cell r="Q64">
            <v>81</v>
          </cell>
          <cell r="R64">
            <v>80</v>
          </cell>
          <cell r="S64">
            <v>79</v>
          </cell>
          <cell r="T64">
            <v>81</v>
          </cell>
          <cell r="U64">
            <v>82</v>
          </cell>
        </row>
        <row r="65">
          <cell r="C65" t="str">
            <v>마전 6</v>
          </cell>
          <cell r="D65">
            <v>60</v>
          </cell>
          <cell r="E65">
            <v>60</v>
          </cell>
          <cell r="F65">
            <v>59</v>
          </cell>
          <cell r="G65">
            <v>59</v>
          </cell>
          <cell r="H65">
            <v>60</v>
          </cell>
          <cell r="I65">
            <v>61</v>
          </cell>
          <cell r="J65">
            <v>0</v>
          </cell>
          <cell r="L65">
            <v>0</v>
          </cell>
          <cell r="M65">
            <v>0</v>
          </cell>
          <cell r="N65">
            <v>0</v>
          </cell>
          <cell r="O65">
            <v>0</v>
          </cell>
          <cell r="P65">
            <v>60</v>
          </cell>
          <cell r="Q65">
            <v>60</v>
          </cell>
          <cell r="R65">
            <v>59</v>
          </cell>
          <cell r="S65">
            <v>59</v>
          </cell>
          <cell r="T65">
            <v>60</v>
          </cell>
          <cell r="U65">
            <v>61</v>
          </cell>
        </row>
        <row r="66">
          <cell r="C66" t="str">
            <v>고내 1</v>
          </cell>
          <cell r="D66">
            <v>55</v>
          </cell>
          <cell r="E66">
            <v>55</v>
          </cell>
          <cell r="F66">
            <v>55</v>
          </cell>
          <cell r="G66">
            <v>54</v>
          </cell>
          <cell r="H66">
            <v>55</v>
          </cell>
          <cell r="I66">
            <v>56</v>
          </cell>
          <cell r="J66">
            <v>0</v>
          </cell>
          <cell r="L66">
            <v>0</v>
          </cell>
          <cell r="M66">
            <v>0</v>
          </cell>
          <cell r="N66">
            <v>0</v>
          </cell>
          <cell r="O66">
            <v>0</v>
          </cell>
          <cell r="P66">
            <v>55</v>
          </cell>
          <cell r="Q66">
            <v>55</v>
          </cell>
          <cell r="R66">
            <v>55</v>
          </cell>
          <cell r="S66">
            <v>54</v>
          </cell>
          <cell r="T66">
            <v>55</v>
          </cell>
          <cell r="U66">
            <v>56</v>
          </cell>
        </row>
        <row r="67">
          <cell r="C67" t="str">
            <v>고내 2</v>
          </cell>
          <cell r="D67">
            <v>127</v>
          </cell>
          <cell r="E67">
            <v>127</v>
          </cell>
          <cell r="F67">
            <v>125</v>
          </cell>
          <cell r="G67">
            <v>124</v>
          </cell>
          <cell r="H67">
            <v>127</v>
          </cell>
          <cell r="I67">
            <v>129</v>
          </cell>
          <cell r="J67">
            <v>0</v>
          </cell>
          <cell r="L67">
            <v>0</v>
          </cell>
          <cell r="M67">
            <v>0</v>
          </cell>
          <cell r="N67">
            <v>0</v>
          </cell>
          <cell r="O67">
            <v>0</v>
          </cell>
          <cell r="P67">
            <v>127</v>
          </cell>
          <cell r="Q67">
            <v>127</v>
          </cell>
          <cell r="R67">
            <v>125</v>
          </cell>
          <cell r="S67">
            <v>124</v>
          </cell>
          <cell r="T67">
            <v>127</v>
          </cell>
          <cell r="U67">
            <v>129</v>
          </cell>
        </row>
        <row r="68">
          <cell r="C68" t="str">
            <v>고내 3</v>
          </cell>
          <cell r="D68">
            <v>138</v>
          </cell>
          <cell r="E68">
            <v>138</v>
          </cell>
          <cell r="F68">
            <v>136</v>
          </cell>
          <cell r="G68">
            <v>135</v>
          </cell>
          <cell r="H68">
            <v>138</v>
          </cell>
          <cell r="I68">
            <v>140</v>
          </cell>
          <cell r="J68">
            <v>0</v>
          </cell>
          <cell r="L68">
            <v>0</v>
          </cell>
          <cell r="M68">
            <v>0</v>
          </cell>
          <cell r="N68">
            <v>0</v>
          </cell>
          <cell r="O68">
            <v>0</v>
          </cell>
          <cell r="P68">
            <v>138</v>
          </cell>
          <cell r="Q68">
            <v>138</v>
          </cell>
          <cell r="R68">
            <v>136</v>
          </cell>
          <cell r="S68">
            <v>135</v>
          </cell>
          <cell r="T68">
            <v>138</v>
          </cell>
          <cell r="U68">
            <v>140</v>
          </cell>
        </row>
        <row r="69">
          <cell r="C69" t="str">
            <v>고내 4</v>
          </cell>
          <cell r="D69">
            <v>73</v>
          </cell>
          <cell r="E69">
            <v>73</v>
          </cell>
          <cell r="F69">
            <v>72</v>
          </cell>
          <cell r="G69">
            <v>71</v>
          </cell>
          <cell r="H69">
            <v>73</v>
          </cell>
          <cell r="I69">
            <v>74</v>
          </cell>
          <cell r="J69">
            <v>0</v>
          </cell>
          <cell r="L69">
            <v>0</v>
          </cell>
          <cell r="M69">
            <v>0</v>
          </cell>
          <cell r="N69">
            <v>0</v>
          </cell>
          <cell r="O69">
            <v>0</v>
          </cell>
          <cell r="P69">
            <v>73</v>
          </cell>
          <cell r="Q69">
            <v>73</v>
          </cell>
          <cell r="R69">
            <v>72</v>
          </cell>
          <cell r="S69">
            <v>71</v>
          </cell>
          <cell r="T69">
            <v>73</v>
          </cell>
          <cell r="U69">
            <v>74</v>
          </cell>
        </row>
        <row r="70">
          <cell r="C70" t="str">
            <v>고내 5</v>
          </cell>
          <cell r="D70">
            <v>72</v>
          </cell>
          <cell r="E70">
            <v>72</v>
          </cell>
          <cell r="F70">
            <v>71</v>
          </cell>
          <cell r="G70">
            <v>70</v>
          </cell>
          <cell r="H70">
            <v>72</v>
          </cell>
          <cell r="I70">
            <v>73</v>
          </cell>
          <cell r="J70">
            <v>0</v>
          </cell>
          <cell r="L70">
            <v>0</v>
          </cell>
          <cell r="M70">
            <v>0</v>
          </cell>
          <cell r="N70">
            <v>0</v>
          </cell>
          <cell r="O70">
            <v>0</v>
          </cell>
          <cell r="P70">
            <v>72</v>
          </cell>
          <cell r="Q70">
            <v>72</v>
          </cell>
          <cell r="R70">
            <v>71</v>
          </cell>
          <cell r="S70">
            <v>70</v>
          </cell>
          <cell r="T70">
            <v>72</v>
          </cell>
          <cell r="U70">
            <v>73</v>
          </cell>
        </row>
        <row r="71">
          <cell r="C71" t="str">
            <v>고내 6</v>
          </cell>
          <cell r="D71">
            <v>179</v>
          </cell>
          <cell r="E71">
            <v>179</v>
          </cell>
          <cell r="F71">
            <v>176</v>
          </cell>
          <cell r="G71">
            <v>175</v>
          </cell>
          <cell r="H71">
            <v>179</v>
          </cell>
          <cell r="I71">
            <v>182</v>
          </cell>
          <cell r="J71">
            <v>0</v>
          </cell>
          <cell r="L71">
            <v>0</v>
          </cell>
          <cell r="M71">
            <v>0</v>
          </cell>
          <cell r="N71">
            <v>0</v>
          </cell>
          <cell r="O71">
            <v>0</v>
          </cell>
          <cell r="P71">
            <v>179</v>
          </cell>
          <cell r="Q71">
            <v>179</v>
          </cell>
          <cell r="R71">
            <v>176</v>
          </cell>
          <cell r="S71">
            <v>175</v>
          </cell>
          <cell r="T71">
            <v>179</v>
          </cell>
          <cell r="U71">
            <v>182</v>
          </cell>
        </row>
        <row r="72">
          <cell r="C72" t="str">
            <v>황화정 1</v>
          </cell>
          <cell r="D72">
            <v>173</v>
          </cell>
          <cell r="E72">
            <v>174</v>
          </cell>
          <cell r="F72">
            <v>171</v>
          </cell>
          <cell r="G72">
            <v>169</v>
          </cell>
          <cell r="H72">
            <v>173</v>
          </cell>
          <cell r="I72">
            <v>176</v>
          </cell>
          <cell r="J72">
            <v>0</v>
          </cell>
          <cell r="L72">
            <v>0</v>
          </cell>
          <cell r="M72">
            <v>0</v>
          </cell>
          <cell r="N72">
            <v>0</v>
          </cell>
          <cell r="O72">
            <v>0</v>
          </cell>
          <cell r="P72">
            <v>173</v>
          </cell>
          <cell r="Q72">
            <v>174</v>
          </cell>
          <cell r="R72">
            <v>171</v>
          </cell>
          <cell r="S72">
            <v>169</v>
          </cell>
          <cell r="T72">
            <v>173</v>
          </cell>
          <cell r="U72">
            <v>176</v>
          </cell>
        </row>
        <row r="73">
          <cell r="C73" t="str">
            <v>황화정 2</v>
          </cell>
          <cell r="D73">
            <v>145</v>
          </cell>
          <cell r="E73">
            <v>145</v>
          </cell>
          <cell r="F73">
            <v>143</v>
          </cell>
          <cell r="G73">
            <v>142</v>
          </cell>
          <cell r="H73">
            <v>145</v>
          </cell>
          <cell r="I73">
            <v>148</v>
          </cell>
          <cell r="J73">
            <v>0</v>
          </cell>
          <cell r="L73">
            <v>0</v>
          </cell>
          <cell r="M73">
            <v>0</v>
          </cell>
          <cell r="N73">
            <v>0</v>
          </cell>
          <cell r="O73">
            <v>0</v>
          </cell>
          <cell r="P73">
            <v>145</v>
          </cell>
          <cell r="Q73">
            <v>145</v>
          </cell>
          <cell r="R73">
            <v>143</v>
          </cell>
          <cell r="S73">
            <v>142</v>
          </cell>
          <cell r="T73">
            <v>145</v>
          </cell>
          <cell r="U73">
            <v>148</v>
          </cell>
        </row>
        <row r="74">
          <cell r="C74" t="str">
            <v>황화정 3</v>
          </cell>
          <cell r="D74">
            <v>289</v>
          </cell>
          <cell r="E74">
            <v>290</v>
          </cell>
          <cell r="F74">
            <v>285</v>
          </cell>
          <cell r="G74">
            <v>282</v>
          </cell>
          <cell r="H74">
            <v>289</v>
          </cell>
          <cell r="I74">
            <v>295</v>
          </cell>
          <cell r="J74">
            <v>0</v>
          </cell>
          <cell r="L74">
            <v>0</v>
          </cell>
          <cell r="M74">
            <v>0</v>
          </cell>
          <cell r="N74">
            <v>0</v>
          </cell>
          <cell r="O74">
            <v>0</v>
          </cell>
          <cell r="P74">
            <v>289</v>
          </cell>
          <cell r="Q74">
            <v>290</v>
          </cell>
          <cell r="R74">
            <v>285</v>
          </cell>
          <cell r="S74">
            <v>282</v>
          </cell>
          <cell r="T74">
            <v>289</v>
          </cell>
          <cell r="U74">
            <v>295</v>
          </cell>
        </row>
        <row r="75">
          <cell r="C75" t="str">
            <v>황화정 4</v>
          </cell>
          <cell r="D75">
            <v>122</v>
          </cell>
          <cell r="E75">
            <v>122</v>
          </cell>
          <cell r="F75">
            <v>120</v>
          </cell>
          <cell r="G75">
            <v>119</v>
          </cell>
          <cell r="H75">
            <v>122</v>
          </cell>
          <cell r="I75">
            <v>124</v>
          </cell>
          <cell r="J75">
            <v>0</v>
          </cell>
          <cell r="L75">
            <v>0</v>
          </cell>
          <cell r="M75">
            <v>0</v>
          </cell>
          <cell r="N75">
            <v>0</v>
          </cell>
          <cell r="O75">
            <v>0</v>
          </cell>
          <cell r="P75">
            <v>122</v>
          </cell>
          <cell r="Q75">
            <v>122</v>
          </cell>
          <cell r="R75">
            <v>120</v>
          </cell>
          <cell r="S75">
            <v>119</v>
          </cell>
          <cell r="T75">
            <v>122</v>
          </cell>
          <cell r="U75">
            <v>124</v>
          </cell>
        </row>
        <row r="76">
          <cell r="C76" t="str">
            <v>안심 1</v>
          </cell>
          <cell r="D76">
            <v>637</v>
          </cell>
          <cell r="E76">
            <v>747</v>
          </cell>
          <cell r="F76">
            <v>737</v>
          </cell>
          <cell r="G76">
            <v>731</v>
          </cell>
          <cell r="H76">
            <v>746</v>
          </cell>
          <cell r="I76">
            <v>757</v>
          </cell>
          <cell r="J76">
            <v>0</v>
          </cell>
          <cell r="K76">
            <v>73</v>
          </cell>
          <cell r="L76">
            <v>73</v>
          </cell>
          <cell r="M76">
            <v>73</v>
          </cell>
          <cell r="N76">
            <v>73</v>
          </cell>
          <cell r="O76">
            <v>73</v>
          </cell>
          <cell r="P76">
            <v>637</v>
          </cell>
          <cell r="Q76">
            <v>820</v>
          </cell>
          <cell r="R76">
            <v>810</v>
          </cell>
          <cell r="S76">
            <v>804</v>
          </cell>
          <cell r="T76">
            <v>819</v>
          </cell>
          <cell r="U76">
            <v>830</v>
          </cell>
        </row>
        <row r="77">
          <cell r="C77" t="str">
            <v>안심 2</v>
          </cell>
          <cell r="D77">
            <v>475</v>
          </cell>
          <cell r="E77">
            <v>476</v>
          </cell>
          <cell r="F77">
            <v>469</v>
          </cell>
          <cell r="G77">
            <v>464</v>
          </cell>
          <cell r="H77">
            <v>475</v>
          </cell>
          <cell r="I77">
            <v>483</v>
          </cell>
          <cell r="J77">
            <v>0</v>
          </cell>
          <cell r="L77">
            <v>0</v>
          </cell>
          <cell r="M77">
            <v>0</v>
          </cell>
          <cell r="N77">
            <v>0</v>
          </cell>
          <cell r="O77">
            <v>0</v>
          </cell>
          <cell r="P77">
            <v>475</v>
          </cell>
          <cell r="Q77">
            <v>476</v>
          </cell>
          <cell r="R77">
            <v>469</v>
          </cell>
          <cell r="S77">
            <v>464</v>
          </cell>
          <cell r="T77">
            <v>475</v>
          </cell>
          <cell r="U77">
            <v>483</v>
          </cell>
        </row>
        <row r="78">
          <cell r="C78" t="str">
            <v>안심 3</v>
          </cell>
          <cell r="D78">
            <v>149</v>
          </cell>
          <cell r="E78">
            <v>149</v>
          </cell>
          <cell r="F78">
            <v>147</v>
          </cell>
          <cell r="G78">
            <v>145</v>
          </cell>
          <cell r="H78">
            <v>148</v>
          </cell>
          <cell r="I78">
            <v>151</v>
          </cell>
          <cell r="J78">
            <v>0</v>
          </cell>
          <cell r="L78">
            <v>0</v>
          </cell>
          <cell r="M78">
            <v>0</v>
          </cell>
          <cell r="N78">
            <v>0</v>
          </cell>
          <cell r="O78">
            <v>0</v>
          </cell>
          <cell r="P78">
            <v>149</v>
          </cell>
          <cell r="Q78">
            <v>149</v>
          </cell>
          <cell r="R78">
            <v>147</v>
          </cell>
          <cell r="S78">
            <v>145</v>
          </cell>
          <cell r="T78">
            <v>148</v>
          </cell>
          <cell r="U78">
            <v>151</v>
          </cell>
        </row>
        <row r="79">
          <cell r="C79" t="str">
            <v>안심 4</v>
          </cell>
          <cell r="D79">
            <v>264</v>
          </cell>
          <cell r="E79">
            <v>264</v>
          </cell>
          <cell r="F79">
            <v>260</v>
          </cell>
          <cell r="G79">
            <v>258</v>
          </cell>
          <cell r="H79">
            <v>264</v>
          </cell>
          <cell r="I79">
            <v>269</v>
          </cell>
          <cell r="J79">
            <v>0</v>
          </cell>
          <cell r="L79">
            <v>0</v>
          </cell>
          <cell r="M79">
            <v>0</v>
          </cell>
          <cell r="N79">
            <v>0</v>
          </cell>
          <cell r="O79">
            <v>0</v>
          </cell>
          <cell r="P79">
            <v>264</v>
          </cell>
          <cell r="Q79">
            <v>264</v>
          </cell>
          <cell r="R79">
            <v>260</v>
          </cell>
          <cell r="S79">
            <v>258</v>
          </cell>
          <cell r="T79">
            <v>264</v>
          </cell>
          <cell r="U79">
            <v>269</v>
          </cell>
        </row>
        <row r="80">
          <cell r="C80" t="str">
            <v>안심 5</v>
          </cell>
          <cell r="D80">
            <v>216</v>
          </cell>
          <cell r="E80">
            <v>216</v>
          </cell>
          <cell r="F80">
            <v>213</v>
          </cell>
          <cell r="G80">
            <v>211</v>
          </cell>
          <cell r="H80">
            <v>216</v>
          </cell>
          <cell r="I80">
            <v>220</v>
          </cell>
          <cell r="J80">
            <v>0</v>
          </cell>
          <cell r="L80">
            <v>0</v>
          </cell>
          <cell r="M80">
            <v>0</v>
          </cell>
          <cell r="N80">
            <v>0</v>
          </cell>
          <cell r="O80">
            <v>0</v>
          </cell>
          <cell r="P80">
            <v>216</v>
          </cell>
          <cell r="Q80">
            <v>216</v>
          </cell>
          <cell r="R80">
            <v>213</v>
          </cell>
          <cell r="S80">
            <v>211</v>
          </cell>
          <cell r="T80">
            <v>216</v>
          </cell>
          <cell r="U80">
            <v>220</v>
          </cell>
        </row>
        <row r="81">
          <cell r="C81" t="str">
            <v>안심 6</v>
          </cell>
          <cell r="D81">
            <v>160</v>
          </cell>
          <cell r="E81">
            <v>160</v>
          </cell>
          <cell r="F81">
            <v>158</v>
          </cell>
          <cell r="G81">
            <v>156</v>
          </cell>
          <cell r="H81">
            <v>160</v>
          </cell>
          <cell r="I81">
            <v>163</v>
          </cell>
          <cell r="J81">
            <v>0</v>
          </cell>
          <cell r="L81">
            <v>0</v>
          </cell>
          <cell r="M81">
            <v>0</v>
          </cell>
          <cell r="N81">
            <v>0</v>
          </cell>
          <cell r="O81">
            <v>0</v>
          </cell>
          <cell r="P81">
            <v>160</v>
          </cell>
          <cell r="Q81">
            <v>160</v>
          </cell>
          <cell r="R81">
            <v>158</v>
          </cell>
          <cell r="S81">
            <v>156</v>
          </cell>
          <cell r="T81">
            <v>160</v>
          </cell>
          <cell r="U81">
            <v>163</v>
          </cell>
        </row>
        <row r="82">
          <cell r="C82" t="str">
            <v>안심 7</v>
          </cell>
          <cell r="D82">
            <v>808</v>
          </cell>
          <cell r="E82">
            <v>809</v>
          </cell>
          <cell r="F82">
            <v>796</v>
          </cell>
          <cell r="G82">
            <v>789</v>
          </cell>
          <cell r="H82">
            <v>807</v>
          </cell>
          <cell r="I82">
            <v>822</v>
          </cell>
          <cell r="J82">
            <v>0</v>
          </cell>
          <cell r="L82">
            <v>0</v>
          </cell>
          <cell r="M82">
            <v>0</v>
          </cell>
          <cell r="N82">
            <v>0</v>
          </cell>
          <cell r="O82">
            <v>0</v>
          </cell>
          <cell r="P82">
            <v>808</v>
          </cell>
          <cell r="Q82">
            <v>809</v>
          </cell>
          <cell r="R82">
            <v>796</v>
          </cell>
          <cell r="S82">
            <v>789</v>
          </cell>
          <cell r="T82">
            <v>807</v>
          </cell>
          <cell r="U82">
            <v>822</v>
          </cell>
        </row>
        <row r="83">
          <cell r="C83" t="str">
            <v>안심 8</v>
          </cell>
          <cell r="D83">
            <v>994</v>
          </cell>
          <cell r="E83">
            <v>995</v>
          </cell>
          <cell r="F83">
            <v>980</v>
          </cell>
          <cell r="G83">
            <v>970</v>
          </cell>
          <cell r="H83">
            <v>993</v>
          </cell>
          <cell r="I83">
            <v>1011</v>
          </cell>
          <cell r="J83">
            <v>0</v>
          </cell>
          <cell r="L83">
            <v>0</v>
          </cell>
          <cell r="M83">
            <v>0</v>
          </cell>
          <cell r="N83">
            <v>0</v>
          </cell>
          <cell r="O83">
            <v>0</v>
          </cell>
          <cell r="P83">
            <v>994</v>
          </cell>
          <cell r="Q83">
            <v>995</v>
          </cell>
          <cell r="R83">
            <v>980</v>
          </cell>
          <cell r="S83">
            <v>970</v>
          </cell>
          <cell r="T83">
            <v>993</v>
          </cell>
          <cell r="U83">
            <v>1011</v>
          </cell>
        </row>
        <row r="84">
          <cell r="C84" t="str">
            <v>안심 9</v>
          </cell>
          <cell r="D84">
            <v>1765</v>
          </cell>
          <cell r="E84">
            <v>1767</v>
          </cell>
          <cell r="F84">
            <v>1741</v>
          </cell>
          <cell r="G84">
            <v>1722</v>
          </cell>
          <cell r="H84">
            <v>1763</v>
          </cell>
          <cell r="I84">
            <v>1795</v>
          </cell>
          <cell r="J84">
            <v>0</v>
          </cell>
          <cell r="L84">
            <v>0</v>
          </cell>
          <cell r="M84">
            <v>0</v>
          </cell>
          <cell r="N84">
            <v>0</v>
          </cell>
          <cell r="O84">
            <v>0</v>
          </cell>
          <cell r="P84">
            <v>1765</v>
          </cell>
          <cell r="Q84">
            <v>1767</v>
          </cell>
          <cell r="R84">
            <v>1741</v>
          </cell>
          <cell r="S84">
            <v>1722</v>
          </cell>
          <cell r="T84">
            <v>1763</v>
          </cell>
          <cell r="U84">
            <v>1795</v>
          </cell>
        </row>
        <row r="85">
          <cell r="C85" t="str">
            <v>신화 1</v>
          </cell>
          <cell r="D85">
            <v>196</v>
          </cell>
          <cell r="E85">
            <v>196</v>
          </cell>
          <cell r="F85">
            <v>193</v>
          </cell>
          <cell r="G85">
            <v>191</v>
          </cell>
          <cell r="H85">
            <v>196</v>
          </cell>
          <cell r="I85">
            <v>200</v>
          </cell>
          <cell r="J85">
            <v>0</v>
          </cell>
          <cell r="L85">
            <v>0</v>
          </cell>
          <cell r="M85">
            <v>0</v>
          </cell>
          <cell r="N85">
            <v>0</v>
          </cell>
          <cell r="O85">
            <v>0</v>
          </cell>
          <cell r="P85">
            <v>196</v>
          </cell>
          <cell r="Q85">
            <v>196</v>
          </cell>
          <cell r="R85">
            <v>193</v>
          </cell>
          <cell r="S85">
            <v>191</v>
          </cell>
          <cell r="T85">
            <v>196</v>
          </cell>
          <cell r="U85">
            <v>200</v>
          </cell>
        </row>
        <row r="86">
          <cell r="C86" t="str">
            <v>신화 2</v>
          </cell>
          <cell r="D86">
            <v>103</v>
          </cell>
          <cell r="E86">
            <v>103</v>
          </cell>
          <cell r="F86">
            <v>101</v>
          </cell>
          <cell r="G86">
            <v>100</v>
          </cell>
          <cell r="H86">
            <v>103</v>
          </cell>
          <cell r="I86">
            <v>105</v>
          </cell>
          <cell r="J86">
            <v>0</v>
          </cell>
          <cell r="L86">
            <v>0</v>
          </cell>
          <cell r="M86">
            <v>0</v>
          </cell>
          <cell r="N86">
            <v>0</v>
          </cell>
          <cell r="O86">
            <v>0</v>
          </cell>
          <cell r="P86">
            <v>103</v>
          </cell>
          <cell r="Q86">
            <v>103</v>
          </cell>
          <cell r="R86">
            <v>101</v>
          </cell>
          <cell r="S86">
            <v>100</v>
          </cell>
          <cell r="T86">
            <v>103</v>
          </cell>
          <cell r="U86">
            <v>105</v>
          </cell>
        </row>
        <row r="87">
          <cell r="C87" t="str">
            <v>신화 3</v>
          </cell>
          <cell r="D87">
            <v>85</v>
          </cell>
          <cell r="E87">
            <v>85</v>
          </cell>
          <cell r="F87">
            <v>84</v>
          </cell>
          <cell r="G87">
            <v>83</v>
          </cell>
          <cell r="H87">
            <v>85</v>
          </cell>
          <cell r="I87">
            <v>86</v>
          </cell>
          <cell r="J87">
            <v>0</v>
          </cell>
          <cell r="L87">
            <v>0</v>
          </cell>
          <cell r="M87">
            <v>0</v>
          </cell>
          <cell r="N87">
            <v>0</v>
          </cell>
          <cell r="O87">
            <v>0</v>
          </cell>
          <cell r="P87">
            <v>85</v>
          </cell>
          <cell r="Q87">
            <v>85</v>
          </cell>
          <cell r="R87">
            <v>84</v>
          </cell>
          <cell r="S87">
            <v>83</v>
          </cell>
          <cell r="T87">
            <v>85</v>
          </cell>
          <cell r="U87">
            <v>86</v>
          </cell>
        </row>
        <row r="88">
          <cell r="C88" t="str">
            <v>봉동 1</v>
          </cell>
          <cell r="D88">
            <v>147</v>
          </cell>
          <cell r="E88">
            <v>147</v>
          </cell>
          <cell r="F88">
            <v>145</v>
          </cell>
          <cell r="G88">
            <v>144</v>
          </cell>
          <cell r="H88">
            <v>147</v>
          </cell>
          <cell r="I88">
            <v>150</v>
          </cell>
          <cell r="J88">
            <v>0</v>
          </cell>
          <cell r="L88">
            <v>0</v>
          </cell>
          <cell r="M88">
            <v>0</v>
          </cell>
          <cell r="N88">
            <v>0</v>
          </cell>
          <cell r="O88">
            <v>0</v>
          </cell>
          <cell r="P88">
            <v>147</v>
          </cell>
          <cell r="Q88">
            <v>147</v>
          </cell>
          <cell r="R88">
            <v>145</v>
          </cell>
          <cell r="S88">
            <v>144</v>
          </cell>
          <cell r="T88">
            <v>147</v>
          </cell>
          <cell r="U88">
            <v>150</v>
          </cell>
        </row>
        <row r="89">
          <cell r="C89" t="str">
            <v>봉동 2</v>
          </cell>
          <cell r="D89">
            <v>103</v>
          </cell>
          <cell r="E89">
            <v>103</v>
          </cell>
          <cell r="F89">
            <v>101</v>
          </cell>
          <cell r="G89">
            <v>100</v>
          </cell>
          <cell r="H89">
            <v>103</v>
          </cell>
          <cell r="I89">
            <v>105</v>
          </cell>
          <cell r="J89">
            <v>0</v>
          </cell>
          <cell r="L89">
            <v>0</v>
          </cell>
          <cell r="M89">
            <v>0</v>
          </cell>
          <cell r="N89">
            <v>0</v>
          </cell>
          <cell r="O89">
            <v>0</v>
          </cell>
          <cell r="P89">
            <v>103</v>
          </cell>
          <cell r="Q89">
            <v>103</v>
          </cell>
          <cell r="R89">
            <v>101</v>
          </cell>
          <cell r="S89">
            <v>100</v>
          </cell>
          <cell r="T89">
            <v>103</v>
          </cell>
          <cell r="U89">
            <v>105</v>
          </cell>
        </row>
        <row r="90">
          <cell r="C90" t="str">
            <v>봉동 3</v>
          </cell>
          <cell r="D90">
            <v>199</v>
          </cell>
          <cell r="E90">
            <v>199</v>
          </cell>
          <cell r="F90">
            <v>196</v>
          </cell>
          <cell r="G90">
            <v>195</v>
          </cell>
          <cell r="H90">
            <v>199</v>
          </cell>
          <cell r="I90">
            <v>203</v>
          </cell>
          <cell r="J90">
            <v>0</v>
          </cell>
          <cell r="L90">
            <v>0</v>
          </cell>
          <cell r="M90">
            <v>0</v>
          </cell>
          <cell r="N90">
            <v>0</v>
          </cell>
          <cell r="O90">
            <v>0</v>
          </cell>
          <cell r="P90">
            <v>199</v>
          </cell>
          <cell r="Q90">
            <v>199</v>
          </cell>
          <cell r="R90">
            <v>196</v>
          </cell>
          <cell r="S90">
            <v>195</v>
          </cell>
          <cell r="T90">
            <v>199</v>
          </cell>
          <cell r="U90">
            <v>203</v>
          </cell>
        </row>
        <row r="91">
          <cell r="C91" t="str">
            <v>봉동 4</v>
          </cell>
          <cell r="D91">
            <v>153</v>
          </cell>
          <cell r="E91">
            <v>153</v>
          </cell>
          <cell r="F91">
            <v>151</v>
          </cell>
          <cell r="G91">
            <v>149</v>
          </cell>
          <cell r="H91">
            <v>153</v>
          </cell>
          <cell r="I91">
            <v>155</v>
          </cell>
          <cell r="J91">
            <v>0</v>
          </cell>
          <cell r="L91">
            <v>0</v>
          </cell>
          <cell r="M91">
            <v>0</v>
          </cell>
          <cell r="N91">
            <v>0</v>
          </cell>
          <cell r="O91">
            <v>0</v>
          </cell>
          <cell r="P91">
            <v>153</v>
          </cell>
          <cell r="Q91">
            <v>153</v>
          </cell>
          <cell r="R91">
            <v>151</v>
          </cell>
          <cell r="S91">
            <v>149</v>
          </cell>
          <cell r="T91">
            <v>153</v>
          </cell>
          <cell r="U91">
            <v>155</v>
          </cell>
        </row>
        <row r="92">
          <cell r="C92" t="str">
            <v>봉동 5</v>
          </cell>
          <cell r="D92">
            <v>67</v>
          </cell>
          <cell r="E92">
            <v>67</v>
          </cell>
          <cell r="F92">
            <v>66</v>
          </cell>
          <cell r="G92">
            <v>65</v>
          </cell>
          <cell r="H92">
            <v>67</v>
          </cell>
          <cell r="I92">
            <v>68</v>
          </cell>
          <cell r="J92">
            <v>0</v>
          </cell>
          <cell r="L92">
            <v>0</v>
          </cell>
          <cell r="M92">
            <v>0</v>
          </cell>
          <cell r="N92">
            <v>0</v>
          </cell>
          <cell r="O92">
            <v>0</v>
          </cell>
          <cell r="P92">
            <v>67</v>
          </cell>
          <cell r="Q92">
            <v>67</v>
          </cell>
          <cell r="R92">
            <v>66</v>
          </cell>
          <cell r="S92">
            <v>65</v>
          </cell>
          <cell r="T92">
            <v>67</v>
          </cell>
          <cell r="U92">
            <v>68</v>
          </cell>
        </row>
        <row r="93">
          <cell r="C93" t="str">
            <v>봉동 6</v>
          </cell>
          <cell r="D93">
            <v>65</v>
          </cell>
          <cell r="E93">
            <v>65</v>
          </cell>
          <cell r="F93">
            <v>64</v>
          </cell>
          <cell r="G93">
            <v>63</v>
          </cell>
          <cell r="H93">
            <v>65</v>
          </cell>
          <cell r="I93">
            <v>66</v>
          </cell>
          <cell r="J93">
            <v>0</v>
          </cell>
          <cell r="L93">
            <v>0</v>
          </cell>
          <cell r="M93">
            <v>0</v>
          </cell>
          <cell r="N93">
            <v>0</v>
          </cell>
          <cell r="O93">
            <v>0</v>
          </cell>
          <cell r="P93">
            <v>65</v>
          </cell>
          <cell r="Q93">
            <v>65</v>
          </cell>
          <cell r="R93">
            <v>64</v>
          </cell>
          <cell r="S93">
            <v>63</v>
          </cell>
          <cell r="T93">
            <v>65</v>
          </cell>
          <cell r="U93">
            <v>66</v>
          </cell>
        </row>
        <row r="94">
          <cell r="D94">
            <v>5357</v>
          </cell>
          <cell r="E94">
            <v>5363</v>
          </cell>
          <cell r="F94">
            <v>5283</v>
          </cell>
          <cell r="G94">
            <v>5227</v>
          </cell>
          <cell r="H94">
            <v>5351</v>
          </cell>
          <cell r="I94">
            <v>5447</v>
          </cell>
          <cell r="J94">
            <v>0</v>
          </cell>
          <cell r="K94">
            <v>0</v>
          </cell>
          <cell r="L94">
            <v>0</v>
          </cell>
          <cell r="M94">
            <v>0</v>
          </cell>
          <cell r="N94">
            <v>0</v>
          </cell>
          <cell r="O94">
            <v>0</v>
          </cell>
          <cell r="P94">
            <v>5357</v>
          </cell>
          <cell r="Q94">
            <v>5363</v>
          </cell>
          <cell r="R94">
            <v>5283</v>
          </cell>
          <cell r="S94">
            <v>5227</v>
          </cell>
          <cell r="T94">
            <v>5351</v>
          </cell>
          <cell r="U94">
            <v>5447</v>
          </cell>
        </row>
        <row r="95">
          <cell r="C95" t="str">
            <v>삼산 1</v>
          </cell>
          <cell r="D95">
            <v>223</v>
          </cell>
          <cell r="E95">
            <v>223</v>
          </cell>
          <cell r="F95">
            <v>220</v>
          </cell>
          <cell r="G95">
            <v>217</v>
          </cell>
          <cell r="H95">
            <v>223</v>
          </cell>
          <cell r="I95">
            <v>227</v>
          </cell>
          <cell r="J95">
            <v>0</v>
          </cell>
          <cell r="L95">
            <v>0</v>
          </cell>
          <cell r="M95">
            <v>0</v>
          </cell>
          <cell r="N95">
            <v>0</v>
          </cell>
          <cell r="O95">
            <v>0</v>
          </cell>
          <cell r="P95">
            <v>223</v>
          </cell>
          <cell r="Q95">
            <v>223</v>
          </cell>
          <cell r="R95">
            <v>220</v>
          </cell>
          <cell r="S95">
            <v>217</v>
          </cell>
          <cell r="T95">
            <v>223</v>
          </cell>
          <cell r="U95">
            <v>227</v>
          </cell>
        </row>
        <row r="96">
          <cell r="C96" t="str">
            <v>삼산 2</v>
          </cell>
          <cell r="D96">
            <v>140</v>
          </cell>
          <cell r="E96">
            <v>140</v>
          </cell>
          <cell r="F96">
            <v>138</v>
          </cell>
          <cell r="G96">
            <v>137</v>
          </cell>
          <cell r="H96">
            <v>140</v>
          </cell>
          <cell r="I96">
            <v>142</v>
          </cell>
          <cell r="J96">
            <v>0</v>
          </cell>
          <cell r="L96">
            <v>0</v>
          </cell>
          <cell r="M96">
            <v>0</v>
          </cell>
          <cell r="N96">
            <v>0</v>
          </cell>
          <cell r="O96">
            <v>0</v>
          </cell>
          <cell r="P96">
            <v>140</v>
          </cell>
          <cell r="Q96">
            <v>140</v>
          </cell>
          <cell r="R96">
            <v>138</v>
          </cell>
          <cell r="S96">
            <v>137</v>
          </cell>
          <cell r="T96">
            <v>140</v>
          </cell>
          <cell r="U96">
            <v>142</v>
          </cell>
        </row>
        <row r="97">
          <cell r="C97" t="str">
            <v>월성 1</v>
          </cell>
          <cell r="D97">
            <v>133</v>
          </cell>
          <cell r="E97">
            <v>134</v>
          </cell>
          <cell r="F97">
            <v>132</v>
          </cell>
          <cell r="G97">
            <v>129</v>
          </cell>
          <cell r="H97">
            <v>132</v>
          </cell>
          <cell r="I97">
            <v>135</v>
          </cell>
          <cell r="J97">
            <v>0</v>
          </cell>
          <cell r="L97">
            <v>0</v>
          </cell>
          <cell r="M97">
            <v>0</v>
          </cell>
          <cell r="N97">
            <v>0</v>
          </cell>
          <cell r="O97">
            <v>0</v>
          </cell>
          <cell r="P97">
            <v>133</v>
          </cell>
          <cell r="Q97">
            <v>134</v>
          </cell>
          <cell r="R97">
            <v>132</v>
          </cell>
          <cell r="S97">
            <v>129</v>
          </cell>
          <cell r="T97">
            <v>132</v>
          </cell>
          <cell r="U97">
            <v>135</v>
          </cell>
        </row>
        <row r="98">
          <cell r="C98" t="str">
            <v>월성 2</v>
          </cell>
          <cell r="D98">
            <v>190</v>
          </cell>
          <cell r="E98">
            <v>190</v>
          </cell>
          <cell r="F98">
            <v>187</v>
          </cell>
          <cell r="G98">
            <v>185</v>
          </cell>
          <cell r="H98">
            <v>190</v>
          </cell>
          <cell r="I98">
            <v>193</v>
          </cell>
          <cell r="J98">
            <v>0</v>
          </cell>
          <cell r="L98">
            <v>0</v>
          </cell>
          <cell r="M98">
            <v>0</v>
          </cell>
          <cell r="N98">
            <v>0</v>
          </cell>
          <cell r="O98">
            <v>0</v>
          </cell>
          <cell r="P98">
            <v>190</v>
          </cell>
          <cell r="Q98">
            <v>190</v>
          </cell>
          <cell r="R98">
            <v>187</v>
          </cell>
          <cell r="S98">
            <v>185</v>
          </cell>
          <cell r="T98">
            <v>190</v>
          </cell>
          <cell r="U98">
            <v>193</v>
          </cell>
        </row>
        <row r="99">
          <cell r="C99" t="str">
            <v>월성 3</v>
          </cell>
          <cell r="D99">
            <v>147</v>
          </cell>
          <cell r="E99">
            <v>147</v>
          </cell>
          <cell r="F99">
            <v>145</v>
          </cell>
          <cell r="G99">
            <v>144</v>
          </cell>
          <cell r="H99">
            <v>147</v>
          </cell>
          <cell r="I99">
            <v>150</v>
          </cell>
          <cell r="J99">
            <v>0</v>
          </cell>
          <cell r="L99">
            <v>0</v>
          </cell>
          <cell r="M99">
            <v>0</v>
          </cell>
          <cell r="N99">
            <v>0</v>
          </cell>
          <cell r="O99">
            <v>0</v>
          </cell>
          <cell r="P99">
            <v>147</v>
          </cell>
          <cell r="Q99">
            <v>147</v>
          </cell>
          <cell r="R99">
            <v>145</v>
          </cell>
          <cell r="S99">
            <v>144</v>
          </cell>
          <cell r="T99">
            <v>147</v>
          </cell>
          <cell r="U99">
            <v>150</v>
          </cell>
        </row>
        <row r="100">
          <cell r="C100" t="str">
            <v>병촌 1</v>
          </cell>
          <cell r="D100">
            <v>123</v>
          </cell>
          <cell r="E100">
            <v>123</v>
          </cell>
          <cell r="F100">
            <v>121</v>
          </cell>
          <cell r="G100">
            <v>120</v>
          </cell>
          <cell r="H100">
            <v>123</v>
          </cell>
          <cell r="I100">
            <v>125</v>
          </cell>
          <cell r="J100">
            <v>0</v>
          </cell>
          <cell r="L100">
            <v>0</v>
          </cell>
          <cell r="M100">
            <v>0</v>
          </cell>
          <cell r="N100">
            <v>0</v>
          </cell>
          <cell r="O100">
            <v>0</v>
          </cell>
          <cell r="P100">
            <v>123</v>
          </cell>
          <cell r="Q100">
            <v>123</v>
          </cell>
          <cell r="R100">
            <v>121</v>
          </cell>
          <cell r="S100">
            <v>120</v>
          </cell>
          <cell r="T100">
            <v>123</v>
          </cell>
          <cell r="U100">
            <v>125</v>
          </cell>
        </row>
        <row r="101">
          <cell r="C101" t="str">
            <v>병촌 2</v>
          </cell>
          <cell r="D101">
            <v>177</v>
          </cell>
          <cell r="E101">
            <v>177</v>
          </cell>
          <cell r="F101">
            <v>174</v>
          </cell>
          <cell r="G101">
            <v>173</v>
          </cell>
          <cell r="H101">
            <v>177</v>
          </cell>
          <cell r="I101">
            <v>180</v>
          </cell>
          <cell r="J101">
            <v>0</v>
          </cell>
          <cell r="L101">
            <v>0</v>
          </cell>
          <cell r="M101">
            <v>0</v>
          </cell>
          <cell r="N101">
            <v>0</v>
          </cell>
          <cell r="O101">
            <v>0</v>
          </cell>
          <cell r="P101">
            <v>177</v>
          </cell>
          <cell r="Q101">
            <v>177</v>
          </cell>
          <cell r="R101">
            <v>174</v>
          </cell>
          <cell r="S101">
            <v>173</v>
          </cell>
          <cell r="T101">
            <v>177</v>
          </cell>
          <cell r="U101">
            <v>180</v>
          </cell>
        </row>
        <row r="102">
          <cell r="C102" t="str">
            <v>개척 1</v>
          </cell>
          <cell r="D102">
            <v>245</v>
          </cell>
          <cell r="E102">
            <v>246</v>
          </cell>
          <cell r="F102">
            <v>242</v>
          </cell>
          <cell r="G102">
            <v>239</v>
          </cell>
          <cell r="H102">
            <v>245</v>
          </cell>
          <cell r="I102">
            <v>249</v>
          </cell>
          <cell r="J102">
            <v>0</v>
          </cell>
          <cell r="L102">
            <v>0</v>
          </cell>
          <cell r="M102">
            <v>0</v>
          </cell>
          <cell r="N102">
            <v>0</v>
          </cell>
          <cell r="O102">
            <v>0</v>
          </cell>
          <cell r="P102">
            <v>245</v>
          </cell>
          <cell r="Q102">
            <v>246</v>
          </cell>
          <cell r="R102">
            <v>242</v>
          </cell>
          <cell r="S102">
            <v>239</v>
          </cell>
          <cell r="T102">
            <v>245</v>
          </cell>
          <cell r="U102">
            <v>249</v>
          </cell>
        </row>
        <row r="103">
          <cell r="C103" t="str">
            <v>개척 2</v>
          </cell>
          <cell r="D103">
            <v>134</v>
          </cell>
          <cell r="E103">
            <v>135</v>
          </cell>
          <cell r="F103">
            <v>133</v>
          </cell>
          <cell r="G103">
            <v>130</v>
          </cell>
          <cell r="H103">
            <v>134</v>
          </cell>
          <cell r="I103">
            <v>136</v>
          </cell>
          <cell r="J103">
            <v>0</v>
          </cell>
          <cell r="L103">
            <v>0</v>
          </cell>
          <cell r="M103">
            <v>0</v>
          </cell>
          <cell r="N103">
            <v>0</v>
          </cell>
          <cell r="O103">
            <v>0</v>
          </cell>
          <cell r="P103">
            <v>134</v>
          </cell>
          <cell r="Q103">
            <v>135</v>
          </cell>
          <cell r="R103">
            <v>133</v>
          </cell>
          <cell r="S103">
            <v>130</v>
          </cell>
          <cell r="T103">
            <v>134</v>
          </cell>
          <cell r="U103">
            <v>136</v>
          </cell>
        </row>
        <row r="104">
          <cell r="C104" t="str">
            <v>개척 3</v>
          </cell>
          <cell r="D104">
            <v>192</v>
          </cell>
          <cell r="E104">
            <v>192</v>
          </cell>
          <cell r="F104">
            <v>189</v>
          </cell>
          <cell r="G104">
            <v>187</v>
          </cell>
          <cell r="H104">
            <v>192</v>
          </cell>
          <cell r="I104">
            <v>195</v>
          </cell>
          <cell r="J104">
            <v>0</v>
          </cell>
          <cell r="L104">
            <v>0</v>
          </cell>
          <cell r="M104">
            <v>0</v>
          </cell>
          <cell r="N104">
            <v>0</v>
          </cell>
          <cell r="O104">
            <v>0</v>
          </cell>
          <cell r="P104">
            <v>192</v>
          </cell>
          <cell r="Q104">
            <v>192</v>
          </cell>
          <cell r="R104">
            <v>189</v>
          </cell>
          <cell r="S104">
            <v>187</v>
          </cell>
          <cell r="T104">
            <v>192</v>
          </cell>
          <cell r="U104">
            <v>195</v>
          </cell>
        </row>
        <row r="105">
          <cell r="C105" t="str">
            <v>우곤 1</v>
          </cell>
          <cell r="D105">
            <v>213</v>
          </cell>
          <cell r="E105">
            <v>213</v>
          </cell>
          <cell r="F105">
            <v>210</v>
          </cell>
          <cell r="G105">
            <v>208</v>
          </cell>
          <cell r="H105">
            <v>213</v>
          </cell>
          <cell r="I105">
            <v>217</v>
          </cell>
          <cell r="J105">
            <v>0</v>
          </cell>
          <cell r="L105">
            <v>0</v>
          </cell>
          <cell r="M105">
            <v>0</v>
          </cell>
          <cell r="N105">
            <v>0</v>
          </cell>
          <cell r="O105">
            <v>0</v>
          </cell>
          <cell r="P105">
            <v>213</v>
          </cell>
          <cell r="Q105">
            <v>213</v>
          </cell>
          <cell r="R105">
            <v>210</v>
          </cell>
          <cell r="S105">
            <v>208</v>
          </cell>
          <cell r="T105">
            <v>213</v>
          </cell>
          <cell r="U105">
            <v>217</v>
          </cell>
        </row>
        <row r="106">
          <cell r="C106" t="str">
            <v>우곤 2</v>
          </cell>
          <cell r="D106">
            <v>154</v>
          </cell>
          <cell r="E106">
            <v>154</v>
          </cell>
          <cell r="F106">
            <v>152</v>
          </cell>
          <cell r="G106">
            <v>150</v>
          </cell>
          <cell r="H106">
            <v>154</v>
          </cell>
          <cell r="I106">
            <v>156</v>
          </cell>
          <cell r="J106">
            <v>0</v>
          </cell>
          <cell r="L106">
            <v>0</v>
          </cell>
          <cell r="M106">
            <v>0</v>
          </cell>
          <cell r="N106">
            <v>0</v>
          </cell>
          <cell r="O106">
            <v>0</v>
          </cell>
          <cell r="P106">
            <v>154</v>
          </cell>
          <cell r="Q106">
            <v>154</v>
          </cell>
          <cell r="R106">
            <v>152</v>
          </cell>
          <cell r="S106">
            <v>150</v>
          </cell>
          <cell r="T106">
            <v>154</v>
          </cell>
          <cell r="U106">
            <v>156</v>
          </cell>
        </row>
        <row r="107">
          <cell r="C107" t="str">
            <v>우곤 3</v>
          </cell>
          <cell r="D107">
            <v>115</v>
          </cell>
          <cell r="E107">
            <v>115</v>
          </cell>
          <cell r="F107">
            <v>113</v>
          </cell>
          <cell r="G107">
            <v>112</v>
          </cell>
          <cell r="H107">
            <v>114</v>
          </cell>
          <cell r="I107">
            <v>117</v>
          </cell>
          <cell r="J107">
            <v>0</v>
          </cell>
          <cell r="L107">
            <v>0</v>
          </cell>
          <cell r="M107">
            <v>0</v>
          </cell>
          <cell r="N107">
            <v>0</v>
          </cell>
          <cell r="O107">
            <v>0</v>
          </cell>
          <cell r="P107">
            <v>115</v>
          </cell>
          <cell r="Q107">
            <v>115</v>
          </cell>
          <cell r="R107">
            <v>113</v>
          </cell>
          <cell r="S107">
            <v>112</v>
          </cell>
          <cell r="T107">
            <v>114</v>
          </cell>
          <cell r="U107">
            <v>117</v>
          </cell>
        </row>
        <row r="108">
          <cell r="C108" t="str">
            <v>우곤 4</v>
          </cell>
          <cell r="D108">
            <v>215</v>
          </cell>
          <cell r="E108">
            <v>215</v>
          </cell>
          <cell r="F108">
            <v>212</v>
          </cell>
          <cell r="G108">
            <v>210</v>
          </cell>
          <cell r="H108">
            <v>215</v>
          </cell>
          <cell r="I108">
            <v>219</v>
          </cell>
          <cell r="J108">
            <v>0</v>
          </cell>
          <cell r="L108">
            <v>0</v>
          </cell>
          <cell r="M108">
            <v>0</v>
          </cell>
          <cell r="N108">
            <v>0</v>
          </cell>
          <cell r="O108">
            <v>0</v>
          </cell>
          <cell r="P108">
            <v>215</v>
          </cell>
          <cell r="Q108">
            <v>215</v>
          </cell>
          <cell r="R108">
            <v>212</v>
          </cell>
          <cell r="S108">
            <v>210</v>
          </cell>
          <cell r="T108">
            <v>215</v>
          </cell>
          <cell r="U108">
            <v>219</v>
          </cell>
        </row>
        <row r="109">
          <cell r="C109" t="str">
            <v>원남 1</v>
          </cell>
          <cell r="D109">
            <v>275</v>
          </cell>
          <cell r="E109">
            <v>275</v>
          </cell>
          <cell r="F109">
            <v>271</v>
          </cell>
          <cell r="G109">
            <v>268</v>
          </cell>
          <cell r="H109">
            <v>274</v>
          </cell>
          <cell r="I109">
            <v>279</v>
          </cell>
          <cell r="J109">
            <v>0</v>
          </cell>
          <cell r="L109">
            <v>0</v>
          </cell>
          <cell r="M109">
            <v>0</v>
          </cell>
          <cell r="N109">
            <v>0</v>
          </cell>
          <cell r="O109">
            <v>0</v>
          </cell>
          <cell r="P109">
            <v>275</v>
          </cell>
          <cell r="Q109">
            <v>275</v>
          </cell>
          <cell r="R109">
            <v>271</v>
          </cell>
          <cell r="S109">
            <v>268</v>
          </cell>
          <cell r="T109">
            <v>274</v>
          </cell>
          <cell r="U109">
            <v>279</v>
          </cell>
        </row>
        <row r="110">
          <cell r="C110" t="str">
            <v>원남 2</v>
          </cell>
          <cell r="D110">
            <v>86</v>
          </cell>
          <cell r="E110">
            <v>86</v>
          </cell>
          <cell r="F110">
            <v>85</v>
          </cell>
          <cell r="G110">
            <v>84</v>
          </cell>
          <cell r="H110">
            <v>86</v>
          </cell>
          <cell r="I110">
            <v>87</v>
          </cell>
          <cell r="J110">
            <v>0</v>
          </cell>
          <cell r="L110">
            <v>0</v>
          </cell>
          <cell r="M110">
            <v>0</v>
          </cell>
          <cell r="N110">
            <v>0</v>
          </cell>
          <cell r="O110">
            <v>0</v>
          </cell>
          <cell r="P110">
            <v>86</v>
          </cell>
          <cell r="Q110">
            <v>86</v>
          </cell>
          <cell r="R110">
            <v>85</v>
          </cell>
          <cell r="S110">
            <v>84</v>
          </cell>
          <cell r="T110">
            <v>86</v>
          </cell>
          <cell r="U110">
            <v>87</v>
          </cell>
        </row>
        <row r="111">
          <cell r="C111" t="str">
            <v>원남 3</v>
          </cell>
          <cell r="D111">
            <v>110</v>
          </cell>
          <cell r="E111">
            <v>110</v>
          </cell>
          <cell r="F111">
            <v>108</v>
          </cell>
          <cell r="G111">
            <v>108</v>
          </cell>
          <cell r="H111">
            <v>110</v>
          </cell>
          <cell r="I111">
            <v>112</v>
          </cell>
          <cell r="J111">
            <v>0</v>
          </cell>
          <cell r="L111">
            <v>0</v>
          </cell>
          <cell r="M111">
            <v>0</v>
          </cell>
          <cell r="N111">
            <v>0</v>
          </cell>
          <cell r="O111">
            <v>0</v>
          </cell>
          <cell r="P111">
            <v>110</v>
          </cell>
          <cell r="Q111">
            <v>110</v>
          </cell>
          <cell r="R111">
            <v>108</v>
          </cell>
          <cell r="S111">
            <v>108</v>
          </cell>
          <cell r="T111">
            <v>110</v>
          </cell>
          <cell r="U111">
            <v>112</v>
          </cell>
        </row>
        <row r="112">
          <cell r="C112" t="str">
            <v>원북 1</v>
          </cell>
          <cell r="D112">
            <v>231</v>
          </cell>
          <cell r="E112">
            <v>231</v>
          </cell>
          <cell r="F112">
            <v>228</v>
          </cell>
          <cell r="G112">
            <v>226</v>
          </cell>
          <cell r="H112">
            <v>231</v>
          </cell>
          <cell r="I112">
            <v>235</v>
          </cell>
          <cell r="J112">
            <v>0</v>
          </cell>
          <cell r="L112">
            <v>0</v>
          </cell>
          <cell r="M112">
            <v>0</v>
          </cell>
          <cell r="N112">
            <v>0</v>
          </cell>
          <cell r="O112">
            <v>0</v>
          </cell>
          <cell r="P112">
            <v>231</v>
          </cell>
          <cell r="Q112">
            <v>231</v>
          </cell>
          <cell r="R112">
            <v>228</v>
          </cell>
          <cell r="S112">
            <v>226</v>
          </cell>
          <cell r="T112">
            <v>231</v>
          </cell>
          <cell r="U112">
            <v>235</v>
          </cell>
        </row>
        <row r="113">
          <cell r="C113" t="str">
            <v>원북 2</v>
          </cell>
          <cell r="D113">
            <v>176</v>
          </cell>
          <cell r="E113">
            <v>176</v>
          </cell>
          <cell r="F113">
            <v>173</v>
          </cell>
          <cell r="G113">
            <v>172</v>
          </cell>
          <cell r="H113">
            <v>176</v>
          </cell>
          <cell r="I113">
            <v>179</v>
          </cell>
          <cell r="J113">
            <v>0</v>
          </cell>
          <cell r="L113">
            <v>0</v>
          </cell>
          <cell r="M113">
            <v>0</v>
          </cell>
          <cell r="N113">
            <v>0</v>
          </cell>
          <cell r="O113">
            <v>0</v>
          </cell>
          <cell r="P113">
            <v>176</v>
          </cell>
          <cell r="Q113">
            <v>176</v>
          </cell>
          <cell r="R113">
            <v>173</v>
          </cell>
          <cell r="S113">
            <v>172</v>
          </cell>
          <cell r="T113">
            <v>176</v>
          </cell>
          <cell r="U113">
            <v>179</v>
          </cell>
        </row>
        <row r="114">
          <cell r="C114" t="str">
            <v>원북 3</v>
          </cell>
          <cell r="D114">
            <v>161</v>
          </cell>
          <cell r="E114">
            <v>161</v>
          </cell>
          <cell r="F114">
            <v>159</v>
          </cell>
          <cell r="G114">
            <v>157</v>
          </cell>
          <cell r="H114">
            <v>161</v>
          </cell>
          <cell r="I114">
            <v>164</v>
          </cell>
          <cell r="J114">
            <v>0</v>
          </cell>
          <cell r="L114">
            <v>0</v>
          </cell>
          <cell r="M114">
            <v>0</v>
          </cell>
          <cell r="N114">
            <v>0</v>
          </cell>
          <cell r="O114">
            <v>0</v>
          </cell>
          <cell r="P114">
            <v>161</v>
          </cell>
          <cell r="Q114">
            <v>161</v>
          </cell>
          <cell r="R114">
            <v>159</v>
          </cell>
          <cell r="S114">
            <v>157</v>
          </cell>
          <cell r="T114">
            <v>161</v>
          </cell>
          <cell r="U114">
            <v>164</v>
          </cell>
        </row>
        <row r="115">
          <cell r="C115" t="str">
            <v>정지 1</v>
          </cell>
          <cell r="D115">
            <v>259</v>
          </cell>
          <cell r="E115">
            <v>259</v>
          </cell>
          <cell r="F115">
            <v>255</v>
          </cell>
          <cell r="G115">
            <v>253</v>
          </cell>
          <cell r="H115">
            <v>259</v>
          </cell>
          <cell r="I115">
            <v>263</v>
          </cell>
          <cell r="J115">
            <v>0</v>
          </cell>
          <cell r="L115">
            <v>0</v>
          </cell>
          <cell r="M115">
            <v>0</v>
          </cell>
          <cell r="N115">
            <v>0</v>
          </cell>
          <cell r="O115">
            <v>0</v>
          </cell>
          <cell r="P115">
            <v>259</v>
          </cell>
          <cell r="Q115">
            <v>259</v>
          </cell>
          <cell r="R115">
            <v>255</v>
          </cell>
          <cell r="S115">
            <v>253</v>
          </cell>
          <cell r="T115">
            <v>259</v>
          </cell>
          <cell r="U115">
            <v>263</v>
          </cell>
        </row>
        <row r="116">
          <cell r="C116" t="str">
            <v>정지 2</v>
          </cell>
          <cell r="D116">
            <v>160</v>
          </cell>
          <cell r="E116">
            <v>160</v>
          </cell>
          <cell r="F116">
            <v>158</v>
          </cell>
          <cell r="G116">
            <v>156</v>
          </cell>
          <cell r="H116">
            <v>160</v>
          </cell>
          <cell r="I116">
            <v>163</v>
          </cell>
          <cell r="J116">
            <v>0</v>
          </cell>
          <cell r="L116">
            <v>0</v>
          </cell>
          <cell r="M116">
            <v>0</v>
          </cell>
          <cell r="N116">
            <v>0</v>
          </cell>
          <cell r="O116">
            <v>0</v>
          </cell>
          <cell r="P116">
            <v>160</v>
          </cell>
          <cell r="Q116">
            <v>160</v>
          </cell>
          <cell r="R116">
            <v>158</v>
          </cell>
          <cell r="S116">
            <v>156</v>
          </cell>
          <cell r="T116">
            <v>160</v>
          </cell>
          <cell r="U116">
            <v>163</v>
          </cell>
        </row>
        <row r="117">
          <cell r="C117" t="str">
            <v>정지 3</v>
          </cell>
          <cell r="D117">
            <v>199</v>
          </cell>
          <cell r="E117">
            <v>199</v>
          </cell>
          <cell r="F117">
            <v>196</v>
          </cell>
          <cell r="G117">
            <v>195</v>
          </cell>
          <cell r="H117">
            <v>199</v>
          </cell>
          <cell r="I117">
            <v>203</v>
          </cell>
          <cell r="J117">
            <v>0</v>
          </cell>
          <cell r="L117">
            <v>0</v>
          </cell>
          <cell r="M117">
            <v>0</v>
          </cell>
          <cell r="N117">
            <v>0</v>
          </cell>
          <cell r="O117">
            <v>0</v>
          </cell>
          <cell r="P117">
            <v>199</v>
          </cell>
          <cell r="Q117">
            <v>199</v>
          </cell>
          <cell r="R117">
            <v>196</v>
          </cell>
          <cell r="S117">
            <v>195</v>
          </cell>
          <cell r="T117">
            <v>199</v>
          </cell>
          <cell r="U117">
            <v>203</v>
          </cell>
        </row>
        <row r="118">
          <cell r="C118" t="str">
            <v>정지 4</v>
          </cell>
          <cell r="D118">
            <v>133</v>
          </cell>
          <cell r="E118">
            <v>134</v>
          </cell>
          <cell r="F118">
            <v>132</v>
          </cell>
          <cell r="G118">
            <v>129</v>
          </cell>
          <cell r="H118">
            <v>132</v>
          </cell>
          <cell r="I118">
            <v>135</v>
          </cell>
          <cell r="J118">
            <v>0</v>
          </cell>
          <cell r="L118">
            <v>0</v>
          </cell>
          <cell r="M118">
            <v>0</v>
          </cell>
          <cell r="N118">
            <v>0</v>
          </cell>
          <cell r="O118">
            <v>0</v>
          </cell>
          <cell r="P118">
            <v>133</v>
          </cell>
          <cell r="Q118">
            <v>134</v>
          </cell>
          <cell r="R118">
            <v>132</v>
          </cell>
          <cell r="S118">
            <v>129</v>
          </cell>
          <cell r="T118">
            <v>132</v>
          </cell>
          <cell r="U118">
            <v>135</v>
          </cell>
        </row>
        <row r="119">
          <cell r="C119" t="str">
            <v>원봉 1</v>
          </cell>
          <cell r="D119">
            <v>153</v>
          </cell>
          <cell r="E119">
            <v>153</v>
          </cell>
          <cell r="F119">
            <v>151</v>
          </cell>
          <cell r="G119">
            <v>149</v>
          </cell>
          <cell r="H119">
            <v>153</v>
          </cell>
          <cell r="I119">
            <v>155</v>
          </cell>
          <cell r="J119">
            <v>0</v>
          </cell>
          <cell r="L119">
            <v>0</v>
          </cell>
          <cell r="M119">
            <v>0</v>
          </cell>
          <cell r="N119">
            <v>0</v>
          </cell>
          <cell r="O119">
            <v>0</v>
          </cell>
          <cell r="P119">
            <v>153</v>
          </cell>
          <cell r="Q119">
            <v>153</v>
          </cell>
          <cell r="R119">
            <v>151</v>
          </cell>
          <cell r="S119">
            <v>149</v>
          </cell>
          <cell r="T119">
            <v>153</v>
          </cell>
          <cell r="U119">
            <v>155</v>
          </cell>
        </row>
        <row r="120">
          <cell r="C120" t="str">
            <v>원봉 2</v>
          </cell>
          <cell r="D120">
            <v>168</v>
          </cell>
          <cell r="E120">
            <v>169</v>
          </cell>
          <cell r="F120">
            <v>166</v>
          </cell>
          <cell r="G120">
            <v>164</v>
          </cell>
          <cell r="H120">
            <v>167</v>
          </cell>
          <cell r="I120">
            <v>171</v>
          </cell>
          <cell r="J120">
            <v>0</v>
          </cell>
          <cell r="L120">
            <v>0</v>
          </cell>
          <cell r="M120">
            <v>0</v>
          </cell>
          <cell r="N120">
            <v>0</v>
          </cell>
          <cell r="O120">
            <v>0</v>
          </cell>
          <cell r="P120">
            <v>168</v>
          </cell>
          <cell r="Q120">
            <v>169</v>
          </cell>
          <cell r="R120">
            <v>166</v>
          </cell>
          <cell r="S120">
            <v>164</v>
          </cell>
          <cell r="T120">
            <v>167</v>
          </cell>
          <cell r="U120">
            <v>171</v>
          </cell>
        </row>
        <row r="121">
          <cell r="C121" t="str">
            <v>원봉 3</v>
          </cell>
          <cell r="D121">
            <v>199</v>
          </cell>
          <cell r="E121">
            <v>199</v>
          </cell>
          <cell r="F121">
            <v>196</v>
          </cell>
          <cell r="G121">
            <v>195</v>
          </cell>
          <cell r="H121">
            <v>199</v>
          </cell>
          <cell r="I121">
            <v>203</v>
          </cell>
          <cell r="J121">
            <v>0</v>
          </cell>
          <cell r="L121">
            <v>0</v>
          </cell>
          <cell r="M121">
            <v>0</v>
          </cell>
          <cell r="N121">
            <v>0</v>
          </cell>
          <cell r="O121">
            <v>0</v>
          </cell>
          <cell r="P121">
            <v>199</v>
          </cell>
          <cell r="Q121">
            <v>199</v>
          </cell>
          <cell r="R121">
            <v>196</v>
          </cell>
          <cell r="S121">
            <v>195</v>
          </cell>
          <cell r="T121">
            <v>199</v>
          </cell>
          <cell r="U121">
            <v>203</v>
          </cell>
        </row>
        <row r="122">
          <cell r="C122" t="str">
            <v>원봉 4</v>
          </cell>
          <cell r="D122">
            <v>178</v>
          </cell>
          <cell r="E122">
            <v>178</v>
          </cell>
          <cell r="F122">
            <v>175</v>
          </cell>
          <cell r="G122">
            <v>174</v>
          </cell>
          <cell r="H122">
            <v>178</v>
          </cell>
          <cell r="I122">
            <v>181</v>
          </cell>
          <cell r="J122">
            <v>0</v>
          </cell>
          <cell r="L122">
            <v>0</v>
          </cell>
          <cell r="M122">
            <v>0</v>
          </cell>
          <cell r="N122">
            <v>0</v>
          </cell>
          <cell r="O122">
            <v>0</v>
          </cell>
          <cell r="P122">
            <v>178</v>
          </cell>
          <cell r="Q122">
            <v>178</v>
          </cell>
          <cell r="R122">
            <v>175</v>
          </cell>
          <cell r="S122">
            <v>174</v>
          </cell>
          <cell r="T122">
            <v>178</v>
          </cell>
          <cell r="U122">
            <v>181</v>
          </cell>
        </row>
        <row r="123">
          <cell r="C123" t="str">
            <v>화정- 1</v>
          </cell>
          <cell r="D123">
            <v>186</v>
          </cell>
          <cell r="E123">
            <v>186</v>
          </cell>
          <cell r="F123">
            <v>183</v>
          </cell>
          <cell r="G123">
            <v>181</v>
          </cell>
          <cell r="H123">
            <v>185</v>
          </cell>
          <cell r="I123">
            <v>189</v>
          </cell>
          <cell r="J123">
            <v>0</v>
          </cell>
          <cell r="L123">
            <v>0</v>
          </cell>
          <cell r="M123">
            <v>0</v>
          </cell>
          <cell r="N123">
            <v>0</v>
          </cell>
          <cell r="O123">
            <v>0</v>
          </cell>
          <cell r="P123">
            <v>186</v>
          </cell>
          <cell r="Q123">
            <v>186</v>
          </cell>
          <cell r="R123">
            <v>183</v>
          </cell>
          <cell r="S123">
            <v>181</v>
          </cell>
          <cell r="T123">
            <v>185</v>
          </cell>
          <cell r="U123">
            <v>189</v>
          </cell>
        </row>
        <row r="124">
          <cell r="C124" t="str">
            <v>화정- 2</v>
          </cell>
          <cell r="D124">
            <v>148</v>
          </cell>
          <cell r="E124">
            <v>148</v>
          </cell>
          <cell r="F124">
            <v>146</v>
          </cell>
          <cell r="G124">
            <v>145</v>
          </cell>
          <cell r="H124">
            <v>148</v>
          </cell>
          <cell r="I124">
            <v>151</v>
          </cell>
          <cell r="J124">
            <v>0</v>
          </cell>
          <cell r="L124">
            <v>0</v>
          </cell>
          <cell r="M124">
            <v>0</v>
          </cell>
          <cell r="N124">
            <v>0</v>
          </cell>
          <cell r="O124">
            <v>0</v>
          </cell>
          <cell r="P124">
            <v>148</v>
          </cell>
          <cell r="Q124">
            <v>148</v>
          </cell>
          <cell r="R124">
            <v>146</v>
          </cell>
          <cell r="S124">
            <v>145</v>
          </cell>
          <cell r="T124">
            <v>148</v>
          </cell>
          <cell r="U124">
            <v>151</v>
          </cell>
        </row>
        <row r="125">
          <cell r="C125" t="str">
            <v>삼호리</v>
          </cell>
          <cell r="D125">
            <v>134</v>
          </cell>
          <cell r="E125">
            <v>135</v>
          </cell>
          <cell r="F125">
            <v>133</v>
          </cell>
          <cell r="G125">
            <v>130</v>
          </cell>
          <cell r="H125">
            <v>134</v>
          </cell>
          <cell r="I125">
            <v>136</v>
          </cell>
          <cell r="J125">
            <v>0</v>
          </cell>
          <cell r="L125">
            <v>0</v>
          </cell>
          <cell r="M125">
            <v>0</v>
          </cell>
          <cell r="N125">
            <v>0</v>
          </cell>
          <cell r="O125">
            <v>0</v>
          </cell>
          <cell r="P125">
            <v>134</v>
          </cell>
          <cell r="Q125">
            <v>135</v>
          </cell>
          <cell r="R125">
            <v>133</v>
          </cell>
          <cell r="S125">
            <v>130</v>
          </cell>
          <cell r="T125">
            <v>134</v>
          </cell>
          <cell r="U125">
            <v>136</v>
          </cell>
        </row>
        <row r="126">
          <cell r="D126">
            <v>5303</v>
          </cell>
          <cell r="E126">
            <v>5311</v>
          </cell>
          <cell r="F126">
            <v>5230</v>
          </cell>
          <cell r="G126">
            <v>5173</v>
          </cell>
          <cell r="H126">
            <v>5297</v>
          </cell>
          <cell r="I126">
            <v>5395</v>
          </cell>
          <cell r="J126">
            <v>0</v>
          </cell>
          <cell r="K126">
            <v>0</v>
          </cell>
          <cell r="L126">
            <v>0</v>
          </cell>
          <cell r="M126">
            <v>0</v>
          </cell>
          <cell r="N126">
            <v>0</v>
          </cell>
          <cell r="O126">
            <v>0</v>
          </cell>
          <cell r="P126">
            <v>5303</v>
          </cell>
          <cell r="Q126">
            <v>5311</v>
          </cell>
          <cell r="R126">
            <v>5230</v>
          </cell>
          <cell r="S126">
            <v>5173</v>
          </cell>
          <cell r="T126">
            <v>5297</v>
          </cell>
          <cell r="U126">
            <v>5395</v>
          </cell>
        </row>
        <row r="127">
          <cell r="C127" t="str">
            <v>신당 1</v>
          </cell>
          <cell r="D127">
            <v>300</v>
          </cell>
          <cell r="E127">
            <v>300</v>
          </cell>
          <cell r="F127">
            <v>295</v>
          </cell>
          <cell r="G127">
            <v>293</v>
          </cell>
          <cell r="H127">
            <v>300</v>
          </cell>
          <cell r="I127">
            <v>305</v>
          </cell>
          <cell r="J127">
            <v>0</v>
          </cell>
          <cell r="L127">
            <v>0</v>
          </cell>
          <cell r="M127">
            <v>0</v>
          </cell>
          <cell r="N127">
            <v>0</v>
          </cell>
          <cell r="O127">
            <v>0</v>
          </cell>
          <cell r="P127">
            <v>300</v>
          </cell>
          <cell r="Q127">
            <v>300</v>
          </cell>
          <cell r="R127">
            <v>295</v>
          </cell>
          <cell r="S127">
            <v>293</v>
          </cell>
          <cell r="T127">
            <v>300</v>
          </cell>
          <cell r="U127">
            <v>305</v>
          </cell>
        </row>
        <row r="128">
          <cell r="C128" t="str">
            <v>신당 2</v>
          </cell>
          <cell r="D128">
            <v>170</v>
          </cell>
          <cell r="E128">
            <v>171</v>
          </cell>
          <cell r="F128">
            <v>168</v>
          </cell>
          <cell r="G128">
            <v>166</v>
          </cell>
          <cell r="H128">
            <v>170</v>
          </cell>
          <cell r="I128">
            <v>173</v>
          </cell>
          <cell r="J128">
            <v>0</v>
          </cell>
          <cell r="L128">
            <v>0</v>
          </cell>
          <cell r="M128">
            <v>0</v>
          </cell>
          <cell r="N128">
            <v>0</v>
          </cell>
          <cell r="O128">
            <v>0</v>
          </cell>
          <cell r="P128">
            <v>170</v>
          </cell>
          <cell r="Q128">
            <v>171</v>
          </cell>
          <cell r="R128">
            <v>168</v>
          </cell>
          <cell r="S128">
            <v>166</v>
          </cell>
          <cell r="T128">
            <v>170</v>
          </cell>
          <cell r="U128">
            <v>173</v>
          </cell>
        </row>
        <row r="129">
          <cell r="C129" t="str">
            <v>신당 3</v>
          </cell>
          <cell r="D129">
            <v>155</v>
          </cell>
          <cell r="E129">
            <v>155</v>
          </cell>
          <cell r="F129">
            <v>153</v>
          </cell>
          <cell r="G129">
            <v>151</v>
          </cell>
          <cell r="H129">
            <v>155</v>
          </cell>
          <cell r="I129">
            <v>158</v>
          </cell>
          <cell r="J129">
            <v>0</v>
          </cell>
          <cell r="L129">
            <v>0</v>
          </cell>
          <cell r="M129">
            <v>0</v>
          </cell>
          <cell r="N129">
            <v>0</v>
          </cell>
          <cell r="O129">
            <v>0</v>
          </cell>
          <cell r="P129">
            <v>155</v>
          </cell>
          <cell r="Q129">
            <v>155</v>
          </cell>
          <cell r="R129">
            <v>153</v>
          </cell>
          <cell r="S129">
            <v>151</v>
          </cell>
          <cell r="T129">
            <v>155</v>
          </cell>
          <cell r="U129">
            <v>158</v>
          </cell>
        </row>
        <row r="130">
          <cell r="C130" t="str">
            <v>중리 1</v>
          </cell>
          <cell r="D130">
            <v>125</v>
          </cell>
          <cell r="E130">
            <v>125</v>
          </cell>
          <cell r="F130">
            <v>123</v>
          </cell>
          <cell r="G130">
            <v>122</v>
          </cell>
          <cell r="H130">
            <v>125</v>
          </cell>
          <cell r="I130">
            <v>127</v>
          </cell>
          <cell r="J130">
            <v>0</v>
          </cell>
          <cell r="L130">
            <v>0</v>
          </cell>
          <cell r="M130">
            <v>0</v>
          </cell>
          <cell r="N130">
            <v>0</v>
          </cell>
          <cell r="O130">
            <v>0</v>
          </cell>
          <cell r="P130">
            <v>125</v>
          </cell>
          <cell r="Q130">
            <v>125</v>
          </cell>
          <cell r="R130">
            <v>123</v>
          </cell>
          <cell r="S130">
            <v>122</v>
          </cell>
          <cell r="T130">
            <v>125</v>
          </cell>
          <cell r="U130">
            <v>127</v>
          </cell>
        </row>
        <row r="131">
          <cell r="C131" t="str">
            <v>중리 2</v>
          </cell>
          <cell r="D131">
            <v>115</v>
          </cell>
          <cell r="E131">
            <v>115</v>
          </cell>
          <cell r="F131">
            <v>113</v>
          </cell>
          <cell r="G131">
            <v>112</v>
          </cell>
          <cell r="H131">
            <v>114</v>
          </cell>
          <cell r="I131">
            <v>117</v>
          </cell>
          <cell r="J131">
            <v>0</v>
          </cell>
          <cell r="L131">
            <v>0</v>
          </cell>
          <cell r="M131">
            <v>0</v>
          </cell>
          <cell r="N131">
            <v>0</v>
          </cell>
          <cell r="O131">
            <v>0</v>
          </cell>
          <cell r="P131">
            <v>115</v>
          </cell>
          <cell r="Q131">
            <v>115</v>
          </cell>
          <cell r="R131">
            <v>113</v>
          </cell>
          <cell r="S131">
            <v>112</v>
          </cell>
          <cell r="T131">
            <v>114</v>
          </cell>
          <cell r="U131">
            <v>117</v>
          </cell>
        </row>
        <row r="132">
          <cell r="C132" t="str">
            <v>득윤 1</v>
          </cell>
          <cell r="D132">
            <v>192</v>
          </cell>
          <cell r="E132">
            <v>192</v>
          </cell>
          <cell r="F132">
            <v>189</v>
          </cell>
          <cell r="G132">
            <v>187</v>
          </cell>
          <cell r="H132">
            <v>192</v>
          </cell>
          <cell r="I132">
            <v>195</v>
          </cell>
          <cell r="J132">
            <v>0</v>
          </cell>
          <cell r="L132">
            <v>0</v>
          </cell>
          <cell r="M132">
            <v>0</v>
          </cell>
          <cell r="N132">
            <v>0</v>
          </cell>
          <cell r="O132">
            <v>0</v>
          </cell>
          <cell r="P132">
            <v>192</v>
          </cell>
          <cell r="Q132">
            <v>192</v>
          </cell>
          <cell r="R132">
            <v>189</v>
          </cell>
          <cell r="S132">
            <v>187</v>
          </cell>
          <cell r="T132">
            <v>192</v>
          </cell>
          <cell r="U132">
            <v>195</v>
          </cell>
        </row>
        <row r="133">
          <cell r="C133" t="str">
            <v>득윤 2</v>
          </cell>
          <cell r="D133">
            <v>211</v>
          </cell>
          <cell r="E133">
            <v>212</v>
          </cell>
          <cell r="F133">
            <v>208</v>
          </cell>
          <cell r="G133">
            <v>206</v>
          </cell>
          <cell r="H133">
            <v>211</v>
          </cell>
          <cell r="I133">
            <v>215</v>
          </cell>
          <cell r="J133">
            <v>0</v>
          </cell>
          <cell r="L133">
            <v>0</v>
          </cell>
          <cell r="M133">
            <v>0</v>
          </cell>
          <cell r="N133">
            <v>0</v>
          </cell>
          <cell r="O133">
            <v>0</v>
          </cell>
          <cell r="P133">
            <v>211</v>
          </cell>
          <cell r="Q133">
            <v>212</v>
          </cell>
          <cell r="R133">
            <v>208</v>
          </cell>
          <cell r="S133">
            <v>206</v>
          </cell>
          <cell r="T133">
            <v>211</v>
          </cell>
          <cell r="U133">
            <v>215</v>
          </cell>
        </row>
        <row r="134">
          <cell r="C134" t="str">
            <v>득윤 3</v>
          </cell>
          <cell r="D134">
            <v>183</v>
          </cell>
          <cell r="E134">
            <v>183</v>
          </cell>
          <cell r="F134">
            <v>180</v>
          </cell>
          <cell r="G134">
            <v>179</v>
          </cell>
          <cell r="H134">
            <v>183</v>
          </cell>
          <cell r="I134">
            <v>187</v>
          </cell>
          <cell r="J134">
            <v>0</v>
          </cell>
          <cell r="L134">
            <v>0</v>
          </cell>
          <cell r="M134">
            <v>0</v>
          </cell>
          <cell r="N134">
            <v>0</v>
          </cell>
          <cell r="O134">
            <v>0</v>
          </cell>
          <cell r="P134">
            <v>183</v>
          </cell>
          <cell r="Q134">
            <v>183</v>
          </cell>
          <cell r="R134">
            <v>180</v>
          </cell>
          <cell r="S134">
            <v>179</v>
          </cell>
          <cell r="T134">
            <v>183</v>
          </cell>
          <cell r="U134">
            <v>187</v>
          </cell>
        </row>
        <row r="135">
          <cell r="C135" t="str">
            <v>갈산 1</v>
          </cell>
          <cell r="D135">
            <v>217</v>
          </cell>
          <cell r="E135">
            <v>217</v>
          </cell>
          <cell r="F135">
            <v>214</v>
          </cell>
          <cell r="G135">
            <v>212</v>
          </cell>
          <cell r="H135">
            <v>217</v>
          </cell>
          <cell r="I135">
            <v>221</v>
          </cell>
          <cell r="J135">
            <v>0</v>
          </cell>
          <cell r="L135">
            <v>0</v>
          </cell>
          <cell r="M135">
            <v>0</v>
          </cell>
          <cell r="N135">
            <v>0</v>
          </cell>
          <cell r="O135">
            <v>0</v>
          </cell>
          <cell r="P135">
            <v>217</v>
          </cell>
          <cell r="Q135">
            <v>217</v>
          </cell>
          <cell r="R135">
            <v>214</v>
          </cell>
          <cell r="S135">
            <v>212</v>
          </cell>
          <cell r="T135">
            <v>217</v>
          </cell>
          <cell r="U135">
            <v>221</v>
          </cell>
        </row>
        <row r="136">
          <cell r="C136" t="str">
            <v>갈산 2</v>
          </cell>
          <cell r="D136">
            <v>164</v>
          </cell>
          <cell r="E136">
            <v>164</v>
          </cell>
          <cell r="F136">
            <v>162</v>
          </cell>
          <cell r="G136">
            <v>160</v>
          </cell>
          <cell r="H136">
            <v>164</v>
          </cell>
          <cell r="I136">
            <v>167</v>
          </cell>
          <cell r="J136">
            <v>0</v>
          </cell>
          <cell r="L136">
            <v>0</v>
          </cell>
          <cell r="M136">
            <v>0</v>
          </cell>
          <cell r="N136">
            <v>0</v>
          </cell>
          <cell r="O136">
            <v>0</v>
          </cell>
          <cell r="P136">
            <v>164</v>
          </cell>
          <cell r="Q136">
            <v>164</v>
          </cell>
          <cell r="R136">
            <v>162</v>
          </cell>
          <cell r="S136">
            <v>160</v>
          </cell>
          <cell r="T136">
            <v>164</v>
          </cell>
          <cell r="U136">
            <v>167</v>
          </cell>
        </row>
        <row r="137">
          <cell r="C137" t="str">
            <v>광 리</v>
          </cell>
          <cell r="D137">
            <v>156</v>
          </cell>
          <cell r="E137">
            <v>156</v>
          </cell>
          <cell r="F137">
            <v>154</v>
          </cell>
          <cell r="G137">
            <v>152</v>
          </cell>
          <cell r="H137">
            <v>156</v>
          </cell>
          <cell r="I137">
            <v>159</v>
          </cell>
          <cell r="J137">
            <v>0</v>
          </cell>
          <cell r="L137">
            <v>0</v>
          </cell>
          <cell r="M137">
            <v>0</v>
          </cell>
          <cell r="N137">
            <v>0</v>
          </cell>
          <cell r="O137">
            <v>0</v>
          </cell>
          <cell r="P137">
            <v>156</v>
          </cell>
          <cell r="Q137">
            <v>156</v>
          </cell>
          <cell r="R137">
            <v>154</v>
          </cell>
          <cell r="S137">
            <v>152</v>
          </cell>
          <cell r="T137">
            <v>156</v>
          </cell>
          <cell r="U137">
            <v>159</v>
          </cell>
        </row>
        <row r="138">
          <cell r="C138" t="str">
            <v>이사 1</v>
          </cell>
          <cell r="D138">
            <v>248</v>
          </cell>
          <cell r="E138">
            <v>249</v>
          </cell>
          <cell r="F138">
            <v>245</v>
          </cell>
          <cell r="G138">
            <v>242</v>
          </cell>
          <cell r="H138">
            <v>248</v>
          </cell>
          <cell r="I138">
            <v>252</v>
          </cell>
          <cell r="J138">
            <v>0</v>
          </cell>
          <cell r="L138">
            <v>0</v>
          </cell>
          <cell r="M138">
            <v>0</v>
          </cell>
          <cell r="N138">
            <v>0</v>
          </cell>
          <cell r="O138">
            <v>0</v>
          </cell>
          <cell r="P138">
            <v>248</v>
          </cell>
          <cell r="Q138">
            <v>249</v>
          </cell>
          <cell r="R138">
            <v>245</v>
          </cell>
          <cell r="S138">
            <v>242</v>
          </cell>
          <cell r="T138">
            <v>248</v>
          </cell>
          <cell r="U138">
            <v>252</v>
          </cell>
        </row>
        <row r="139">
          <cell r="C139" t="str">
            <v>이사 2</v>
          </cell>
          <cell r="D139">
            <v>107</v>
          </cell>
          <cell r="E139">
            <v>107</v>
          </cell>
          <cell r="F139">
            <v>105</v>
          </cell>
          <cell r="G139">
            <v>105</v>
          </cell>
          <cell r="H139">
            <v>107</v>
          </cell>
          <cell r="I139">
            <v>109</v>
          </cell>
          <cell r="J139">
            <v>0</v>
          </cell>
          <cell r="L139">
            <v>0</v>
          </cell>
          <cell r="M139">
            <v>0</v>
          </cell>
          <cell r="N139">
            <v>0</v>
          </cell>
          <cell r="O139">
            <v>0</v>
          </cell>
          <cell r="P139">
            <v>107</v>
          </cell>
          <cell r="Q139">
            <v>107</v>
          </cell>
          <cell r="R139">
            <v>105</v>
          </cell>
          <cell r="S139">
            <v>105</v>
          </cell>
          <cell r="T139">
            <v>107</v>
          </cell>
          <cell r="U139">
            <v>109</v>
          </cell>
        </row>
        <row r="140">
          <cell r="C140" t="str">
            <v>산동리</v>
          </cell>
          <cell r="D140">
            <v>187</v>
          </cell>
          <cell r="E140">
            <v>187</v>
          </cell>
          <cell r="F140">
            <v>184</v>
          </cell>
          <cell r="G140">
            <v>182</v>
          </cell>
          <cell r="H140">
            <v>187</v>
          </cell>
          <cell r="I140">
            <v>190</v>
          </cell>
          <cell r="J140">
            <v>0</v>
          </cell>
          <cell r="L140">
            <v>0</v>
          </cell>
          <cell r="M140">
            <v>0</v>
          </cell>
          <cell r="N140">
            <v>0</v>
          </cell>
          <cell r="O140">
            <v>0</v>
          </cell>
          <cell r="P140">
            <v>187</v>
          </cell>
          <cell r="Q140">
            <v>187</v>
          </cell>
          <cell r="R140">
            <v>184</v>
          </cell>
          <cell r="S140">
            <v>182</v>
          </cell>
          <cell r="T140">
            <v>187</v>
          </cell>
          <cell r="U140">
            <v>190</v>
          </cell>
        </row>
        <row r="141">
          <cell r="C141" t="str">
            <v>천동 1</v>
          </cell>
          <cell r="D141">
            <v>239</v>
          </cell>
          <cell r="E141">
            <v>240</v>
          </cell>
          <cell r="F141">
            <v>236</v>
          </cell>
          <cell r="G141">
            <v>233</v>
          </cell>
          <cell r="H141">
            <v>238</v>
          </cell>
          <cell r="I141">
            <v>243</v>
          </cell>
          <cell r="J141">
            <v>0</v>
          </cell>
          <cell r="L141">
            <v>0</v>
          </cell>
          <cell r="M141">
            <v>0</v>
          </cell>
          <cell r="N141">
            <v>0</v>
          </cell>
          <cell r="O141">
            <v>0</v>
          </cell>
          <cell r="P141">
            <v>239</v>
          </cell>
          <cell r="Q141">
            <v>240</v>
          </cell>
          <cell r="R141">
            <v>236</v>
          </cell>
          <cell r="S141">
            <v>233</v>
          </cell>
          <cell r="T141">
            <v>238</v>
          </cell>
          <cell r="U141">
            <v>243</v>
          </cell>
        </row>
        <row r="142">
          <cell r="C142" t="str">
            <v>천동 2</v>
          </cell>
          <cell r="D142">
            <v>237</v>
          </cell>
          <cell r="E142">
            <v>237</v>
          </cell>
          <cell r="F142">
            <v>234</v>
          </cell>
          <cell r="G142">
            <v>231</v>
          </cell>
          <cell r="H142">
            <v>236</v>
          </cell>
          <cell r="I142">
            <v>241</v>
          </cell>
          <cell r="J142">
            <v>0</v>
          </cell>
          <cell r="L142">
            <v>0</v>
          </cell>
          <cell r="M142">
            <v>0</v>
          </cell>
          <cell r="N142">
            <v>0</v>
          </cell>
          <cell r="O142">
            <v>0</v>
          </cell>
          <cell r="P142">
            <v>237</v>
          </cell>
          <cell r="Q142">
            <v>237</v>
          </cell>
          <cell r="R142">
            <v>234</v>
          </cell>
          <cell r="S142">
            <v>231</v>
          </cell>
          <cell r="T142">
            <v>236</v>
          </cell>
          <cell r="U142">
            <v>241</v>
          </cell>
        </row>
        <row r="143">
          <cell r="C143" t="str">
            <v>천동 3</v>
          </cell>
          <cell r="D143">
            <v>163</v>
          </cell>
          <cell r="E143">
            <v>163</v>
          </cell>
          <cell r="F143">
            <v>161</v>
          </cell>
          <cell r="G143">
            <v>159</v>
          </cell>
          <cell r="H143">
            <v>163</v>
          </cell>
          <cell r="I143">
            <v>166</v>
          </cell>
          <cell r="J143">
            <v>0</v>
          </cell>
          <cell r="L143">
            <v>0</v>
          </cell>
          <cell r="M143">
            <v>0</v>
          </cell>
          <cell r="N143">
            <v>0</v>
          </cell>
          <cell r="O143">
            <v>0</v>
          </cell>
          <cell r="P143">
            <v>163</v>
          </cell>
          <cell r="Q143">
            <v>163</v>
          </cell>
          <cell r="R143">
            <v>161</v>
          </cell>
          <cell r="S143">
            <v>159</v>
          </cell>
          <cell r="T143">
            <v>163</v>
          </cell>
          <cell r="U143">
            <v>166</v>
          </cell>
        </row>
        <row r="144">
          <cell r="C144" t="str">
            <v>천동 4</v>
          </cell>
          <cell r="D144">
            <v>93</v>
          </cell>
          <cell r="E144">
            <v>94</v>
          </cell>
          <cell r="F144">
            <v>92</v>
          </cell>
          <cell r="G144">
            <v>91</v>
          </cell>
          <cell r="H144">
            <v>93</v>
          </cell>
          <cell r="I144">
            <v>95</v>
          </cell>
          <cell r="J144">
            <v>0</v>
          </cell>
          <cell r="L144">
            <v>0</v>
          </cell>
          <cell r="M144">
            <v>0</v>
          </cell>
          <cell r="N144">
            <v>0</v>
          </cell>
          <cell r="O144">
            <v>0</v>
          </cell>
          <cell r="P144">
            <v>93</v>
          </cell>
          <cell r="Q144">
            <v>94</v>
          </cell>
          <cell r="R144">
            <v>92</v>
          </cell>
          <cell r="S144">
            <v>91</v>
          </cell>
          <cell r="T144">
            <v>93</v>
          </cell>
          <cell r="U144">
            <v>95</v>
          </cell>
        </row>
        <row r="145">
          <cell r="C145" t="str">
            <v>왕전 1</v>
          </cell>
          <cell r="D145">
            <v>401</v>
          </cell>
          <cell r="E145">
            <v>402</v>
          </cell>
          <cell r="F145">
            <v>396</v>
          </cell>
          <cell r="G145">
            <v>391</v>
          </cell>
          <cell r="H145">
            <v>401</v>
          </cell>
          <cell r="I145">
            <v>408</v>
          </cell>
          <cell r="J145">
            <v>0</v>
          </cell>
          <cell r="L145">
            <v>0</v>
          </cell>
          <cell r="M145">
            <v>0</v>
          </cell>
          <cell r="N145">
            <v>0</v>
          </cell>
          <cell r="O145">
            <v>0</v>
          </cell>
          <cell r="P145">
            <v>401</v>
          </cell>
          <cell r="Q145">
            <v>402</v>
          </cell>
          <cell r="R145">
            <v>396</v>
          </cell>
          <cell r="S145">
            <v>391</v>
          </cell>
          <cell r="T145">
            <v>401</v>
          </cell>
          <cell r="U145">
            <v>408</v>
          </cell>
        </row>
        <row r="146">
          <cell r="C146" t="str">
            <v>왕전 2</v>
          </cell>
          <cell r="D146">
            <v>71</v>
          </cell>
          <cell r="E146">
            <v>71</v>
          </cell>
          <cell r="F146">
            <v>70</v>
          </cell>
          <cell r="G146">
            <v>69</v>
          </cell>
          <cell r="H146">
            <v>71</v>
          </cell>
          <cell r="I146">
            <v>72</v>
          </cell>
          <cell r="J146">
            <v>0</v>
          </cell>
          <cell r="L146">
            <v>0</v>
          </cell>
          <cell r="M146">
            <v>0</v>
          </cell>
          <cell r="N146">
            <v>0</v>
          </cell>
          <cell r="O146">
            <v>0</v>
          </cell>
          <cell r="P146">
            <v>71</v>
          </cell>
          <cell r="Q146">
            <v>71</v>
          </cell>
          <cell r="R146">
            <v>70</v>
          </cell>
          <cell r="S146">
            <v>69</v>
          </cell>
          <cell r="T146">
            <v>71</v>
          </cell>
          <cell r="U146">
            <v>72</v>
          </cell>
        </row>
        <row r="147">
          <cell r="C147" t="str">
            <v>왕전 3</v>
          </cell>
          <cell r="D147">
            <v>94</v>
          </cell>
          <cell r="E147">
            <v>95</v>
          </cell>
          <cell r="F147">
            <v>93</v>
          </cell>
          <cell r="G147">
            <v>92</v>
          </cell>
          <cell r="H147">
            <v>94</v>
          </cell>
          <cell r="I147">
            <v>96</v>
          </cell>
          <cell r="J147">
            <v>0</v>
          </cell>
          <cell r="L147">
            <v>0</v>
          </cell>
          <cell r="M147">
            <v>0</v>
          </cell>
          <cell r="N147">
            <v>0</v>
          </cell>
          <cell r="O147">
            <v>0</v>
          </cell>
          <cell r="P147">
            <v>94</v>
          </cell>
          <cell r="Q147">
            <v>95</v>
          </cell>
          <cell r="R147">
            <v>93</v>
          </cell>
          <cell r="S147">
            <v>92</v>
          </cell>
          <cell r="T147">
            <v>94</v>
          </cell>
          <cell r="U147">
            <v>96</v>
          </cell>
        </row>
        <row r="148">
          <cell r="C148" t="str">
            <v>항월 1</v>
          </cell>
          <cell r="D148">
            <v>154</v>
          </cell>
          <cell r="E148">
            <v>154</v>
          </cell>
          <cell r="F148">
            <v>152</v>
          </cell>
          <cell r="G148">
            <v>150</v>
          </cell>
          <cell r="H148">
            <v>154</v>
          </cell>
          <cell r="I148">
            <v>156</v>
          </cell>
          <cell r="J148">
            <v>0</v>
          </cell>
          <cell r="L148">
            <v>0</v>
          </cell>
          <cell r="M148">
            <v>0</v>
          </cell>
          <cell r="N148">
            <v>0</v>
          </cell>
          <cell r="O148">
            <v>0</v>
          </cell>
          <cell r="P148">
            <v>154</v>
          </cell>
          <cell r="Q148">
            <v>154</v>
          </cell>
          <cell r="R148">
            <v>152</v>
          </cell>
          <cell r="S148">
            <v>150</v>
          </cell>
          <cell r="T148">
            <v>154</v>
          </cell>
          <cell r="U148">
            <v>156</v>
          </cell>
        </row>
        <row r="149">
          <cell r="C149" t="str">
            <v>항월 2</v>
          </cell>
          <cell r="D149">
            <v>123</v>
          </cell>
          <cell r="E149">
            <v>123</v>
          </cell>
          <cell r="F149">
            <v>121</v>
          </cell>
          <cell r="G149">
            <v>120</v>
          </cell>
          <cell r="H149">
            <v>123</v>
          </cell>
          <cell r="I149">
            <v>125</v>
          </cell>
          <cell r="J149">
            <v>0</v>
          </cell>
          <cell r="L149">
            <v>0</v>
          </cell>
          <cell r="M149">
            <v>0</v>
          </cell>
          <cell r="N149">
            <v>0</v>
          </cell>
          <cell r="O149">
            <v>0</v>
          </cell>
          <cell r="P149">
            <v>123</v>
          </cell>
          <cell r="Q149">
            <v>123</v>
          </cell>
          <cell r="R149">
            <v>121</v>
          </cell>
          <cell r="S149">
            <v>120</v>
          </cell>
          <cell r="T149">
            <v>123</v>
          </cell>
          <cell r="U149">
            <v>125</v>
          </cell>
        </row>
        <row r="150">
          <cell r="C150" t="str">
            <v>항월 3</v>
          </cell>
          <cell r="D150">
            <v>82</v>
          </cell>
          <cell r="E150">
            <v>82</v>
          </cell>
          <cell r="F150">
            <v>81</v>
          </cell>
          <cell r="G150">
            <v>80</v>
          </cell>
          <cell r="H150">
            <v>82</v>
          </cell>
          <cell r="I150">
            <v>83</v>
          </cell>
          <cell r="J150">
            <v>0</v>
          </cell>
          <cell r="L150">
            <v>0</v>
          </cell>
          <cell r="M150">
            <v>0</v>
          </cell>
          <cell r="N150">
            <v>0</v>
          </cell>
          <cell r="O150">
            <v>0</v>
          </cell>
          <cell r="P150">
            <v>82</v>
          </cell>
          <cell r="Q150">
            <v>82</v>
          </cell>
          <cell r="R150">
            <v>81</v>
          </cell>
          <cell r="S150">
            <v>80</v>
          </cell>
          <cell r="T150">
            <v>82</v>
          </cell>
          <cell r="U150">
            <v>83</v>
          </cell>
        </row>
        <row r="151">
          <cell r="C151" t="str">
            <v>항월 4</v>
          </cell>
          <cell r="D151">
            <v>88</v>
          </cell>
          <cell r="E151">
            <v>88</v>
          </cell>
          <cell r="F151">
            <v>87</v>
          </cell>
          <cell r="G151">
            <v>86</v>
          </cell>
          <cell r="H151">
            <v>88</v>
          </cell>
          <cell r="I151">
            <v>90</v>
          </cell>
          <cell r="J151">
            <v>0</v>
          </cell>
          <cell r="L151">
            <v>0</v>
          </cell>
          <cell r="M151">
            <v>0</v>
          </cell>
          <cell r="N151">
            <v>0</v>
          </cell>
          <cell r="O151">
            <v>0</v>
          </cell>
          <cell r="P151">
            <v>88</v>
          </cell>
          <cell r="Q151">
            <v>88</v>
          </cell>
          <cell r="R151">
            <v>87</v>
          </cell>
          <cell r="S151">
            <v>86</v>
          </cell>
          <cell r="T151">
            <v>88</v>
          </cell>
          <cell r="U151">
            <v>90</v>
          </cell>
        </row>
        <row r="152">
          <cell r="C152" t="str">
            <v>사월 1</v>
          </cell>
          <cell r="D152">
            <v>162</v>
          </cell>
          <cell r="E152">
            <v>162</v>
          </cell>
          <cell r="F152">
            <v>160</v>
          </cell>
          <cell r="G152">
            <v>158</v>
          </cell>
          <cell r="H152">
            <v>162</v>
          </cell>
          <cell r="I152">
            <v>165</v>
          </cell>
          <cell r="J152">
            <v>0</v>
          </cell>
          <cell r="L152">
            <v>0</v>
          </cell>
          <cell r="M152">
            <v>0</v>
          </cell>
          <cell r="N152">
            <v>0</v>
          </cell>
          <cell r="O152">
            <v>0</v>
          </cell>
          <cell r="P152">
            <v>162</v>
          </cell>
          <cell r="Q152">
            <v>162</v>
          </cell>
          <cell r="R152">
            <v>160</v>
          </cell>
          <cell r="S152">
            <v>158</v>
          </cell>
          <cell r="T152">
            <v>162</v>
          </cell>
          <cell r="U152">
            <v>165</v>
          </cell>
        </row>
        <row r="153">
          <cell r="C153" t="str">
            <v>사월 2</v>
          </cell>
          <cell r="D153">
            <v>95</v>
          </cell>
          <cell r="E153">
            <v>96</v>
          </cell>
          <cell r="F153">
            <v>94</v>
          </cell>
          <cell r="G153">
            <v>93</v>
          </cell>
          <cell r="H153">
            <v>95</v>
          </cell>
          <cell r="I153">
            <v>97</v>
          </cell>
          <cell r="J153">
            <v>0</v>
          </cell>
          <cell r="L153">
            <v>0</v>
          </cell>
          <cell r="M153">
            <v>0</v>
          </cell>
          <cell r="N153">
            <v>0</v>
          </cell>
          <cell r="O153">
            <v>0</v>
          </cell>
          <cell r="P153">
            <v>95</v>
          </cell>
          <cell r="Q153">
            <v>96</v>
          </cell>
          <cell r="R153">
            <v>94</v>
          </cell>
          <cell r="S153">
            <v>93</v>
          </cell>
          <cell r="T153">
            <v>95</v>
          </cell>
          <cell r="U153">
            <v>97</v>
          </cell>
        </row>
        <row r="154">
          <cell r="C154" t="str">
            <v>사월 3</v>
          </cell>
          <cell r="D154">
            <v>115</v>
          </cell>
          <cell r="E154">
            <v>115</v>
          </cell>
          <cell r="F154">
            <v>113</v>
          </cell>
          <cell r="G154">
            <v>112</v>
          </cell>
          <cell r="H154">
            <v>114</v>
          </cell>
          <cell r="I154">
            <v>117</v>
          </cell>
          <cell r="J154">
            <v>0</v>
          </cell>
          <cell r="L154">
            <v>0</v>
          </cell>
          <cell r="M154">
            <v>0</v>
          </cell>
          <cell r="N154">
            <v>0</v>
          </cell>
          <cell r="O154">
            <v>0</v>
          </cell>
          <cell r="P154">
            <v>115</v>
          </cell>
          <cell r="Q154">
            <v>115</v>
          </cell>
          <cell r="R154">
            <v>113</v>
          </cell>
          <cell r="S154">
            <v>112</v>
          </cell>
          <cell r="T154">
            <v>114</v>
          </cell>
          <cell r="U154">
            <v>117</v>
          </cell>
        </row>
        <row r="155">
          <cell r="C155" t="str">
            <v>율리 1</v>
          </cell>
          <cell r="D155">
            <v>156</v>
          </cell>
          <cell r="E155">
            <v>156</v>
          </cell>
          <cell r="F155">
            <v>154</v>
          </cell>
          <cell r="G155">
            <v>152</v>
          </cell>
          <cell r="H155">
            <v>156</v>
          </cell>
          <cell r="I155">
            <v>159</v>
          </cell>
          <cell r="J155">
            <v>0</v>
          </cell>
          <cell r="L155">
            <v>0</v>
          </cell>
          <cell r="M155">
            <v>0</v>
          </cell>
          <cell r="N155">
            <v>0</v>
          </cell>
          <cell r="O155">
            <v>0</v>
          </cell>
          <cell r="P155">
            <v>156</v>
          </cell>
          <cell r="Q155">
            <v>156</v>
          </cell>
          <cell r="R155">
            <v>154</v>
          </cell>
          <cell r="S155">
            <v>152</v>
          </cell>
          <cell r="T155">
            <v>156</v>
          </cell>
          <cell r="U155">
            <v>159</v>
          </cell>
        </row>
        <row r="156">
          <cell r="C156" t="str">
            <v>율리 2</v>
          </cell>
          <cell r="D156">
            <v>150</v>
          </cell>
          <cell r="E156">
            <v>150</v>
          </cell>
          <cell r="F156">
            <v>148</v>
          </cell>
          <cell r="G156">
            <v>146</v>
          </cell>
          <cell r="H156">
            <v>149</v>
          </cell>
          <cell r="I156">
            <v>152</v>
          </cell>
          <cell r="J156">
            <v>0</v>
          </cell>
          <cell r="L156">
            <v>0</v>
          </cell>
          <cell r="M156">
            <v>0</v>
          </cell>
          <cell r="N156">
            <v>0</v>
          </cell>
          <cell r="O156">
            <v>0</v>
          </cell>
          <cell r="P156">
            <v>150</v>
          </cell>
          <cell r="Q156">
            <v>150</v>
          </cell>
          <cell r="R156">
            <v>148</v>
          </cell>
          <cell r="S156">
            <v>146</v>
          </cell>
          <cell r="T156">
            <v>149</v>
          </cell>
          <cell r="U156">
            <v>152</v>
          </cell>
        </row>
        <row r="157">
          <cell r="C157" t="str">
            <v>율리 3</v>
          </cell>
          <cell r="D157">
            <v>81</v>
          </cell>
          <cell r="E157">
            <v>81</v>
          </cell>
          <cell r="F157">
            <v>80</v>
          </cell>
          <cell r="G157">
            <v>79</v>
          </cell>
          <cell r="H157">
            <v>81</v>
          </cell>
          <cell r="I157">
            <v>82</v>
          </cell>
          <cell r="J157">
            <v>0</v>
          </cell>
          <cell r="L157">
            <v>0</v>
          </cell>
          <cell r="M157">
            <v>0</v>
          </cell>
          <cell r="N157">
            <v>0</v>
          </cell>
          <cell r="O157">
            <v>0</v>
          </cell>
          <cell r="P157">
            <v>81</v>
          </cell>
          <cell r="Q157">
            <v>81</v>
          </cell>
          <cell r="R157">
            <v>80</v>
          </cell>
          <cell r="S157">
            <v>79</v>
          </cell>
          <cell r="T157">
            <v>81</v>
          </cell>
          <cell r="U157">
            <v>82</v>
          </cell>
        </row>
        <row r="158">
          <cell r="C158" t="str">
            <v>오강 1</v>
          </cell>
          <cell r="D158">
            <v>120</v>
          </cell>
          <cell r="E158">
            <v>120</v>
          </cell>
          <cell r="F158">
            <v>118</v>
          </cell>
          <cell r="G158">
            <v>117</v>
          </cell>
          <cell r="H158">
            <v>120</v>
          </cell>
          <cell r="I158">
            <v>122</v>
          </cell>
          <cell r="J158">
            <v>0</v>
          </cell>
          <cell r="L158">
            <v>0</v>
          </cell>
          <cell r="M158">
            <v>0</v>
          </cell>
          <cell r="N158">
            <v>0</v>
          </cell>
          <cell r="O158">
            <v>0</v>
          </cell>
          <cell r="P158">
            <v>120</v>
          </cell>
          <cell r="Q158">
            <v>120</v>
          </cell>
          <cell r="R158">
            <v>118</v>
          </cell>
          <cell r="S158">
            <v>117</v>
          </cell>
          <cell r="T158">
            <v>120</v>
          </cell>
          <cell r="U158">
            <v>122</v>
          </cell>
        </row>
        <row r="159">
          <cell r="C159" t="str">
            <v>오강 2</v>
          </cell>
          <cell r="D159">
            <v>149</v>
          </cell>
          <cell r="E159">
            <v>149</v>
          </cell>
          <cell r="F159">
            <v>147</v>
          </cell>
          <cell r="G159">
            <v>145</v>
          </cell>
          <cell r="H159">
            <v>148</v>
          </cell>
          <cell r="I159">
            <v>151</v>
          </cell>
          <cell r="J159">
            <v>0</v>
          </cell>
          <cell r="L159">
            <v>0</v>
          </cell>
          <cell r="M159">
            <v>0</v>
          </cell>
          <cell r="N159">
            <v>0</v>
          </cell>
          <cell r="O159">
            <v>0</v>
          </cell>
          <cell r="P159">
            <v>149</v>
          </cell>
          <cell r="Q159">
            <v>149</v>
          </cell>
          <cell r="R159">
            <v>147</v>
          </cell>
          <cell r="S159">
            <v>145</v>
          </cell>
          <cell r="T159">
            <v>148</v>
          </cell>
          <cell r="U159">
            <v>151</v>
          </cell>
        </row>
        <row r="160">
          <cell r="D160">
            <v>3897</v>
          </cell>
          <cell r="E160">
            <v>3902</v>
          </cell>
          <cell r="F160">
            <v>3842</v>
          </cell>
          <cell r="G160">
            <v>3803</v>
          </cell>
          <cell r="H160">
            <v>3894</v>
          </cell>
          <cell r="I160">
            <v>3965</v>
          </cell>
          <cell r="J160">
            <v>0</v>
          </cell>
          <cell r="K160">
            <v>0</v>
          </cell>
          <cell r="L160">
            <v>0</v>
          </cell>
          <cell r="M160">
            <v>0</v>
          </cell>
          <cell r="N160">
            <v>0</v>
          </cell>
          <cell r="O160">
            <v>0</v>
          </cell>
          <cell r="P160">
            <v>3897</v>
          </cell>
          <cell r="Q160">
            <v>3902</v>
          </cell>
          <cell r="R160">
            <v>3842</v>
          </cell>
          <cell r="S160">
            <v>3803</v>
          </cell>
          <cell r="T160">
            <v>3894</v>
          </cell>
          <cell r="U160">
            <v>3965</v>
          </cell>
        </row>
        <row r="161">
          <cell r="C161" t="str">
            <v>읍내 1</v>
          </cell>
          <cell r="D161">
            <v>246</v>
          </cell>
          <cell r="E161">
            <v>247</v>
          </cell>
          <cell r="F161">
            <v>243</v>
          </cell>
          <cell r="G161">
            <v>240</v>
          </cell>
          <cell r="H161">
            <v>246</v>
          </cell>
          <cell r="I161">
            <v>250</v>
          </cell>
          <cell r="J161">
            <v>0</v>
          </cell>
          <cell r="L161">
            <v>0</v>
          </cell>
          <cell r="M161">
            <v>0</v>
          </cell>
          <cell r="N161">
            <v>0</v>
          </cell>
          <cell r="O161">
            <v>0</v>
          </cell>
          <cell r="P161">
            <v>246</v>
          </cell>
          <cell r="Q161">
            <v>247</v>
          </cell>
          <cell r="R161">
            <v>243</v>
          </cell>
          <cell r="S161">
            <v>240</v>
          </cell>
          <cell r="T161">
            <v>246</v>
          </cell>
          <cell r="U161">
            <v>250</v>
          </cell>
        </row>
        <row r="162">
          <cell r="C162" t="str">
            <v>읍내 2</v>
          </cell>
          <cell r="D162">
            <v>243</v>
          </cell>
          <cell r="E162">
            <v>244</v>
          </cell>
          <cell r="F162">
            <v>240</v>
          </cell>
          <cell r="G162">
            <v>237</v>
          </cell>
          <cell r="H162">
            <v>243</v>
          </cell>
          <cell r="I162">
            <v>247</v>
          </cell>
          <cell r="J162">
            <v>0</v>
          </cell>
          <cell r="L162">
            <v>0</v>
          </cell>
          <cell r="M162">
            <v>0</v>
          </cell>
          <cell r="N162">
            <v>0</v>
          </cell>
          <cell r="O162">
            <v>0</v>
          </cell>
          <cell r="P162">
            <v>243</v>
          </cell>
          <cell r="Q162">
            <v>244</v>
          </cell>
          <cell r="R162">
            <v>240</v>
          </cell>
          <cell r="S162">
            <v>237</v>
          </cell>
          <cell r="T162">
            <v>243</v>
          </cell>
          <cell r="U162">
            <v>247</v>
          </cell>
        </row>
        <row r="163">
          <cell r="C163" t="str">
            <v>읍내 3</v>
          </cell>
          <cell r="D163">
            <v>131</v>
          </cell>
          <cell r="E163">
            <v>132</v>
          </cell>
          <cell r="F163">
            <v>130</v>
          </cell>
          <cell r="G163">
            <v>128</v>
          </cell>
          <cell r="H163">
            <v>131</v>
          </cell>
          <cell r="I163">
            <v>134</v>
          </cell>
          <cell r="J163">
            <v>0</v>
          </cell>
          <cell r="L163">
            <v>0</v>
          </cell>
          <cell r="M163">
            <v>0</v>
          </cell>
          <cell r="N163">
            <v>0</v>
          </cell>
          <cell r="O163">
            <v>0</v>
          </cell>
          <cell r="P163">
            <v>131</v>
          </cell>
          <cell r="Q163">
            <v>132</v>
          </cell>
          <cell r="R163">
            <v>130</v>
          </cell>
          <cell r="S163">
            <v>128</v>
          </cell>
          <cell r="T163">
            <v>131</v>
          </cell>
          <cell r="U163">
            <v>134</v>
          </cell>
        </row>
        <row r="164">
          <cell r="C164" t="str">
            <v>두사 1</v>
          </cell>
          <cell r="D164">
            <v>159</v>
          </cell>
          <cell r="E164">
            <v>159</v>
          </cell>
          <cell r="F164">
            <v>157</v>
          </cell>
          <cell r="G164">
            <v>155</v>
          </cell>
          <cell r="H164">
            <v>159</v>
          </cell>
          <cell r="I164">
            <v>162</v>
          </cell>
          <cell r="J164">
            <v>0</v>
          </cell>
          <cell r="L164">
            <v>0</v>
          </cell>
          <cell r="M164">
            <v>0</v>
          </cell>
          <cell r="N164">
            <v>0</v>
          </cell>
          <cell r="O164">
            <v>0</v>
          </cell>
          <cell r="P164">
            <v>159</v>
          </cell>
          <cell r="Q164">
            <v>159</v>
          </cell>
          <cell r="R164">
            <v>157</v>
          </cell>
          <cell r="S164">
            <v>155</v>
          </cell>
          <cell r="T164">
            <v>159</v>
          </cell>
          <cell r="U164">
            <v>162</v>
          </cell>
        </row>
        <row r="165">
          <cell r="C165" t="str">
            <v>두사 2</v>
          </cell>
          <cell r="D165">
            <v>59</v>
          </cell>
          <cell r="E165">
            <v>59</v>
          </cell>
          <cell r="F165">
            <v>58</v>
          </cell>
          <cell r="G165">
            <v>58</v>
          </cell>
          <cell r="H165">
            <v>59</v>
          </cell>
          <cell r="I165">
            <v>60</v>
          </cell>
          <cell r="J165">
            <v>0</v>
          </cell>
          <cell r="L165">
            <v>0</v>
          </cell>
          <cell r="M165">
            <v>0</v>
          </cell>
          <cell r="N165">
            <v>0</v>
          </cell>
          <cell r="O165">
            <v>0</v>
          </cell>
          <cell r="P165">
            <v>59</v>
          </cell>
          <cell r="Q165">
            <v>59</v>
          </cell>
          <cell r="R165">
            <v>58</v>
          </cell>
          <cell r="S165">
            <v>58</v>
          </cell>
          <cell r="T165">
            <v>59</v>
          </cell>
          <cell r="U165">
            <v>60</v>
          </cell>
        </row>
        <row r="166">
          <cell r="C166" t="str">
            <v>송당리</v>
          </cell>
          <cell r="D166">
            <v>684</v>
          </cell>
          <cell r="E166">
            <v>685</v>
          </cell>
          <cell r="F166">
            <v>674</v>
          </cell>
          <cell r="G166">
            <v>667</v>
          </cell>
          <cell r="H166">
            <v>683</v>
          </cell>
          <cell r="I166">
            <v>696</v>
          </cell>
          <cell r="J166">
            <v>0</v>
          </cell>
          <cell r="L166">
            <v>0</v>
          </cell>
          <cell r="M166">
            <v>0</v>
          </cell>
          <cell r="N166">
            <v>0</v>
          </cell>
          <cell r="O166">
            <v>0</v>
          </cell>
          <cell r="P166">
            <v>684</v>
          </cell>
          <cell r="Q166">
            <v>685</v>
          </cell>
          <cell r="R166">
            <v>674</v>
          </cell>
          <cell r="S166">
            <v>667</v>
          </cell>
          <cell r="T166">
            <v>683</v>
          </cell>
          <cell r="U166">
            <v>696</v>
          </cell>
        </row>
        <row r="167">
          <cell r="C167" t="str">
            <v>교촌리</v>
          </cell>
          <cell r="D167">
            <v>257</v>
          </cell>
          <cell r="E167">
            <v>257</v>
          </cell>
          <cell r="F167">
            <v>253</v>
          </cell>
          <cell r="G167">
            <v>250</v>
          </cell>
          <cell r="H167">
            <v>256</v>
          </cell>
          <cell r="I167">
            <v>261</v>
          </cell>
          <cell r="J167">
            <v>0</v>
          </cell>
          <cell r="L167">
            <v>0</v>
          </cell>
          <cell r="M167">
            <v>0</v>
          </cell>
          <cell r="N167">
            <v>0</v>
          </cell>
          <cell r="O167">
            <v>0</v>
          </cell>
          <cell r="P167">
            <v>257</v>
          </cell>
          <cell r="Q167">
            <v>257</v>
          </cell>
          <cell r="R167">
            <v>253</v>
          </cell>
          <cell r="S167">
            <v>250</v>
          </cell>
          <cell r="T167">
            <v>256</v>
          </cell>
          <cell r="U167">
            <v>261</v>
          </cell>
        </row>
        <row r="168">
          <cell r="C168" t="str">
            <v>하도 1</v>
          </cell>
          <cell r="D168">
            <v>101</v>
          </cell>
          <cell r="E168">
            <v>101</v>
          </cell>
          <cell r="F168">
            <v>99</v>
          </cell>
          <cell r="G168">
            <v>98</v>
          </cell>
          <cell r="H168">
            <v>101</v>
          </cell>
          <cell r="I168">
            <v>103</v>
          </cell>
          <cell r="J168">
            <v>0</v>
          </cell>
          <cell r="L168">
            <v>0</v>
          </cell>
          <cell r="M168">
            <v>0</v>
          </cell>
          <cell r="N168">
            <v>0</v>
          </cell>
          <cell r="O168">
            <v>0</v>
          </cell>
          <cell r="P168">
            <v>101</v>
          </cell>
          <cell r="Q168">
            <v>101</v>
          </cell>
          <cell r="R168">
            <v>99</v>
          </cell>
          <cell r="S168">
            <v>98</v>
          </cell>
          <cell r="T168">
            <v>101</v>
          </cell>
          <cell r="U168">
            <v>103</v>
          </cell>
        </row>
        <row r="169">
          <cell r="C169" t="str">
            <v>하도 2</v>
          </cell>
          <cell r="D169">
            <v>88</v>
          </cell>
          <cell r="E169">
            <v>88</v>
          </cell>
          <cell r="F169">
            <v>87</v>
          </cell>
          <cell r="G169">
            <v>86</v>
          </cell>
          <cell r="H169">
            <v>88</v>
          </cell>
          <cell r="I169">
            <v>90</v>
          </cell>
          <cell r="J169">
            <v>0</v>
          </cell>
          <cell r="L169">
            <v>0</v>
          </cell>
          <cell r="M169">
            <v>0</v>
          </cell>
          <cell r="N169">
            <v>0</v>
          </cell>
          <cell r="O169">
            <v>0</v>
          </cell>
          <cell r="P169">
            <v>88</v>
          </cell>
          <cell r="Q169">
            <v>88</v>
          </cell>
          <cell r="R169">
            <v>87</v>
          </cell>
          <cell r="S169">
            <v>86</v>
          </cell>
          <cell r="T169">
            <v>88</v>
          </cell>
          <cell r="U169">
            <v>90</v>
          </cell>
        </row>
        <row r="170">
          <cell r="C170" t="str">
            <v>하도 3</v>
          </cell>
          <cell r="D170">
            <v>90</v>
          </cell>
          <cell r="E170">
            <v>90</v>
          </cell>
          <cell r="F170">
            <v>89</v>
          </cell>
          <cell r="G170">
            <v>88</v>
          </cell>
          <cell r="H170">
            <v>90</v>
          </cell>
          <cell r="I170">
            <v>92</v>
          </cell>
          <cell r="J170">
            <v>0</v>
          </cell>
          <cell r="L170">
            <v>0</v>
          </cell>
          <cell r="M170">
            <v>0</v>
          </cell>
          <cell r="N170">
            <v>0</v>
          </cell>
          <cell r="O170">
            <v>0</v>
          </cell>
          <cell r="P170">
            <v>90</v>
          </cell>
          <cell r="Q170">
            <v>90</v>
          </cell>
          <cell r="R170">
            <v>89</v>
          </cell>
          <cell r="S170">
            <v>88</v>
          </cell>
          <cell r="T170">
            <v>90</v>
          </cell>
          <cell r="U170">
            <v>92</v>
          </cell>
        </row>
        <row r="171">
          <cell r="C171" t="str">
            <v>병사 1</v>
          </cell>
          <cell r="D171">
            <v>112</v>
          </cell>
          <cell r="E171">
            <v>112</v>
          </cell>
          <cell r="F171">
            <v>110</v>
          </cell>
          <cell r="G171">
            <v>110</v>
          </cell>
          <cell r="H171">
            <v>112</v>
          </cell>
          <cell r="I171">
            <v>114</v>
          </cell>
          <cell r="J171">
            <v>0</v>
          </cell>
          <cell r="L171">
            <v>0</v>
          </cell>
          <cell r="M171">
            <v>0</v>
          </cell>
          <cell r="N171">
            <v>0</v>
          </cell>
          <cell r="O171">
            <v>0</v>
          </cell>
          <cell r="P171">
            <v>112</v>
          </cell>
          <cell r="Q171">
            <v>112</v>
          </cell>
          <cell r="R171">
            <v>110</v>
          </cell>
          <cell r="S171">
            <v>110</v>
          </cell>
          <cell r="T171">
            <v>112</v>
          </cell>
          <cell r="U171">
            <v>114</v>
          </cell>
        </row>
        <row r="172">
          <cell r="C172" t="str">
            <v>병사 2</v>
          </cell>
          <cell r="D172">
            <v>163</v>
          </cell>
          <cell r="E172">
            <v>163</v>
          </cell>
          <cell r="F172">
            <v>161</v>
          </cell>
          <cell r="G172">
            <v>159</v>
          </cell>
          <cell r="H172">
            <v>163</v>
          </cell>
          <cell r="I172">
            <v>166</v>
          </cell>
          <cell r="J172">
            <v>0</v>
          </cell>
          <cell r="L172">
            <v>0</v>
          </cell>
          <cell r="M172">
            <v>0</v>
          </cell>
          <cell r="N172">
            <v>0</v>
          </cell>
          <cell r="O172">
            <v>0</v>
          </cell>
          <cell r="P172">
            <v>163</v>
          </cell>
          <cell r="Q172">
            <v>163</v>
          </cell>
          <cell r="R172">
            <v>161</v>
          </cell>
          <cell r="S172">
            <v>159</v>
          </cell>
          <cell r="T172">
            <v>163</v>
          </cell>
          <cell r="U172">
            <v>166</v>
          </cell>
        </row>
        <row r="173">
          <cell r="C173" t="str">
            <v>가곡 1</v>
          </cell>
          <cell r="D173">
            <v>63</v>
          </cell>
          <cell r="E173">
            <v>63</v>
          </cell>
          <cell r="F173">
            <v>62</v>
          </cell>
          <cell r="G173">
            <v>61</v>
          </cell>
          <cell r="H173">
            <v>63</v>
          </cell>
          <cell r="I173">
            <v>64</v>
          </cell>
          <cell r="J173">
            <v>0</v>
          </cell>
          <cell r="L173">
            <v>0</v>
          </cell>
          <cell r="M173">
            <v>0</v>
          </cell>
          <cell r="N173">
            <v>0</v>
          </cell>
          <cell r="O173">
            <v>0</v>
          </cell>
          <cell r="P173">
            <v>63</v>
          </cell>
          <cell r="Q173">
            <v>63</v>
          </cell>
          <cell r="R173">
            <v>62</v>
          </cell>
          <cell r="S173">
            <v>61</v>
          </cell>
          <cell r="T173">
            <v>63</v>
          </cell>
          <cell r="U173">
            <v>64</v>
          </cell>
        </row>
        <row r="174">
          <cell r="C174" t="str">
            <v>가곡 2</v>
          </cell>
          <cell r="D174">
            <v>91</v>
          </cell>
          <cell r="E174">
            <v>91</v>
          </cell>
          <cell r="F174">
            <v>90</v>
          </cell>
          <cell r="G174">
            <v>89</v>
          </cell>
          <cell r="H174">
            <v>91</v>
          </cell>
          <cell r="I174">
            <v>93</v>
          </cell>
          <cell r="J174">
            <v>0</v>
          </cell>
          <cell r="L174">
            <v>0</v>
          </cell>
          <cell r="M174">
            <v>0</v>
          </cell>
          <cell r="N174">
            <v>0</v>
          </cell>
          <cell r="O174">
            <v>0</v>
          </cell>
          <cell r="P174">
            <v>91</v>
          </cell>
          <cell r="Q174">
            <v>91</v>
          </cell>
          <cell r="R174">
            <v>90</v>
          </cell>
          <cell r="S174">
            <v>89</v>
          </cell>
          <cell r="T174">
            <v>91</v>
          </cell>
          <cell r="U174">
            <v>93</v>
          </cell>
        </row>
        <row r="175">
          <cell r="C175" t="str">
            <v>장구 1</v>
          </cell>
          <cell r="D175">
            <v>111</v>
          </cell>
          <cell r="E175">
            <v>111</v>
          </cell>
          <cell r="F175">
            <v>109</v>
          </cell>
          <cell r="G175">
            <v>109</v>
          </cell>
          <cell r="H175">
            <v>111</v>
          </cell>
          <cell r="I175">
            <v>113</v>
          </cell>
          <cell r="J175">
            <v>0</v>
          </cell>
          <cell r="L175">
            <v>0</v>
          </cell>
          <cell r="M175">
            <v>0</v>
          </cell>
          <cell r="N175">
            <v>0</v>
          </cell>
          <cell r="O175">
            <v>0</v>
          </cell>
          <cell r="P175">
            <v>111</v>
          </cell>
          <cell r="Q175">
            <v>111</v>
          </cell>
          <cell r="R175">
            <v>109</v>
          </cell>
          <cell r="S175">
            <v>109</v>
          </cell>
          <cell r="T175">
            <v>111</v>
          </cell>
          <cell r="U175">
            <v>113</v>
          </cell>
        </row>
        <row r="176">
          <cell r="C176" t="str">
            <v>장구 2</v>
          </cell>
          <cell r="D176">
            <v>144</v>
          </cell>
          <cell r="E176">
            <v>144</v>
          </cell>
          <cell r="F176">
            <v>142</v>
          </cell>
          <cell r="G176">
            <v>141</v>
          </cell>
          <cell r="H176">
            <v>144</v>
          </cell>
          <cell r="I176">
            <v>147</v>
          </cell>
          <cell r="J176">
            <v>0</v>
          </cell>
          <cell r="L176">
            <v>0</v>
          </cell>
          <cell r="M176">
            <v>0</v>
          </cell>
          <cell r="N176">
            <v>0</v>
          </cell>
          <cell r="O176">
            <v>0</v>
          </cell>
          <cell r="P176">
            <v>144</v>
          </cell>
          <cell r="Q176">
            <v>144</v>
          </cell>
          <cell r="R176">
            <v>142</v>
          </cell>
          <cell r="S176">
            <v>141</v>
          </cell>
          <cell r="T176">
            <v>144</v>
          </cell>
          <cell r="U176">
            <v>147</v>
          </cell>
        </row>
        <row r="177">
          <cell r="C177" t="str">
            <v>효죽리</v>
          </cell>
          <cell r="D177">
            <v>126</v>
          </cell>
          <cell r="E177">
            <v>126</v>
          </cell>
          <cell r="F177">
            <v>124</v>
          </cell>
          <cell r="G177">
            <v>123</v>
          </cell>
          <cell r="H177">
            <v>126</v>
          </cell>
          <cell r="I177">
            <v>128</v>
          </cell>
          <cell r="J177">
            <v>0</v>
          </cell>
          <cell r="L177">
            <v>0</v>
          </cell>
          <cell r="M177">
            <v>0</v>
          </cell>
          <cell r="N177">
            <v>0</v>
          </cell>
          <cell r="O177">
            <v>0</v>
          </cell>
          <cell r="P177">
            <v>126</v>
          </cell>
          <cell r="Q177">
            <v>126</v>
          </cell>
          <cell r="R177">
            <v>124</v>
          </cell>
          <cell r="S177">
            <v>123</v>
          </cell>
          <cell r="T177">
            <v>126</v>
          </cell>
          <cell r="U177">
            <v>128</v>
          </cell>
        </row>
        <row r="178">
          <cell r="C178" t="str">
            <v>죽림 1</v>
          </cell>
          <cell r="D178">
            <v>141</v>
          </cell>
          <cell r="E178">
            <v>141</v>
          </cell>
          <cell r="F178">
            <v>139</v>
          </cell>
          <cell r="G178">
            <v>138</v>
          </cell>
          <cell r="H178">
            <v>141</v>
          </cell>
          <cell r="I178">
            <v>143</v>
          </cell>
          <cell r="J178">
            <v>0</v>
          </cell>
          <cell r="L178">
            <v>0</v>
          </cell>
          <cell r="M178">
            <v>0</v>
          </cell>
          <cell r="N178">
            <v>0</v>
          </cell>
          <cell r="O178">
            <v>0</v>
          </cell>
          <cell r="P178">
            <v>141</v>
          </cell>
          <cell r="Q178">
            <v>141</v>
          </cell>
          <cell r="R178">
            <v>139</v>
          </cell>
          <cell r="S178">
            <v>138</v>
          </cell>
          <cell r="T178">
            <v>141</v>
          </cell>
          <cell r="U178">
            <v>143</v>
          </cell>
        </row>
        <row r="179">
          <cell r="C179" t="str">
            <v>죽림 2</v>
          </cell>
          <cell r="D179">
            <v>107</v>
          </cell>
          <cell r="E179">
            <v>107</v>
          </cell>
          <cell r="F179">
            <v>105</v>
          </cell>
          <cell r="G179">
            <v>105</v>
          </cell>
          <cell r="H179">
            <v>107</v>
          </cell>
          <cell r="I179">
            <v>109</v>
          </cell>
          <cell r="J179">
            <v>0</v>
          </cell>
          <cell r="L179">
            <v>0</v>
          </cell>
          <cell r="M179">
            <v>0</v>
          </cell>
          <cell r="N179">
            <v>0</v>
          </cell>
          <cell r="O179">
            <v>0</v>
          </cell>
          <cell r="P179">
            <v>107</v>
          </cell>
          <cell r="Q179">
            <v>107</v>
          </cell>
          <cell r="R179">
            <v>105</v>
          </cell>
          <cell r="S179">
            <v>105</v>
          </cell>
          <cell r="T179">
            <v>107</v>
          </cell>
          <cell r="U179">
            <v>109</v>
          </cell>
        </row>
        <row r="180">
          <cell r="C180" t="str">
            <v>죽림 3</v>
          </cell>
          <cell r="D180">
            <v>71</v>
          </cell>
          <cell r="E180">
            <v>71</v>
          </cell>
          <cell r="F180">
            <v>70</v>
          </cell>
          <cell r="G180">
            <v>69</v>
          </cell>
          <cell r="H180">
            <v>71</v>
          </cell>
          <cell r="I180">
            <v>72</v>
          </cell>
          <cell r="J180">
            <v>0</v>
          </cell>
          <cell r="L180">
            <v>0</v>
          </cell>
          <cell r="M180">
            <v>0</v>
          </cell>
          <cell r="N180">
            <v>0</v>
          </cell>
          <cell r="O180">
            <v>0</v>
          </cell>
          <cell r="P180">
            <v>71</v>
          </cell>
          <cell r="Q180">
            <v>71</v>
          </cell>
          <cell r="R180">
            <v>70</v>
          </cell>
          <cell r="S180">
            <v>69</v>
          </cell>
          <cell r="T180">
            <v>71</v>
          </cell>
          <cell r="U180">
            <v>72</v>
          </cell>
        </row>
        <row r="181">
          <cell r="C181" t="str">
            <v>호암 1</v>
          </cell>
          <cell r="D181">
            <v>161</v>
          </cell>
          <cell r="E181">
            <v>161</v>
          </cell>
          <cell r="F181">
            <v>159</v>
          </cell>
          <cell r="G181">
            <v>157</v>
          </cell>
          <cell r="H181">
            <v>161</v>
          </cell>
          <cell r="I181">
            <v>164</v>
          </cell>
          <cell r="J181">
            <v>0</v>
          </cell>
          <cell r="L181">
            <v>0</v>
          </cell>
          <cell r="M181">
            <v>0</v>
          </cell>
          <cell r="N181">
            <v>0</v>
          </cell>
          <cell r="O181">
            <v>0</v>
          </cell>
          <cell r="P181">
            <v>161</v>
          </cell>
          <cell r="Q181">
            <v>161</v>
          </cell>
          <cell r="R181">
            <v>159</v>
          </cell>
          <cell r="S181">
            <v>157</v>
          </cell>
          <cell r="T181">
            <v>161</v>
          </cell>
          <cell r="U181">
            <v>164</v>
          </cell>
        </row>
        <row r="182">
          <cell r="C182" t="str">
            <v>호암 2</v>
          </cell>
          <cell r="D182">
            <v>122</v>
          </cell>
          <cell r="E182">
            <v>122</v>
          </cell>
          <cell r="F182">
            <v>120</v>
          </cell>
          <cell r="G182">
            <v>119</v>
          </cell>
          <cell r="H182">
            <v>122</v>
          </cell>
          <cell r="I182">
            <v>124</v>
          </cell>
          <cell r="J182">
            <v>0</v>
          </cell>
          <cell r="L182">
            <v>0</v>
          </cell>
          <cell r="M182">
            <v>0</v>
          </cell>
          <cell r="N182">
            <v>0</v>
          </cell>
          <cell r="O182">
            <v>0</v>
          </cell>
          <cell r="P182">
            <v>122</v>
          </cell>
          <cell r="Q182">
            <v>122</v>
          </cell>
          <cell r="R182">
            <v>120</v>
          </cell>
          <cell r="S182">
            <v>119</v>
          </cell>
          <cell r="T182">
            <v>122</v>
          </cell>
          <cell r="U182">
            <v>124</v>
          </cell>
        </row>
        <row r="183">
          <cell r="C183" t="str">
            <v>노티 1</v>
          </cell>
          <cell r="D183">
            <v>99</v>
          </cell>
          <cell r="E183">
            <v>99</v>
          </cell>
          <cell r="F183">
            <v>97</v>
          </cell>
          <cell r="G183">
            <v>96</v>
          </cell>
          <cell r="H183">
            <v>99</v>
          </cell>
          <cell r="I183">
            <v>100</v>
          </cell>
          <cell r="J183">
            <v>0</v>
          </cell>
          <cell r="L183">
            <v>0</v>
          </cell>
          <cell r="M183">
            <v>0</v>
          </cell>
          <cell r="N183">
            <v>0</v>
          </cell>
          <cell r="O183">
            <v>0</v>
          </cell>
          <cell r="P183">
            <v>99</v>
          </cell>
          <cell r="Q183">
            <v>99</v>
          </cell>
          <cell r="R183">
            <v>97</v>
          </cell>
          <cell r="S183">
            <v>96</v>
          </cell>
          <cell r="T183">
            <v>99</v>
          </cell>
          <cell r="U183">
            <v>100</v>
          </cell>
        </row>
        <row r="184">
          <cell r="C184" t="str">
            <v>노티 2</v>
          </cell>
          <cell r="D184">
            <v>132</v>
          </cell>
          <cell r="E184">
            <v>133</v>
          </cell>
          <cell r="F184">
            <v>131</v>
          </cell>
          <cell r="G184">
            <v>128</v>
          </cell>
          <cell r="H184">
            <v>131</v>
          </cell>
          <cell r="I184">
            <v>134</v>
          </cell>
          <cell r="J184">
            <v>0</v>
          </cell>
          <cell r="L184">
            <v>0</v>
          </cell>
          <cell r="M184">
            <v>0</v>
          </cell>
          <cell r="N184">
            <v>0</v>
          </cell>
          <cell r="O184">
            <v>0</v>
          </cell>
          <cell r="P184">
            <v>132</v>
          </cell>
          <cell r="Q184">
            <v>133</v>
          </cell>
          <cell r="R184">
            <v>131</v>
          </cell>
          <cell r="S184">
            <v>128</v>
          </cell>
          <cell r="T184">
            <v>131</v>
          </cell>
          <cell r="U184">
            <v>134</v>
          </cell>
        </row>
        <row r="185">
          <cell r="C185" t="str">
            <v>구암리</v>
          </cell>
          <cell r="D185">
            <v>110</v>
          </cell>
          <cell r="E185">
            <v>110</v>
          </cell>
          <cell r="F185">
            <v>108</v>
          </cell>
          <cell r="G185">
            <v>108</v>
          </cell>
          <cell r="H185">
            <v>110</v>
          </cell>
          <cell r="I185">
            <v>112</v>
          </cell>
          <cell r="J185">
            <v>0</v>
          </cell>
          <cell r="L185">
            <v>0</v>
          </cell>
          <cell r="M185">
            <v>0</v>
          </cell>
          <cell r="N185">
            <v>0</v>
          </cell>
          <cell r="O185">
            <v>0</v>
          </cell>
          <cell r="P185">
            <v>110</v>
          </cell>
          <cell r="Q185">
            <v>110</v>
          </cell>
          <cell r="R185">
            <v>108</v>
          </cell>
          <cell r="S185">
            <v>108</v>
          </cell>
          <cell r="T185">
            <v>110</v>
          </cell>
          <cell r="U185">
            <v>112</v>
          </cell>
        </row>
        <row r="186">
          <cell r="C186" t="str">
            <v>화곡리</v>
          </cell>
          <cell r="D186">
            <v>86</v>
          </cell>
          <cell r="E186">
            <v>86</v>
          </cell>
          <cell r="F186">
            <v>85</v>
          </cell>
          <cell r="G186">
            <v>84</v>
          </cell>
          <cell r="H186">
            <v>86</v>
          </cell>
          <cell r="I186">
            <v>87</v>
          </cell>
          <cell r="J186">
            <v>0</v>
          </cell>
          <cell r="L186">
            <v>0</v>
          </cell>
          <cell r="M186">
            <v>0</v>
          </cell>
          <cell r="N186">
            <v>0</v>
          </cell>
          <cell r="O186">
            <v>0</v>
          </cell>
          <cell r="P186">
            <v>86</v>
          </cell>
          <cell r="Q186">
            <v>86</v>
          </cell>
          <cell r="R186">
            <v>85</v>
          </cell>
          <cell r="S186">
            <v>84</v>
          </cell>
          <cell r="T186">
            <v>86</v>
          </cell>
          <cell r="U186">
            <v>87</v>
          </cell>
        </row>
        <row r="187">
          <cell r="D187">
            <v>4131</v>
          </cell>
          <cell r="E187">
            <v>4136</v>
          </cell>
          <cell r="F187">
            <v>4074</v>
          </cell>
          <cell r="G187">
            <v>4026</v>
          </cell>
          <cell r="H187">
            <v>4122</v>
          </cell>
          <cell r="I187">
            <v>4199</v>
          </cell>
          <cell r="J187">
            <v>0</v>
          </cell>
          <cell r="K187">
            <v>0</v>
          </cell>
          <cell r="L187">
            <v>0</v>
          </cell>
          <cell r="M187">
            <v>0</v>
          </cell>
          <cell r="N187">
            <v>0</v>
          </cell>
          <cell r="O187">
            <v>0</v>
          </cell>
          <cell r="P187">
            <v>4131</v>
          </cell>
          <cell r="Q187">
            <v>4136</v>
          </cell>
          <cell r="R187">
            <v>4074</v>
          </cell>
          <cell r="S187">
            <v>4026</v>
          </cell>
          <cell r="T187">
            <v>4122</v>
          </cell>
          <cell r="U187">
            <v>4199</v>
          </cell>
        </row>
        <row r="188">
          <cell r="C188" t="str">
            <v>신충 1</v>
          </cell>
          <cell r="D188">
            <v>237</v>
          </cell>
          <cell r="E188">
            <v>237</v>
          </cell>
          <cell r="F188">
            <v>234</v>
          </cell>
          <cell r="G188">
            <v>231</v>
          </cell>
          <cell r="H188">
            <v>236</v>
          </cell>
          <cell r="I188">
            <v>241</v>
          </cell>
          <cell r="J188">
            <v>0</v>
          </cell>
          <cell r="L188">
            <v>0</v>
          </cell>
          <cell r="M188">
            <v>0</v>
          </cell>
          <cell r="N188">
            <v>0</v>
          </cell>
          <cell r="O188">
            <v>0</v>
          </cell>
          <cell r="P188">
            <v>237</v>
          </cell>
          <cell r="Q188">
            <v>237</v>
          </cell>
          <cell r="R188">
            <v>234</v>
          </cell>
          <cell r="S188">
            <v>231</v>
          </cell>
          <cell r="T188">
            <v>236</v>
          </cell>
          <cell r="U188">
            <v>241</v>
          </cell>
        </row>
        <row r="189">
          <cell r="C189" t="str">
            <v>신충 2</v>
          </cell>
          <cell r="D189">
            <v>49</v>
          </cell>
          <cell r="E189">
            <v>49</v>
          </cell>
          <cell r="F189">
            <v>49</v>
          </cell>
          <cell r="G189">
            <v>48</v>
          </cell>
          <cell r="H189">
            <v>49</v>
          </cell>
          <cell r="I189">
            <v>50</v>
          </cell>
          <cell r="J189">
            <v>0</v>
          </cell>
          <cell r="L189">
            <v>0</v>
          </cell>
          <cell r="M189">
            <v>0</v>
          </cell>
          <cell r="N189">
            <v>0</v>
          </cell>
          <cell r="O189">
            <v>0</v>
          </cell>
          <cell r="P189">
            <v>49</v>
          </cell>
          <cell r="Q189">
            <v>49</v>
          </cell>
          <cell r="R189">
            <v>49</v>
          </cell>
          <cell r="S189">
            <v>48</v>
          </cell>
          <cell r="T189">
            <v>49</v>
          </cell>
          <cell r="U189">
            <v>50</v>
          </cell>
        </row>
        <row r="190">
          <cell r="C190" t="str">
            <v>신충 3</v>
          </cell>
          <cell r="D190">
            <v>122</v>
          </cell>
          <cell r="E190">
            <v>122</v>
          </cell>
          <cell r="F190">
            <v>120</v>
          </cell>
          <cell r="G190">
            <v>119</v>
          </cell>
          <cell r="H190">
            <v>122</v>
          </cell>
          <cell r="I190">
            <v>124</v>
          </cell>
          <cell r="J190">
            <v>0</v>
          </cell>
          <cell r="L190">
            <v>0</v>
          </cell>
          <cell r="M190">
            <v>0</v>
          </cell>
          <cell r="N190">
            <v>0</v>
          </cell>
          <cell r="O190">
            <v>0</v>
          </cell>
          <cell r="P190">
            <v>122</v>
          </cell>
          <cell r="Q190">
            <v>122</v>
          </cell>
          <cell r="R190">
            <v>120</v>
          </cell>
          <cell r="S190">
            <v>119</v>
          </cell>
          <cell r="T190">
            <v>122</v>
          </cell>
          <cell r="U190">
            <v>124</v>
          </cell>
        </row>
        <row r="191">
          <cell r="C191" t="str">
            <v>산성리</v>
          </cell>
          <cell r="D191">
            <v>116</v>
          </cell>
          <cell r="E191">
            <v>116</v>
          </cell>
          <cell r="F191">
            <v>114</v>
          </cell>
          <cell r="G191">
            <v>113</v>
          </cell>
          <cell r="H191">
            <v>116</v>
          </cell>
          <cell r="I191">
            <v>118</v>
          </cell>
          <cell r="J191">
            <v>0</v>
          </cell>
          <cell r="L191">
            <v>0</v>
          </cell>
          <cell r="M191">
            <v>0</v>
          </cell>
          <cell r="N191">
            <v>0</v>
          </cell>
          <cell r="O191">
            <v>0</v>
          </cell>
          <cell r="P191">
            <v>116</v>
          </cell>
          <cell r="Q191">
            <v>116</v>
          </cell>
          <cell r="R191">
            <v>114</v>
          </cell>
          <cell r="S191">
            <v>113</v>
          </cell>
          <cell r="T191">
            <v>116</v>
          </cell>
          <cell r="U191">
            <v>118</v>
          </cell>
        </row>
        <row r="192">
          <cell r="C192" t="str">
            <v>월오 1</v>
          </cell>
          <cell r="D192">
            <v>326</v>
          </cell>
          <cell r="E192">
            <v>327</v>
          </cell>
          <cell r="F192">
            <v>322</v>
          </cell>
          <cell r="G192">
            <v>318</v>
          </cell>
          <cell r="H192">
            <v>325</v>
          </cell>
          <cell r="I192">
            <v>331</v>
          </cell>
          <cell r="J192">
            <v>0</v>
          </cell>
          <cell r="L192">
            <v>0</v>
          </cell>
          <cell r="M192">
            <v>0</v>
          </cell>
          <cell r="N192">
            <v>0</v>
          </cell>
          <cell r="O192">
            <v>0</v>
          </cell>
          <cell r="P192">
            <v>326</v>
          </cell>
          <cell r="Q192">
            <v>327</v>
          </cell>
          <cell r="R192">
            <v>322</v>
          </cell>
          <cell r="S192">
            <v>318</v>
          </cell>
          <cell r="T192">
            <v>325</v>
          </cell>
          <cell r="U192">
            <v>331</v>
          </cell>
        </row>
        <row r="193">
          <cell r="C193" t="str">
            <v>월오 2</v>
          </cell>
          <cell r="D193">
            <v>111</v>
          </cell>
          <cell r="E193">
            <v>111</v>
          </cell>
          <cell r="F193">
            <v>109</v>
          </cell>
          <cell r="G193">
            <v>109</v>
          </cell>
          <cell r="H193">
            <v>111</v>
          </cell>
          <cell r="I193">
            <v>113</v>
          </cell>
          <cell r="J193">
            <v>0</v>
          </cell>
          <cell r="L193">
            <v>0</v>
          </cell>
          <cell r="M193">
            <v>0</v>
          </cell>
          <cell r="N193">
            <v>0</v>
          </cell>
          <cell r="O193">
            <v>0</v>
          </cell>
          <cell r="P193">
            <v>111</v>
          </cell>
          <cell r="Q193">
            <v>111</v>
          </cell>
          <cell r="R193">
            <v>109</v>
          </cell>
          <cell r="S193">
            <v>109</v>
          </cell>
          <cell r="T193">
            <v>111</v>
          </cell>
          <cell r="U193">
            <v>113</v>
          </cell>
        </row>
        <row r="194">
          <cell r="C194" t="str">
            <v>지경 1</v>
          </cell>
          <cell r="D194">
            <v>190</v>
          </cell>
          <cell r="E194">
            <v>190</v>
          </cell>
          <cell r="F194">
            <v>187</v>
          </cell>
          <cell r="G194">
            <v>185</v>
          </cell>
          <cell r="H194">
            <v>190</v>
          </cell>
          <cell r="I194">
            <v>193</v>
          </cell>
          <cell r="J194">
            <v>0</v>
          </cell>
          <cell r="L194">
            <v>0</v>
          </cell>
          <cell r="M194">
            <v>0</v>
          </cell>
          <cell r="N194">
            <v>0</v>
          </cell>
          <cell r="O194">
            <v>0</v>
          </cell>
          <cell r="P194">
            <v>190</v>
          </cell>
          <cell r="Q194">
            <v>190</v>
          </cell>
          <cell r="R194">
            <v>187</v>
          </cell>
          <cell r="S194">
            <v>185</v>
          </cell>
          <cell r="T194">
            <v>190</v>
          </cell>
          <cell r="U194">
            <v>193</v>
          </cell>
        </row>
        <row r="195">
          <cell r="C195" t="str">
            <v>지경 2</v>
          </cell>
          <cell r="D195">
            <v>70</v>
          </cell>
          <cell r="E195">
            <v>70</v>
          </cell>
          <cell r="F195">
            <v>69</v>
          </cell>
          <cell r="G195">
            <v>68</v>
          </cell>
          <cell r="H195">
            <v>70</v>
          </cell>
          <cell r="I195">
            <v>71</v>
          </cell>
          <cell r="J195">
            <v>0</v>
          </cell>
          <cell r="L195">
            <v>0</v>
          </cell>
          <cell r="M195">
            <v>0</v>
          </cell>
          <cell r="N195">
            <v>0</v>
          </cell>
          <cell r="O195">
            <v>0</v>
          </cell>
          <cell r="P195">
            <v>70</v>
          </cell>
          <cell r="Q195">
            <v>70</v>
          </cell>
          <cell r="R195">
            <v>69</v>
          </cell>
          <cell r="S195">
            <v>68</v>
          </cell>
          <cell r="T195">
            <v>70</v>
          </cell>
          <cell r="U195">
            <v>71</v>
          </cell>
        </row>
        <row r="196">
          <cell r="C196" t="str">
            <v>석종 1</v>
          </cell>
          <cell r="D196">
            <v>75</v>
          </cell>
          <cell r="E196">
            <v>75</v>
          </cell>
          <cell r="F196">
            <v>74</v>
          </cell>
          <cell r="G196">
            <v>73</v>
          </cell>
          <cell r="H196">
            <v>75</v>
          </cell>
          <cell r="I196">
            <v>77</v>
          </cell>
          <cell r="J196">
            <v>0</v>
          </cell>
          <cell r="L196">
            <v>0</v>
          </cell>
          <cell r="M196">
            <v>0</v>
          </cell>
          <cell r="N196">
            <v>0</v>
          </cell>
          <cell r="O196">
            <v>0</v>
          </cell>
          <cell r="P196">
            <v>75</v>
          </cell>
          <cell r="Q196">
            <v>75</v>
          </cell>
          <cell r="R196">
            <v>74</v>
          </cell>
          <cell r="S196">
            <v>73</v>
          </cell>
          <cell r="T196">
            <v>75</v>
          </cell>
          <cell r="U196">
            <v>77</v>
          </cell>
        </row>
        <row r="197">
          <cell r="C197" t="str">
            <v>석종 2</v>
          </cell>
          <cell r="D197">
            <v>361</v>
          </cell>
          <cell r="E197">
            <v>362</v>
          </cell>
          <cell r="F197">
            <v>356</v>
          </cell>
          <cell r="G197">
            <v>352</v>
          </cell>
          <cell r="H197">
            <v>360</v>
          </cell>
          <cell r="I197">
            <v>367</v>
          </cell>
          <cell r="J197">
            <v>0</v>
          </cell>
          <cell r="L197">
            <v>0</v>
          </cell>
          <cell r="M197">
            <v>0</v>
          </cell>
          <cell r="N197">
            <v>0</v>
          </cell>
          <cell r="O197">
            <v>0</v>
          </cell>
          <cell r="P197">
            <v>361</v>
          </cell>
          <cell r="Q197">
            <v>362</v>
          </cell>
          <cell r="R197">
            <v>356</v>
          </cell>
          <cell r="S197">
            <v>352</v>
          </cell>
          <cell r="T197">
            <v>360</v>
          </cell>
          <cell r="U197">
            <v>367</v>
          </cell>
        </row>
        <row r="198">
          <cell r="C198" t="str">
            <v>석종 3</v>
          </cell>
          <cell r="D198">
            <v>157</v>
          </cell>
          <cell r="E198">
            <v>157</v>
          </cell>
          <cell r="F198">
            <v>155</v>
          </cell>
          <cell r="G198">
            <v>153</v>
          </cell>
          <cell r="H198">
            <v>157</v>
          </cell>
          <cell r="I198">
            <v>160</v>
          </cell>
          <cell r="J198">
            <v>0</v>
          </cell>
          <cell r="L198">
            <v>0</v>
          </cell>
          <cell r="M198">
            <v>0</v>
          </cell>
          <cell r="N198">
            <v>0</v>
          </cell>
          <cell r="O198">
            <v>0</v>
          </cell>
          <cell r="P198">
            <v>157</v>
          </cell>
          <cell r="Q198">
            <v>157</v>
          </cell>
          <cell r="R198">
            <v>155</v>
          </cell>
          <cell r="S198">
            <v>153</v>
          </cell>
          <cell r="T198">
            <v>157</v>
          </cell>
          <cell r="U198">
            <v>160</v>
          </cell>
        </row>
        <row r="199">
          <cell r="C199" t="str">
            <v>상도 1</v>
          </cell>
          <cell r="D199">
            <v>210</v>
          </cell>
          <cell r="E199">
            <v>211</v>
          </cell>
          <cell r="F199">
            <v>207</v>
          </cell>
          <cell r="G199">
            <v>205</v>
          </cell>
          <cell r="H199">
            <v>210</v>
          </cell>
          <cell r="I199">
            <v>214</v>
          </cell>
          <cell r="J199">
            <v>0</v>
          </cell>
          <cell r="L199">
            <v>0</v>
          </cell>
          <cell r="M199">
            <v>0</v>
          </cell>
          <cell r="N199">
            <v>0</v>
          </cell>
          <cell r="O199">
            <v>0</v>
          </cell>
          <cell r="P199">
            <v>210</v>
          </cell>
          <cell r="Q199">
            <v>211</v>
          </cell>
          <cell r="R199">
            <v>207</v>
          </cell>
          <cell r="S199">
            <v>205</v>
          </cell>
          <cell r="T199">
            <v>210</v>
          </cell>
          <cell r="U199">
            <v>214</v>
          </cell>
        </row>
        <row r="200">
          <cell r="C200" t="str">
            <v>상도 2</v>
          </cell>
          <cell r="D200">
            <v>167</v>
          </cell>
          <cell r="E200">
            <v>168</v>
          </cell>
          <cell r="F200">
            <v>165</v>
          </cell>
          <cell r="G200">
            <v>162</v>
          </cell>
          <cell r="H200">
            <v>166</v>
          </cell>
          <cell r="I200">
            <v>169</v>
          </cell>
          <cell r="J200">
            <v>0</v>
          </cell>
          <cell r="L200">
            <v>0</v>
          </cell>
          <cell r="M200">
            <v>0</v>
          </cell>
          <cell r="N200">
            <v>0</v>
          </cell>
          <cell r="O200">
            <v>0</v>
          </cell>
          <cell r="P200">
            <v>167</v>
          </cell>
          <cell r="Q200">
            <v>168</v>
          </cell>
          <cell r="R200">
            <v>165</v>
          </cell>
          <cell r="S200">
            <v>162</v>
          </cell>
          <cell r="T200">
            <v>166</v>
          </cell>
          <cell r="U200">
            <v>169</v>
          </cell>
        </row>
        <row r="201">
          <cell r="C201" t="str">
            <v>상도 3</v>
          </cell>
          <cell r="D201">
            <v>97</v>
          </cell>
          <cell r="E201">
            <v>97</v>
          </cell>
          <cell r="F201">
            <v>96</v>
          </cell>
          <cell r="G201">
            <v>94</v>
          </cell>
          <cell r="H201">
            <v>96</v>
          </cell>
          <cell r="I201">
            <v>98</v>
          </cell>
          <cell r="J201">
            <v>0</v>
          </cell>
          <cell r="L201">
            <v>0</v>
          </cell>
          <cell r="M201">
            <v>0</v>
          </cell>
          <cell r="N201">
            <v>0</v>
          </cell>
          <cell r="O201">
            <v>0</v>
          </cell>
          <cell r="P201">
            <v>97</v>
          </cell>
          <cell r="Q201">
            <v>97</v>
          </cell>
          <cell r="R201">
            <v>96</v>
          </cell>
          <cell r="S201">
            <v>94</v>
          </cell>
          <cell r="T201">
            <v>96</v>
          </cell>
          <cell r="U201">
            <v>98</v>
          </cell>
        </row>
        <row r="202">
          <cell r="C202" t="str">
            <v>대명 1</v>
          </cell>
          <cell r="D202">
            <v>361</v>
          </cell>
          <cell r="E202">
            <v>362</v>
          </cell>
          <cell r="F202">
            <v>356</v>
          </cell>
          <cell r="G202">
            <v>352</v>
          </cell>
          <cell r="H202">
            <v>360</v>
          </cell>
          <cell r="I202">
            <v>367</v>
          </cell>
          <cell r="J202">
            <v>0</v>
          </cell>
          <cell r="L202">
            <v>0</v>
          </cell>
          <cell r="M202">
            <v>0</v>
          </cell>
          <cell r="N202">
            <v>0</v>
          </cell>
          <cell r="O202">
            <v>0</v>
          </cell>
          <cell r="P202">
            <v>361</v>
          </cell>
          <cell r="Q202">
            <v>362</v>
          </cell>
          <cell r="R202">
            <v>356</v>
          </cell>
          <cell r="S202">
            <v>352</v>
          </cell>
          <cell r="T202">
            <v>360</v>
          </cell>
          <cell r="U202">
            <v>367</v>
          </cell>
        </row>
        <row r="203">
          <cell r="C203" t="str">
            <v>대명 2</v>
          </cell>
          <cell r="D203">
            <v>153</v>
          </cell>
          <cell r="E203">
            <v>153</v>
          </cell>
          <cell r="F203">
            <v>151</v>
          </cell>
          <cell r="G203">
            <v>149</v>
          </cell>
          <cell r="H203">
            <v>153</v>
          </cell>
          <cell r="I203">
            <v>155</v>
          </cell>
          <cell r="J203">
            <v>0</v>
          </cell>
          <cell r="L203">
            <v>0</v>
          </cell>
          <cell r="M203">
            <v>0</v>
          </cell>
          <cell r="N203">
            <v>0</v>
          </cell>
          <cell r="O203">
            <v>0</v>
          </cell>
          <cell r="P203">
            <v>153</v>
          </cell>
          <cell r="Q203">
            <v>153</v>
          </cell>
          <cell r="R203">
            <v>151</v>
          </cell>
          <cell r="S203">
            <v>149</v>
          </cell>
          <cell r="T203">
            <v>153</v>
          </cell>
          <cell r="U203">
            <v>155</v>
          </cell>
        </row>
        <row r="204">
          <cell r="C204" t="str">
            <v>대우리</v>
          </cell>
          <cell r="D204">
            <v>117</v>
          </cell>
          <cell r="E204">
            <v>117</v>
          </cell>
          <cell r="F204">
            <v>115</v>
          </cell>
          <cell r="G204">
            <v>114</v>
          </cell>
          <cell r="H204">
            <v>117</v>
          </cell>
          <cell r="I204">
            <v>119</v>
          </cell>
          <cell r="J204">
            <v>0</v>
          </cell>
          <cell r="L204">
            <v>0</v>
          </cell>
          <cell r="M204">
            <v>0</v>
          </cell>
          <cell r="N204">
            <v>0</v>
          </cell>
          <cell r="O204">
            <v>0</v>
          </cell>
          <cell r="P204">
            <v>117</v>
          </cell>
          <cell r="Q204">
            <v>117</v>
          </cell>
          <cell r="R204">
            <v>115</v>
          </cell>
          <cell r="S204">
            <v>114</v>
          </cell>
          <cell r="T204">
            <v>117</v>
          </cell>
          <cell r="U204">
            <v>119</v>
          </cell>
        </row>
        <row r="205">
          <cell r="C205" t="str">
            <v>대촌 1</v>
          </cell>
          <cell r="D205">
            <v>237</v>
          </cell>
          <cell r="E205">
            <v>237</v>
          </cell>
          <cell r="F205">
            <v>234</v>
          </cell>
          <cell r="G205">
            <v>231</v>
          </cell>
          <cell r="H205">
            <v>236</v>
          </cell>
          <cell r="I205">
            <v>241</v>
          </cell>
          <cell r="J205">
            <v>0</v>
          </cell>
          <cell r="L205">
            <v>0</v>
          </cell>
          <cell r="M205">
            <v>0</v>
          </cell>
          <cell r="N205">
            <v>0</v>
          </cell>
          <cell r="O205">
            <v>0</v>
          </cell>
          <cell r="P205">
            <v>237</v>
          </cell>
          <cell r="Q205">
            <v>237</v>
          </cell>
          <cell r="R205">
            <v>234</v>
          </cell>
          <cell r="S205">
            <v>231</v>
          </cell>
          <cell r="T205">
            <v>236</v>
          </cell>
          <cell r="U205">
            <v>241</v>
          </cell>
        </row>
        <row r="206">
          <cell r="C206" t="str">
            <v>대촌 2</v>
          </cell>
          <cell r="D206">
            <v>72</v>
          </cell>
          <cell r="E206">
            <v>72</v>
          </cell>
          <cell r="F206">
            <v>71</v>
          </cell>
          <cell r="G206">
            <v>70</v>
          </cell>
          <cell r="H206">
            <v>72</v>
          </cell>
          <cell r="I206">
            <v>73</v>
          </cell>
          <cell r="J206">
            <v>0</v>
          </cell>
          <cell r="L206">
            <v>0</v>
          </cell>
          <cell r="M206">
            <v>0</v>
          </cell>
          <cell r="N206">
            <v>0</v>
          </cell>
          <cell r="O206">
            <v>0</v>
          </cell>
          <cell r="P206">
            <v>72</v>
          </cell>
          <cell r="Q206">
            <v>72</v>
          </cell>
          <cell r="R206">
            <v>71</v>
          </cell>
          <cell r="S206">
            <v>70</v>
          </cell>
          <cell r="T206">
            <v>72</v>
          </cell>
          <cell r="U206">
            <v>73</v>
          </cell>
        </row>
        <row r="207">
          <cell r="C207" t="str">
            <v>학당리</v>
          </cell>
          <cell r="D207">
            <v>157</v>
          </cell>
          <cell r="E207">
            <v>157</v>
          </cell>
          <cell r="F207">
            <v>155</v>
          </cell>
          <cell r="G207">
            <v>153</v>
          </cell>
          <cell r="H207">
            <v>157</v>
          </cell>
          <cell r="I207">
            <v>160</v>
          </cell>
          <cell r="J207">
            <v>0</v>
          </cell>
          <cell r="L207">
            <v>0</v>
          </cell>
          <cell r="M207">
            <v>0</v>
          </cell>
          <cell r="N207">
            <v>0</v>
          </cell>
          <cell r="O207">
            <v>0</v>
          </cell>
          <cell r="P207">
            <v>157</v>
          </cell>
          <cell r="Q207">
            <v>157</v>
          </cell>
          <cell r="R207">
            <v>155</v>
          </cell>
          <cell r="S207">
            <v>153</v>
          </cell>
          <cell r="T207">
            <v>157</v>
          </cell>
          <cell r="U207">
            <v>160</v>
          </cell>
        </row>
        <row r="208">
          <cell r="C208" t="str">
            <v>주곡리</v>
          </cell>
          <cell r="D208">
            <v>150</v>
          </cell>
          <cell r="E208">
            <v>150</v>
          </cell>
          <cell r="F208">
            <v>148</v>
          </cell>
          <cell r="G208">
            <v>146</v>
          </cell>
          <cell r="H208">
            <v>149</v>
          </cell>
          <cell r="I208">
            <v>152</v>
          </cell>
          <cell r="J208">
            <v>0</v>
          </cell>
          <cell r="L208">
            <v>0</v>
          </cell>
          <cell r="M208">
            <v>0</v>
          </cell>
          <cell r="N208">
            <v>0</v>
          </cell>
          <cell r="O208">
            <v>0</v>
          </cell>
          <cell r="P208">
            <v>150</v>
          </cell>
          <cell r="Q208">
            <v>150</v>
          </cell>
          <cell r="R208">
            <v>148</v>
          </cell>
          <cell r="S208">
            <v>146</v>
          </cell>
          <cell r="T208">
            <v>149</v>
          </cell>
          <cell r="U208">
            <v>152</v>
          </cell>
        </row>
        <row r="209">
          <cell r="C209" t="str">
            <v>한천 1</v>
          </cell>
          <cell r="D209">
            <v>179</v>
          </cell>
          <cell r="E209">
            <v>179</v>
          </cell>
          <cell r="F209">
            <v>176</v>
          </cell>
          <cell r="G209">
            <v>175</v>
          </cell>
          <cell r="H209">
            <v>179</v>
          </cell>
          <cell r="I209">
            <v>182</v>
          </cell>
          <cell r="J209">
            <v>0</v>
          </cell>
          <cell r="L209">
            <v>0</v>
          </cell>
          <cell r="M209">
            <v>0</v>
          </cell>
          <cell r="N209">
            <v>0</v>
          </cell>
          <cell r="O209">
            <v>0</v>
          </cell>
          <cell r="P209">
            <v>179</v>
          </cell>
          <cell r="Q209">
            <v>179</v>
          </cell>
          <cell r="R209">
            <v>176</v>
          </cell>
          <cell r="S209">
            <v>175</v>
          </cell>
          <cell r="T209">
            <v>179</v>
          </cell>
          <cell r="U209">
            <v>182</v>
          </cell>
        </row>
        <row r="210">
          <cell r="C210" t="str">
            <v>한천 2</v>
          </cell>
          <cell r="D210">
            <v>97</v>
          </cell>
          <cell r="E210">
            <v>97</v>
          </cell>
          <cell r="F210">
            <v>96</v>
          </cell>
          <cell r="G210">
            <v>94</v>
          </cell>
          <cell r="H210">
            <v>96</v>
          </cell>
          <cell r="I210">
            <v>98</v>
          </cell>
          <cell r="J210">
            <v>0</v>
          </cell>
          <cell r="L210">
            <v>0</v>
          </cell>
          <cell r="M210">
            <v>0</v>
          </cell>
          <cell r="N210">
            <v>0</v>
          </cell>
          <cell r="O210">
            <v>0</v>
          </cell>
          <cell r="P210">
            <v>97</v>
          </cell>
          <cell r="Q210">
            <v>97</v>
          </cell>
          <cell r="R210">
            <v>96</v>
          </cell>
          <cell r="S210">
            <v>94</v>
          </cell>
          <cell r="T210">
            <v>96</v>
          </cell>
          <cell r="U210">
            <v>98</v>
          </cell>
        </row>
        <row r="211">
          <cell r="C211" t="str">
            <v>한천 3</v>
          </cell>
          <cell r="D211">
            <v>61</v>
          </cell>
          <cell r="E211">
            <v>61</v>
          </cell>
          <cell r="F211">
            <v>60</v>
          </cell>
          <cell r="G211">
            <v>60</v>
          </cell>
          <cell r="H211">
            <v>61</v>
          </cell>
          <cell r="I211">
            <v>63</v>
          </cell>
          <cell r="J211">
            <v>0</v>
          </cell>
          <cell r="L211">
            <v>0</v>
          </cell>
          <cell r="M211">
            <v>0</v>
          </cell>
          <cell r="N211">
            <v>0</v>
          </cell>
          <cell r="O211">
            <v>0</v>
          </cell>
          <cell r="P211">
            <v>61</v>
          </cell>
          <cell r="Q211">
            <v>61</v>
          </cell>
          <cell r="R211">
            <v>60</v>
          </cell>
          <cell r="S211">
            <v>60</v>
          </cell>
          <cell r="T211">
            <v>61</v>
          </cell>
          <cell r="U211">
            <v>63</v>
          </cell>
        </row>
        <row r="212">
          <cell r="C212" t="str">
            <v>숙진 1</v>
          </cell>
          <cell r="D212">
            <v>154</v>
          </cell>
          <cell r="E212">
            <v>154</v>
          </cell>
          <cell r="F212">
            <v>152</v>
          </cell>
          <cell r="G212">
            <v>150</v>
          </cell>
          <cell r="H212">
            <v>154</v>
          </cell>
          <cell r="I212">
            <v>156</v>
          </cell>
          <cell r="J212">
            <v>0</v>
          </cell>
          <cell r="L212">
            <v>0</v>
          </cell>
          <cell r="M212">
            <v>0</v>
          </cell>
          <cell r="N212">
            <v>0</v>
          </cell>
          <cell r="O212">
            <v>0</v>
          </cell>
          <cell r="P212">
            <v>154</v>
          </cell>
          <cell r="Q212">
            <v>154</v>
          </cell>
          <cell r="R212">
            <v>152</v>
          </cell>
          <cell r="S212">
            <v>150</v>
          </cell>
          <cell r="T212">
            <v>154</v>
          </cell>
          <cell r="U212">
            <v>156</v>
          </cell>
        </row>
        <row r="213">
          <cell r="C213" t="str">
            <v>숙진 2</v>
          </cell>
          <cell r="D213">
            <v>105</v>
          </cell>
          <cell r="E213">
            <v>105</v>
          </cell>
          <cell r="F213">
            <v>103</v>
          </cell>
          <cell r="G213">
            <v>102</v>
          </cell>
          <cell r="H213">
            <v>105</v>
          </cell>
          <cell r="I213">
            <v>107</v>
          </cell>
          <cell r="J213">
            <v>0</v>
          </cell>
          <cell r="L213">
            <v>0</v>
          </cell>
          <cell r="M213">
            <v>0</v>
          </cell>
          <cell r="N213">
            <v>0</v>
          </cell>
          <cell r="O213">
            <v>0</v>
          </cell>
          <cell r="P213">
            <v>105</v>
          </cell>
          <cell r="Q213">
            <v>105</v>
          </cell>
          <cell r="R213">
            <v>103</v>
          </cell>
          <cell r="S213">
            <v>102</v>
          </cell>
          <cell r="T213">
            <v>105</v>
          </cell>
          <cell r="U213">
            <v>107</v>
          </cell>
        </row>
        <row r="214">
          <cell r="D214">
            <v>4307</v>
          </cell>
          <cell r="E214">
            <v>4313</v>
          </cell>
          <cell r="F214">
            <v>4247</v>
          </cell>
          <cell r="G214">
            <v>4209</v>
          </cell>
          <cell r="H214">
            <v>4306</v>
          </cell>
          <cell r="I214">
            <v>4389</v>
          </cell>
          <cell r="J214">
            <v>0</v>
          </cell>
          <cell r="K214">
            <v>0</v>
          </cell>
          <cell r="L214">
            <v>0</v>
          </cell>
          <cell r="M214">
            <v>0</v>
          </cell>
          <cell r="N214">
            <v>0</v>
          </cell>
          <cell r="O214">
            <v>0</v>
          </cell>
          <cell r="P214">
            <v>4307</v>
          </cell>
          <cell r="Q214">
            <v>4313</v>
          </cell>
          <cell r="R214">
            <v>4247</v>
          </cell>
          <cell r="S214">
            <v>4209</v>
          </cell>
          <cell r="T214">
            <v>4306</v>
          </cell>
          <cell r="U214">
            <v>4389</v>
          </cell>
        </row>
        <row r="215">
          <cell r="C215" t="str">
            <v>마구평 1</v>
          </cell>
          <cell r="D215">
            <v>89</v>
          </cell>
          <cell r="E215">
            <v>89</v>
          </cell>
          <cell r="F215">
            <v>88</v>
          </cell>
          <cell r="G215">
            <v>87</v>
          </cell>
          <cell r="H215">
            <v>89</v>
          </cell>
          <cell r="I215">
            <v>91</v>
          </cell>
          <cell r="J215">
            <v>0</v>
          </cell>
          <cell r="L215">
            <v>0</v>
          </cell>
          <cell r="M215">
            <v>0</v>
          </cell>
          <cell r="N215">
            <v>0</v>
          </cell>
          <cell r="O215">
            <v>0</v>
          </cell>
          <cell r="P215">
            <v>89</v>
          </cell>
          <cell r="Q215">
            <v>89</v>
          </cell>
          <cell r="R215">
            <v>88</v>
          </cell>
          <cell r="S215">
            <v>87</v>
          </cell>
          <cell r="T215">
            <v>89</v>
          </cell>
          <cell r="U215">
            <v>91</v>
          </cell>
        </row>
        <row r="216">
          <cell r="C216" t="str">
            <v>마구평 2</v>
          </cell>
          <cell r="D216">
            <v>74</v>
          </cell>
          <cell r="E216">
            <v>74</v>
          </cell>
          <cell r="F216">
            <v>73</v>
          </cell>
          <cell r="G216">
            <v>72</v>
          </cell>
          <cell r="H216">
            <v>74</v>
          </cell>
          <cell r="I216">
            <v>76</v>
          </cell>
          <cell r="J216">
            <v>0</v>
          </cell>
          <cell r="L216">
            <v>0</v>
          </cell>
          <cell r="M216">
            <v>0</v>
          </cell>
          <cell r="N216">
            <v>0</v>
          </cell>
          <cell r="O216">
            <v>0</v>
          </cell>
          <cell r="P216">
            <v>74</v>
          </cell>
          <cell r="Q216">
            <v>74</v>
          </cell>
          <cell r="R216">
            <v>73</v>
          </cell>
          <cell r="S216">
            <v>72</v>
          </cell>
          <cell r="T216">
            <v>74</v>
          </cell>
          <cell r="U216">
            <v>76</v>
          </cell>
        </row>
        <row r="217">
          <cell r="C217" t="str">
            <v>마구평 3</v>
          </cell>
          <cell r="D217">
            <v>441</v>
          </cell>
          <cell r="E217">
            <v>442</v>
          </cell>
          <cell r="F217">
            <v>435</v>
          </cell>
          <cell r="G217">
            <v>430</v>
          </cell>
          <cell r="H217">
            <v>441</v>
          </cell>
          <cell r="I217">
            <v>449</v>
          </cell>
          <cell r="J217">
            <v>0</v>
          </cell>
          <cell r="L217">
            <v>0</v>
          </cell>
          <cell r="M217">
            <v>0</v>
          </cell>
          <cell r="N217">
            <v>0</v>
          </cell>
          <cell r="O217">
            <v>0</v>
          </cell>
          <cell r="P217">
            <v>441</v>
          </cell>
          <cell r="Q217">
            <v>442</v>
          </cell>
          <cell r="R217">
            <v>435</v>
          </cell>
          <cell r="S217">
            <v>430</v>
          </cell>
          <cell r="T217">
            <v>441</v>
          </cell>
          <cell r="U217">
            <v>449</v>
          </cell>
        </row>
        <row r="218">
          <cell r="C218" t="str">
            <v>마구평 4</v>
          </cell>
          <cell r="D218">
            <v>88</v>
          </cell>
          <cell r="E218">
            <v>88</v>
          </cell>
          <cell r="F218">
            <v>87</v>
          </cell>
          <cell r="G218">
            <v>86</v>
          </cell>
          <cell r="H218">
            <v>88</v>
          </cell>
          <cell r="I218">
            <v>90</v>
          </cell>
          <cell r="J218">
            <v>0</v>
          </cell>
          <cell r="L218">
            <v>0</v>
          </cell>
          <cell r="M218">
            <v>0</v>
          </cell>
          <cell r="N218">
            <v>0</v>
          </cell>
          <cell r="O218">
            <v>0</v>
          </cell>
          <cell r="P218">
            <v>88</v>
          </cell>
          <cell r="Q218">
            <v>88</v>
          </cell>
          <cell r="R218">
            <v>87</v>
          </cell>
          <cell r="S218">
            <v>86</v>
          </cell>
          <cell r="T218">
            <v>88</v>
          </cell>
          <cell r="U218">
            <v>90</v>
          </cell>
        </row>
        <row r="219">
          <cell r="C219" t="str">
            <v>마구평 5</v>
          </cell>
          <cell r="D219">
            <v>102</v>
          </cell>
          <cell r="E219">
            <v>102</v>
          </cell>
          <cell r="F219">
            <v>100</v>
          </cell>
          <cell r="G219">
            <v>99</v>
          </cell>
          <cell r="H219">
            <v>102</v>
          </cell>
          <cell r="I219">
            <v>104</v>
          </cell>
          <cell r="J219">
            <v>0</v>
          </cell>
          <cell r="L219">
            <v>0</v>
          </cell>
          <cell r="M219">
            <v>0</v>
          </cell>
          <cell r="N219">
            <v>0</v>
          </cell>
          <cell r="O219">
            <v>0</v>
          </cell>
          <cell r="P219">
            <v>102</v>
          </cell>
          <cell r="Q219">
            <v>102</v>
          </cell>
          <cell r="R219">
            <v>100</v>
          </cell>
          <cell r="S219">
            <v>99</v>
          </cell>
          <cell r="T219">
            <v>102</v>
          </cell>
          <cell r="U219">
            <v>104</v>
          </cell>
        </row>
        <row r="220">
          <cell r="C220" t="str">
            <v>덕평 1</v>
          </cell>
          <cell r="D220">
            <v>165</v>
          </cell>
          <cell r="E220">
            <v>165</v>
          </cell>
          <cell r="F220">
            <v>163</v>
          </cell>
          <cell r="G220">
            <v>161</v>
          </cell>
          <cell r="H220">
            <v>165</v>
          </cell>
          <cell r="I220">
            <v>168</v>
          </cell>
          <cell r="J220">
            <v>0</v>
          </cell>
          <cell r="L220">
            <v>0</v>
          </cell>
          <cell r="M220">
            <v>0</v>
          </cell>
          <cell r="N220">
            <v>0</v>
          </cell>
          <cell r="O220">
            <v>0</v>
          </cell>
          <cell r="P220">
            <v>165</v>
          </cell>
          <cell r="Q220">
            <v>165</v>
          </cell>
          <cell r="R220">
            <v>163</v>
          </cell>
          <cell r="S220">
            <v>161</v>
          </cell>
          <cell r="T220">
            <v>165</v>
          </cell>
          <cell r="U220">
            <v>168</v>
          </cell>
        </row>
        <row r="221">
          <cell r="C221" t="str">
            <v>덕평 2</v>
          </cell>
          <cell r="D221">
            <v>170</v>
          </cell>
          <cell r="E221">
            <v>171</v>
          </cell>
          <cell r="F221">
            <v>168</v>
          </cell>
          <cell r="G221">
            <v>166</v>
          </cell>
          <cell r="H221">
            <v>170</v>
          </cell>
          <cell r="I221">
            <v>173</v>
          </cell>
          <cell r="J221">
            <v>0</v>
          </cell>
          <cell r="L221">
            <v>0</v>
          </cell>
          <cell r="M221">
            <v>0</v>
          </cell>
          <cell r="N221">
            <v>0</v>
          </cell>
          <cell r="O221">
            <v>0</v>
          </cell>
          <cell r="P221">
            <v>170</v>
          </cell>
          <cell r="Q221">
            <v>171</v>
          </cell>
          <cell r="R221">
            <v>168</v>
          </cell>
          <cell r="S221">
            <v>166</v>
          </cell>
          <cell r="T221">
            <v>170</v>
          </cell>
          <cell r="U221">
            <v>173</v>
          </cell>
        </row>
        <row r="222">
          <cell r="C222" t="str">
            <v>덕평 3</v>
          </cell>
          <cell r="D222">
            <v>49</v>
          </cell>
          <cell r="E222">
            <v>49</v>
          </cell>
          <cell r="F222">
            <v>49</v>
          </cell>
          <cell r="G222">
            <v>48</v>
          </cell>
          <cell r="H222">
            <v>49</v>
          </cell>
          <cell r="I222">
            <v>50</v>
          </cell>
          <cell r="J222">
            <v>0</v>
          </cell>
          <cell r="L222">
            <v>0</v>
          </cell>
          <cell r="M222">
            <v>0</v>
          </cell>
          <cell r="N222">
            <v>0</v>
          </cell>
          <cell r="O222">
            <v>0</v>
          </cell>
          <cell r="P222">
            <v>49</v>
          </cell>
          <cell r="Q222">
            <v>49</v>
          </cell>
          <cell r="R222">
            <v>49</v>
          </cell>
          <cell r="S222">
            <v>48</v>
          </cell>
          <cell r="T222">
            <v>49</v>
          </cell>
          <cell r="U222">
            <v>50</v>
          </cell>
        </row>
        <row r="223">
          <cell r="C223" t="str">
            <v>부황 1</v>
          </cell>
          <cell r="D223">
            <v>78</v>
          </cell>
          <cell r="E223">
            <v>78</v>
          </cell>
          <cell r="F223">
            <v>77</v>
          </cell>
          <cell r="G223">
            <v>77</v>
          </cell>
          <cell r="H223">
            <v>78</v>
          </cell>
          <cell r="I223">
            <v>80</v>
          </cell>
          <cell r="J223">
            <v>0</v>
          </cell>
          <cell r="L223">
            <v>0</v>
          </cell>
          <cell r="M223">
            <v>0</v>
          </cell>
          <cell r="N223">
            <v>0</v>
          </cell>
          <cell r="O223">
            <v>0</v>
          </cell>
          <cell r="P223">
            <v>78</v>
          </cell>
          <cell r="Q223">
            <v>78</v>
          </cell>
          <cell r="R223">
            <v>77</v>
          </cell>
          <cell r="S223">
            <v>77</v>
          </cell>
          <cell r="T223">
            <v>78</v>
          </cell>
          <cell r="U223">
            <v>80</v>
          </cell>
        </row>
        <row r="224">
          <cell r="C224" t="str">
            <v>부황 2</v>
          </cell>
          <cell r="D224">
            <v>75</v>
          </cell>
          <cell r="E224">
            <v>75</v>
          </cell>
          <cell r="F224">
            <v>74</v>
          </cell>
          <cell r="G224">
            <v>73</v>
          </cell>
          <cell r="H224">
            <v>75</v>
          </cell>
          <cell r="I224">
            <v>77</v>
          </cell>
          <cell r="J224">
            <v>0</v>
          </cell>
          <cell r="L224">
            <v>0</v>
          </cell>
          <cell r="M224">
            <v>0</v>
          </cell>
          <cell r="N224">
            <v>0</v>
          </cell>
          <cell r="O224">
            <v>0</v>
          </cell>
          <cell r="P224">
            <v>75</v>
          </cell>
          <cell r="Q224">
            <v>75</v>
          </cell>
          <cell r="R224">
            <v>74</v>
          </cell>
          <cell r="S224">
            <v>73</v>
          </cell>
          <cell r="T224">
            <v>75</v>
          </cell>
          <cell r="U224">
            <v>77</v>
          </cell>
        </row>
        <row r="225">
          <cell r="C225" t="str">
            <v>부황 3</v>
          </cell>
          <cell r="D225">
            <v>73</v>
          </cell>
          <cell r="E225">
            <v>73</v>
          </cell>
          <cell r="F225">
            <v>72</v>
          </cell>
          <cell r="G225">
            <v>71</v>
          </cell>
          <cell r="H225">
            <v>73</v>
          </cell>
          <cell r="I225">
            <v>74</v>
          </cell>
          <cell r="J225">
            <v>0</v>
          </cell>
          <cell r="L225">
            <v>0</v>
          </cell>
          <cell r="M225">
            <v>0</v>
          </cell>
          <cell r="N225">
            <v>0</v>
          </cell>
          <cell r="O225">
            <v>0</v>
          </cell>
          <cell r="P225">
            <v>73</v>
          </cell>
          <cell r="Q225">
            <v>73</v>
          </cell>
          <cell r="R225">
            <v>72</v>
          </cell>
          <cell r="S225">
            <v>71</v>
          </cell>
          <cell r="T225">
            <v>73</v>
          </cell>
          <cell r="U225">
            <v>74</v>
          </cell>
        </row>
        <row r="226">
          <cell r="C226" t="str">
            <v>외성 1</v>
          </cell>
          <cell r="D226">
            <v>139</v>
          </cell>
          <cell r="E226">
            <v>139</v>
          </cell>
          <cell r="F226">
            <v>137</v>
          </cell>
          <cell r="G226">
            <v>136</v>
          </cell>
          <cell r="H226">
            <v>139</v>
          </cell>
          <cell r="I226">
            <v>141</v>
          </cell>
          <cell r="J226">
            <v>0</v>
          </cell>
          <cell r="L226">
            <v>0</v>
          </cell>
          <cell r="M226">
            <v>0</v>
          </cell>
          <cell r="N226">
            <v>0</v>
          </cell>
          <cell r="O226">
            <v>0</v>
          </cell>
          <cell r="P226">
            <v>139</v>
          </cell>
          <cell r="Q226">
            <v>139</v>
          </cell>
          <cell r="R226">
            <v>137</v>
          </cell>
          <cell r="S226">
            <v>136</v>
          </cell>
          <cell r="T226">
            <v>139</v>
          </cell>
          <cell r="U226">
            <v>141</v>
          </cell>
        </row>
        <row r="227">
          <cell r="C227" t="str">
            <v>외성 2</v>
          </cell>
          <cell r="D227">
            <v>145</v>
          </cell>
          <cell r="E227">
            <v>145</v>
          </cell>
          <cell r="F227">
            <v>143</v>
          </cell>
          <cell r="G227">
            <v>142</v>
          </cell>
          <cell r="H227">
            <v>145</v>
          </cell>
          <cell r="I227">
            <v>148</v>
          </cell>
          <cell r="J227">
            <v>0</v>
          </cell>
          <cell r="L227">
            <v>0</v>
          </cell>
          <cell r="M227">
            <v>0</v>
          </cell>
          <cell r="N227">
            <v>0</v>
          </cell>
          <cell r="O227">
            <v>0</v>
          </cell>
          <cell r="P227">
            <v>145</v>
          </cell>
          <cell r="Q227">
            <v>145</v>
          </cell>
          <cell r="R227">
            <v>143</v>
          </cell>
          <cell r="S227">
            <v>142</v>
          </cell>
          <cell r="T227">
            <v>145</v>
          </cell>
          <cell r="U227">
            <v>148</v>
          </cell>
        </row>
        <row r="228">
          <cell r="C228" t="str">
            <v>외성 3</v>
          </cell>
          <cell r="D228">
            <v>101</v>
          </cell>
          <cell r="E228">
            <v>101</v>
          </cell>
          <cell r="F228">
            <v>99</v>
          </cell>
          <cell r="G228">
            <v>98</v>
          </cell>
          <cell r="H228">
            <v>101</v>
          </cell>
          <cell r="I228">
            <v>103</v>
          </cell>
          <cell r="J228">
            <v>0</v>
          </cell>
          <cell r="L228">
            <v>0</v>
          </cell>
          <cell r="M228">
            <v>0</v>
          </cell>
          <cell r="N228">
            <v>0</v>
          </cell>
          <cell r="O228">
            <v>0</v>
          </cell>
          <cell r="P228">
            <v>101</v>
          </cell>
          <cell r="Q228">
            <v>101</v>
          </cell>
          <cell r="R228">
            <v>99</v>
          </cell>
          <cell r="S228">
            <v>98</v>
          </cell>
          <cell r="T228">
            <v>101</v>
          </cell>
          <cell r="U228">
            <v>103</v>
          </cell>
        </row>
        <row r="229">
          <cell r="C229" t="str">
            <v>감곡 1</v>
          </cell>
          <cell r="D229">
            <v>93</v>
          </cell>
          <cell r="E229">
            <v>94</v>
          </cell>
          <cell r="F229">
            <v>92</v>
          </cell>
          <cell r="G229">
            <v>91</v>
          </cell>
          <cell r="H229">
            <v>93</v>
          </cell>
          <cell r="I229">
            <v>95</v>
          </cell>
          <cell r="J229">
            <v>0</v>
          </cell>
          <cell r="L229">
            <v>0</v>
          </cell>
          <cell r="M229">
            <v>0</v>
          </cell>
          <cell r="N229">
            <v>0</v>
          </cell>
          <cell r="O229">
            <v>0</v>
          </cell>
          <cell r="P229">
            <v>93</v>
          </cell>
          <cell r="Q229">
            <v>94</v>
          </cell>
          <cell r="R229">
            <v>92</v>
          </cell>
          <cell r="S229">
            <v>91</v>
          </cell>
          <cell r="T229">
            <v>93</v>
          </cell>
          <cell r="U229">
            <v>95</v>
          </cell>
        </row>
        <row r="230">
          <cell r="C230" t="str">
            <v>감곡 2</v>
          </cell>
          <cell r="D230">
            <v>180</v>
          </cell>
          <cell r="E230">
            <v>180</v>
          </cell>
          <cell r="F230">
            <v>177</v>
          </cell>
          <cell r="G230">
            <v>176</v>
          </cell>
          <cell r="H230">
            <v>180</v>
          </cell>
          <cell r="I230">
            <v>183</v>
          </cell>
          <cell r="J230">
            <v>0</v>
          </cell>
          <cell r="L230">
            <v>0</v>
          </cell>
          <cell r="M230">
            <v>0</v>
          </cell>
          <cell r="N230">
            <v>0</v>
          </cell>
          <cell r="O230">
            <v>0</v>
          </cell>
          <cell r="P230">
            <v>180</v>
          </cell>
          <cell r="Q230">
            <v>180</v>
          </cell>
          <cell r="R230">
            <v>177</v>
          </cell>
          <cell r="S230">
            <v>176</v>
          </cell>
          <cell r="T230">
            <v>180</v>
          </cell>
          <cell r="U230">
            <v>183</v>
          </cell>
        </row>
        <row r="231">
          <cell r="C231" t="str">
            <v>충곡 1</v>
          </cell>
          <cell r="D231">
            <v>92</v>
          </cell>
          <cell r="E231">
            <v>93</v>
          </cell>
          <cell r="F231">
            <v>91</v>
          </cell>
          <cell r="G231">
            <v>90</v>
          </cell>
          <cell r="H231">
            <v>92</v>
          </cell>
          <cell r="I231">
            <v>94</v>
          </cell>
          <cell r="J231">
            <v>0</v>
          </cell>
          <cell r="L231">
            <v>0</v>
          </cell>
          <cell r="M231">
            <v>0</v>
          </cell>
          <cell r="N231">
            <v>0</v>
          </cell>
          <cell r="O231">
            <v>0</v>
          </cell>
          <cell r="P231">
            <v>92</v>
          </cell>
          <cell r="Q231">
            <v>93</v>
          </cell>
          <cell r="R231">
            <v>91</v>
          </cell>
          <cell r="S231">
            <v>90</v>
          </cell>
          <cell r="T231">
            <v>92</v>
          </cell>
          <cell r="U231">
            <v>94</v>
          </cell>
        </row>
        <row r="232">
          <cell r="C232" t="str">
            <v>충곡 2</v>
          </cell>
          <cell r="D232">
            <v>145</v>
          </cell>
          <cell r="E232">
            <v>145</v>
          </cell>
          <cell r="F232">
            <v>143</v>
          </cell>
          <cell r="G232">
            <v>142</v>
          </cell>
          <cell r="H232">
            <v>145</v>
          </cell>
          <cell r="I232">
            <v>148</v>
          </cell>
          <cell r="J232">
            <v>0</v>
          </cell>
          <cell r="L232">
            <v>0</v>
          </cell>
          <cell r="M232">
            <v>0</v>
          </cell>
          <cell r="N232">
            <v>0</v>
          </cell>
          <cell r="O232">
            <v>0</v>
          </cell>
          <cell r="P232">
            <v>145</v>
          </cell>
          <cell r="Q232">
            <v>145</v>
          </cell>
          <cell r="R232">
            <v>143</v>
          </cell>
          <cell r="S232">
            <v>142</v>
          </cell>
          <cell r="T232">
            <v>145</v>
          </cell>
          <cell r="U232">
            <v>148</v>
          </cell>
        </row>
        <row r="233">
          <cell r="C233" t="str">
            <v>신풍리</v>
          </cell>
          <cell r="D233">
            <v>110</v>
          </cell>
          <cell r="E233">
            <v>110</v>
          </cell>
          <cell r="F233">
            <v>108</v>
          </cell>
          <cell r="G233">
            <v>108</v>
          </cell>
          <cell r="H233">
            <v>110</v>
          </cell>
          <cell r="I233">
            <v>112</v>
          </cell>
          <cell r="J233">
            <v>0</v>
          </cell>
          <cell r="L233">
            <v>0</v>
          </cell>
          <cell r="M233">
            <v>0</v>
          </cell>
          <cell r="N233">
            <v>0</v>
          </cell>
          <cell r="O233">
            <v>0</v>
          </cell>
          <cell r="P233">
            <v>110</v>
          </cell>
          <cell r="Q233">
            <v>110</v>
          </cell>
          <cell r="R233">
            <v>108</v>
          </cell>
          <cell r="S233">
            <v>108</v>
          </cell>
          <cell r="T233">
            <v>110</v>
          </cell>
          <cell r="U233">
            <v>112</v>
          </cell>
        </row>
        <row r="234">
          <cell r="C234" t="str">
            <v>탑정 1</v>
          </cell>
          <cell r="D234">
            <v>78</v>
          </cell>
          <cell r="E234">
            <v>78</v>
          </cell>
          <cell r="F234">
            <v>77</v>
          </cell>
          <cell r="G234">
            <v>77</v>
          </cell>
          <cell r="H234">
            <v>78</v>
          </cell>
          <cell r="I234">
            <v>80</v>
          </cell>
          <cell r="J234">
            <v>0</v>
          </cell>
          <cell r="L234">
            <v>0</v>
          </cell>
          <cell r="M234">
            <v>0</v>
          </cell>
          <cell r="N234">
            <v>0</v>
          </cell>
          <cell r="O234">
            <v>0</v>
          </cell>
          <cell r="P234">
            <v>78</v>
          </cell>
          <cell r="Q234">
            <v>78</v>
          </cell>
          <cell r="R234">
            <v>77</v>
          </cell>
          <cell r="S234">
            <v>77</v>
          </cell>
          <cell r="T234">
            <v>78</v>
          </cell>
          <cell r="U234">
            <v>80</v>
          </cell>
        </row>
        <row r="235">
          <cell r="C235" t="str">
            <v>탑정 2</v>
          </cell>
          <cell r="D235">
            <v>108</v>
          </cell>
          <cell r="E235">
            <v>108</v>
          </cell>
          <cell r="F235">
            <v>106</v>
          </cell>
          <cell r="G235">
            <v>106</v>
          </cell>
          <cell r="H235">
            <v>108</v>
          </cell>
          <cell r="I235">
            <v>110</v>
          </cell>
          <cell r="J235">
            <v>0</v>
          </cell>
          <cell r="L235">
            <v>0</v>
          </cell>
          <cell r="M235">
            <v>0</v>
          </cell>
          <cell r="N235">
            <v>0</v>
          </cell>
          <cell r="O235">
            <v>0</v>
          </cell>
          <cell r="P235">
            <v>108</v>
          </cell>
          <cell r="Q235">
            <v>108</v>
          </cell>
          <cell r="R235">
            <v>106</v>
          </cell>
          <cell r="S235">
            <v>106</v>
          </cell>
          <cell r="T235">
            <v>108</v>
          </cell>
          <cell r="U235">
            <v>110</v>
          </cell>
        </row>
        <row r="236">
          <cell r="C236" t="str">
            <v>탑정 3</v>
          </cell>
          <cell r="D236">
            <v>76</v>
          </cell>
          <cell r="E236">
            <v>76</v>
          </cell>
          <cell r="F236">
            <v>75</v>
          </cell>
          <cell r="G236">
            <v>74</v>
          </cell>
          <cell r="H236">
            <v>76</v>
          </cell>
          <cell r="I236">
            <v>78</v>
          </cell>
          <cell r="J236">
            <v>0</v>
          </cell>
          <cell r="L236">
            <v>0</v>
          </cell>
          <cell r="M236">
            <v>0</v>
          </cell>
          <cell r="N236">
            <v>0</v>
          </cell>
          <cell r="O236">
            <v>0</v>
          </cell>
          <cell r="P236">
            <v>76</v>
          </cell>
          <cell r="Q236">
            <v>76</v>
          </cell>
          <cell r="R236">
            <v>75</v>
          </cell>
          <cell r="S236">
            <v>74</v>
          </cell>
          <cell r="T236">
            <v>76</v>
          </cell>
          <cell r="U236">
            <v>78</v>
          </cell>
        </row>
        <row r="237">
          <cell r="C237" t="str">
            <v>신교 1</v>
          </cell>
          <cell r="D237">
            <v>181</v>
          </cell>
          <cell r="E237">
            <v>181</v>
          </cell>
          <cell r="F237">
            <v>178</v>
          </cell>
          <cell r="G237">
            <v>177</v>
          </cell>
          <cell r="H237">
            <v>181</v>
          </cell>
          <cell r="I237">
            <v>184</v>
          </cell>
          <cell r="J237">
            <v>0</v>
          </cell>
          <cell r="L237">
            <v>0</v>
          </cell>
          <cell r="M237">
            <v>0</v>
          </cell>
          <cell r="N237">
            <v>0</v>
          </cell>
          <cell r="O237">
            <v>0</v>
          </cell>
          <cell r="P237">
            <v>181</v>
          </cell>
          <cell r="Q237">
            <v>181</v>
          </cell>
          <cell r="R237">
            <v>178</v>
          </cell>
          <cell r="S237">
            <v>177</v>
          </cell>
          <cell r="T237">
            <v>181</v>
          </cell>
          <cell r="U237">
            <v>184</v>
          </cell>
        </row>
        <row r="238">
          <cell r="C238" t="str">
            <v>신교 2</v>
          </cell>
          <cell r="D238">
            <v>217</v>
          </cell>
          <cell r="E238">
            <v>217</v>
          </cell>
          <cell r="F238">
            <v>214</v>
          </cell>
          <cell r="G238">
            <v>212</v>
          </cell>
          <cell r="H238">
            <v>217</v>
          </cell>
          <cell r="I238">
            <v>221</v>
          </cell>
          <cell r="J238">
            <v>0</v>
          </cell>
          <cell r="L238">
            <v>0</v>
          </cell>
          <cell r="M238">
            <v>0</v>
          </cell>
          <cell r="N238">
            <v>0</v>
          </cell>
          <cell r="O238">
            <v>0</v>
          </cell>
          <cell r="P238">
            <v>217</v>
          </cell>
          <cell r="Q238">
            <v>217</v>
          </cell>
          <cell r="R238">
            <v>214</v>
          </cell>
          <cell r="S238">
            <v>212</v>
          </cell>
          <cell r="T238">
            <v>217</v>
          </cell>
          <cell r="U238">
            <v>221</v>
          </cell>
        </row>
        <row r="239">
          <cell r="C239" t="str">
            <v>신교 3</v>
          </cell>
          <cell r="D239">
            <v>129</v>
          </cell>
          <cell r="E239">
            <v>130</v>
          </cell>
          <cell r="F239">
            <v>128</v>
          </cell>
          <cell r="G239">
            <v>126</v>
          </cell>
          <cell r="H239">
            <v>129</v>
          </cell>
          <cell r="I239">
            <v>132</v>
          </cell>
          <cell r="J239">
            <v>0</v>
          </cell>
          <cell r="L239">
            <v>0</v>
          </cell>
          <cell r="M239">
            <v>0</v>
          </cell>
          <cell r="N239">
            <v>0</v>
          </cell>
          <cell r="O239">
            <v>0</v>
          </cell>
          <cell r="P239">
            <v>129</v>
          </cell>
          <cell r="Q239">
            <v>130</v>
          </cell>
          <cell r="R239">
            <v>128</v>
          </cell>
          <cell r="S239">
            <v>126</v>
          </cell>
          <cell r="T239">
            <v>129</v>
          </cell>
          <cell r="U239">
            <v>132</v>
          </cell>
        </row>
        <row r="240">
          <cell r="C240" t="str">
            <v>반송 1</v>
          </cell>
          <cell r="D240">
            <v>138</v>
          </cell>
          <cell r="E240">
            <v>138</v>
          </cell>
          <cell r="F240">
            <v>136</v>
          </cell>
          <cell r="G240">
            <v>135</v>
          </cell>
          <cell r="H240">
            <v>138</v>
          </cell>
          <cell r="I240">
            <v>140</v>
          </cell>
          <cell r="J240">
            <v>0</v>
          </cell>
          <cell r="L240">
            <v>0</v>
          </cell>
          <cell r="M240">
            <v>0</v>
          </cell>
          <cell r="N240">
            <v>0</v>
          </cell>
          <cell r="O240">
            <v>0</v>
          </cell>
          <cell r="P240">
            <v>138</v>
          </cell>
          <cell r="Q240">
            <v>138</v>
          </cell>
          <cell r="R240">
            <v>136</v>
          </cell>
          <cell r="S240">
            <v>135</v>
          </cell>
          <cell r="T240">
            <v>138</v>
          </cell>
          <cell r="U240">
            <v>140</v>
          </cell>
        </row>
        <row r="241">
          <cell r="C241" t="str">
            <v>반송 2</v>
          </cell>
          <cell r="D241">
            <v>262</v>
          </cell>
          <cell r="E241">
            <v>262</v>
          </cell>
          <cell r="F241">
            <v>258</v>
          </cell>
          <cell r="G241">
            <v>256</v>
          </cell>
          <cell r="H241">
            <v>262</v>
          </cell>
          <cell r="I241">
            <v>266</v>
          </cell>
          <cell r="J241">
            <v>0</v>
          </cell>
          <cell r="L241">
            <v>0</v>
          </cell>
          <cell r="M241">
            <v>0</v>
          </cell>
          <cell r="N241">
            <v>0</v>
          </cell>
          <cell r="O241">
            <v>0</v>
          </cell>
          <cell r="P241">
            <v>262</v>
          </cell>
          <cell r="Q241">
            <v>262</v>
          </cell>
          <cell r="R241">
            <v>258</v>
          </cell>
          <cell r="S241">
            <v>256</v>
          </cell>
          <cell r="T241">
            <v>262</v>
          </cell>
          <cell r="U241">
            <v>266</v>
          </cell>
        </row>
        <row r="242">
          <cell r="C242" t="str">
            <v>반송 3</v>
          </cell>
          <cell r="D242">
            <v>105</v>
          </cell>
          <cell r="E242">
            <v>105</v>
          </cell>
          <cell r="F242">
            <v>103</v>
          </cell>
          <cell r="G242">
            <v>102</v>
          </cell>
          <cell r="H242">
            <v>105</v>
          </cell>
          <cell r="I242">
            <v>107</v>
          </cell>
          <cell r="J242">
            <v>0</v>
          </cell>
          <cell r="L242">
            <v>0</v>
          </cell>
          <cell r="M242">
            <v>0</v>
          </cell>
          <cell r="N242">
            <v>0</v>
          </cell>
          <cell r="O242">
            <v>0</v>
          </cell>
          <cell r="P242">
            <v>105</v>
          </cell>
          <cell r="Q242">
            <v>105</v>
          </cell>
          <cell r="R242">
            <v>103</v>
          </cell>
          <cell r="S242">
            <v>102</v>
          </cell>
          <cell r="T242">
            <v>105</v>
          </cell>
          <cell r="U242">
            <v>107</v>
          </cell>
        </row>
        <row r="243">
          <cell r="C243" t="str">
            <v>아호 1</v>
          </cell>
          <cell r="D243">
            <v>201</v>
          </cell>
          <cell r="E243">
            <v>201</v>
          </cell>
          <cell r="F243">
            <v>198</v>
          </cell>
          <cell r="G243">
            <v>197</v>
          </cell>
          <cell r="H243">
            <v>201</v>
          </cell>
          <cell r="I243">
            <v>205</v>
          </cell>
          <cell r="J243">
            <v>0</v>
          </cell>
          <cell r="L243">
            <v>0</v>
          </cell>
          <cell r="M243">
            <v>0</v>
          </cell>
          <cell r="N243">
            <v>0</v>
          </cell>
          <cell r="O243">
            <v>0</v>
          </cell>
          <cell r="P243">
            <v>201</v>
          </cell>
          <cell r="Q243">
            <v>201</v>
          </cell>
          <cell r="R243">
            <v>198</v>
          </cell>
          <cell r="S243">
            <v>197</v>
          </cell>
          <cell r="T243">
            <v>201</v>
          </cell>
          <cell r="U243">
            <v>205</v>
          </cell>
        </row>
        <row r="244">
          <cell r="C244" t="str">
            <v>아호 2</v>
          </cell>
          <cell r="D244">
            <v>99</v>
          </cell>
          <cell r="E244">
            <v>99</v>
          </cell>
          <cell r="F244">
            <v>97</v>
          </cell>
          <cell r="G244">
            <v>96</v>
          </cell>
          <cell r="H244">
            <v>99</v>
          </cell>
          <cell r="I244">
            <v>100</v>
          </cell>
          <cell r="J244">
            <v>0</v>
          </cell>
          <cell r="L244">
            <v>0</v>
          </cell>
          <cell r="M244">
            <v>0</v>
          </cell>
          <cell r="N244">
            <v>0</v>
          </cell>
          <cell r="O244">
            <v>0</v>
          </cell>
          <cell r="P244">
            <v>99</v>
          </cell>
          <cell r="Q244">
            <v>99</v>
          </cell>
          <cell r="R244">
            <v>97</v>
          </cell>
          <cell r="S244">
            <v>96</v>
          </cell>
          <cell r="T244">
            <v>99</v>
          </cell>
          <cell r="U244">
            <v>100</v>
          </cell>
        </row>
        <row r="245">
          <cell r="C245" t="str">
            <v>부인 1</v>
          </cell>
          <cell r="D245">
            <v>58</v>
          </cell>
          <cell r="E245">
            <v>58</v>
          </cell>
          <cell r="F245">
            <v>58</v>
          </cell>
          <cell r="G245">
            <v>57</v>
          </cell>
          <cell r="H245">
            <v>58</v>
          </cell>
          <cell r="I245">
            <v>59</v>
          </cell>
          <cell r="J245">
            <v>0</v>
          </cell>
          <cell r="L245">
            <v>0</v>
          </cell>
          <cell r="M245">
            <v>0</v>
          </cell>
          <cell r="N245">
            <v>0</v>
          </cell>
          <cell r="O245">
            <v>0</v>
          </cell>
          <cell r="P245">
            <v>58</v>
          </cell>
          <cell r="Q245">
            <v>58</v>
          </cell>
          <cell r="R245">
            <v>58</v>
          </cell>
          <cell r="S245">
            <v>57</v>
          </cell>
          <cell r="T245">
            <v>58</v>
          </cell>
          <cell r="U245">
            <v>59</v>
          </cell>
        </row>
        <row r="246">
          <cell r="C246" t="str">
            <v>부인 2</v>
          </cell>
          <cell r="D246">
            <v>168</v>
          </cell>
          <cell r="E246">
            <v>169</v>
          </cell>
          <cell r="F246">
            <v>166</v>
          </cell>
          <cell r="G246">
            <v>164</v>
          </cell>
          <cell r="H246">
            <v>167</v>
          </cell>
          <cell r="I246">
            <v>171</v>
          </cell>
          <cell r="J246">
            <v>0</v>
          </cell>
          <cell r="L246">
            <v>0</v>
          </cell>
          <cell r="M246">
            <v>0</v>
          </cell>
          <cell r="N246">
            <v>0</v>
          </cell>
          <cell r="O246">
            <v>0</v>
          </cell>
          <cell r="P246">
            <v>168</v>
          </cell>
          <cell r="Q246">
            <v>169</v>
          </cell>
          <cell r="R246">
            <v>166</v>
          </cell>
          <cell r="S246">
            <v>164</v>
          </cell>
          <cell r="T246">
            <v>167</v>
          </cell>
          <cell r="U246">
            <v>171</v>
          </cell>
        </row>
        <row r="247">
          <cell r="C247" t="str">
            <v>부인 3</v>
          </cell>
          <cell r="D247">
            <v>78</v>
          </cell>
          <cell r="E247">
            <v>78</v>
          </cell>
          <cell r="F247">
            <v>77</v>
          </cell>
          <cell r="G247">
            <v>77</v>
          </cell>
          <cell r="H247">
            <v>78</v>
          </cell>
          <cell r="I247">
            <v>80</v>
          </cell>
          <cell r="J247">
            <v>0</v>
          </cell>
          <cell r="L247">
            <v>0</v>
          </cell>
          <cell r="M247">
            <v>0</v>
          </cell>
          <cell r="N247">
            <v>0</v>
          </cell>
          <cell r="O247">
            <v>0</v>
          </cell>
          <cell r="P247">
            <v>78</v>
          </cell>
          <cell r="Q247">
            <v>78</v>
          </cell>
          <cell r="R247">
            <v>77</v>
          </cell>
          <cell r="S247">
            <v>77</v>
          </cell>
          <cell r="T247">
            <v>78</v>
          </cell>
          <cell r="U247">
            <v>80</v>
          </cell>
        </row>
        <row r="248">
          <cell r="D248">
            <v>7175</v>
          </cell>
          <cell r="E248">
            <v>7186</v>
          </cell>
          <cell r="F248">
            <v>7075</v>
          </cell>
          <cell r="G248">
            <v>6999</v>
          </cell>
          <cell r="H248">
            <v>7170</v>
          </cell>
          <cell r="I248">
            <v>7300</v>
          </cell>
          <cell r="J248">
            <v>0</v>
          </cell>
          <cell r="K248">
            <v>0</v>
          </cell>
          <cell r="L248">
            <v>0</v>
          </cell>
          <cell r="M248">
            <v>0</v>
          </cell>
          <cell r="N248">
            <v>0</v>
          </cell>
          <cell r="O248">
            <v>0</v>
          </cell>
          <cell r="P248">
            <v>7175</v>
          </cell>
          <cell r="Q248">
            <v>7186</v>
          </cell>
          <cell r="R248">
            <v>7075</v>
          </cell>
          <cell r="S248">
            <v>6999</v>
          </cell>
          <cell r="T248">
            <v>7170</v>
          </cell>
          <cell r="U248">
            <v>7300</v>
          </cell>
        </row>
        <row r="249">
          <cell r="C249" t="str">
            <v>화악리</v>
          </cell>
          <cell r="D249">
            <v>285</v>
          </cell>
          <cell r="E249">
            <v>286</v>
          </cell>
          <cell r="F249">
            <v>281</v>
          </cell>
          <cell r="G249">
            <v>278</v>
          </cell>
          <cell r="H249">
            <v>285</v>
          </cell>
          <cell r="I249">
            <v>290</v>
          </cell>
          <cell r="J249">
            <v>0</v>
          </cell>
          <cell r="L249">
            <v>0</v>
          </cell>
          <cell r="M249">
            <v>0</v>
          </cell>
          <cell r="N249">
            <v>0</v>
          </cell>
          <cell r="O249">
            <v>0</v>
          </cell>
          <cell r="P249">
            <v>285</v>
          </cell>
          <cell r="Q249">
            <v>286</v>
          </cell>
          <cell r="R249">
            <v>281</v>
          </cell>
          <cell r="S249">
            <v>278</v>
          </cell>
          <cell r="T249">
            <v>285</v>
          </cell>
          <cell r="U249">
            <v>290</v>
          </cell>
        </row>
        <row r="250">
          <cell r="C250" t="str">
            <v>천호리</v>
          </cell>
          <cell r="D250">
            <v>162</v>
          </cell>
          <cell r="E250">
            <v>162</v>
          </cell>
          <cell r="F250">
            <v>160</v>
          </cell>
          <cell r="G250">
            <v>158</v>
          </cell>
          <cell r="H250">
            <v>162</v>
          </cell>
          <cell r="I250">
            <v>165</v>
          </cell>
          <cell r="J250">
            <v>0</v>
          </cell>
          <cell r="L250">
            <v>0</v>
          </cell>
          <cell r="M250">
            <v>0</v>
          </cell>
          <cell r="N250">
            <v>0</v>
          </cell>
          <cell r="O250">
            <v>0</v>
          </cell>
          <cell r="P250">
            <v>162</v>
          </cell>
          <cell r="Q250">
            <v>162</v>
          </cell>
          <cell r="R250">
            <v>160</v>
          </cell>
          <cell r="S250">
            <v>158</v>
          </cell>
          <cell r="T250">
            <v>162</v>
          </cell>
          <cell r="U250">
            <v>165</v>
          </cell>
        </row>
        <row r="251">
          <cell r="C251" t="str">
            <v>송정 1</v>
          </cell>
          <cell r="D251">
            <v>214</v>
          </cell>
          <cell r="E251">
            <v>214</v>
          </cell>
          <cell r="F251">
            <v>211</v>
          </cell>
          <cell r="G251">
            <v>209</v>
          </cell>
          <cell r="H251">
            <v>214</v>
          </cell>
          <cell r="I251">
            <v>218</v>
          </cell>
          <cell r="J251">
            <v>0</v>
          </cell>
          <cell r="L251">
            <v>0</v>
          </cell>
          <cell r="M251">
            <v>0</v>
          </cell>
          <cell r="N251">
            <v>0</v>
          </cell>
          <cell r="O251">
            <v>0</v>
          </cell>
          <cell r="P251">
            <v>214</v>
          </cell>
          <cell r="Q251">
            <v>214</v>
          </cell>
          <cell r="R251">
            <v>211</v>
          </cell>
          <cell r="S251">
            <v>209</v>
          </cell>
          <cell r="T251">
            <v>214</v>
          </cell>
          <cell r="U251">
            <v>218</v>
          </cell>
        </row>
        <row r="252">
          <cell r="C252" t="str">
            <v>송정 2</v>
          </cell>
          <cell r="D252">
            <v>217</v>
          </cell>
          <cell r="E252">
            <v>217</v>
          </cell>
          <cell r="F252">
            <v>214</v>
          </cell>
          <cell r="G252">
            <v>212</v>
          </cell>
          <cell r="H252">
            <v>217</v>
          </cell>
          <cell r="I252">
            <v>221</v>
          </cell>
          <cell r="J252">
            <v>0</v>
          </cell>
          <cell r="L252">
            <v>0</v>
          </cell>
          <cell r="M252">
            <v>0</v>
          </cell>
          <cell r="N252">
            <v>0</v>
          </cell>
          <cell r="O252">
            <v>0</v>
          </cell>
          <cell r="P252">
            <v>217</v>
          </cell>
          <cell r="Q252">
            <v>217</v>
          </cell>
          <cell r="R252">
            <v>214</v>
          </cell>
          <cell r="S252">
            <v>212</v>
          </cell>
          <cell r="T252">
            <v>217</v>
          </cell>
          <cell r="U252">
            <v>221</v>
          </cell>
        </row>
        <row r="253">
          <cell r="C253" t="str">
            <v>신암리</v>
          </cell>
          <cell r="D253">
            <v>292</v>
          </cell>
          <cell r="E253">
            <v>292</v>
          </cell>
          <cell r="F253">
            <v>288</v>
          </cell>
          <cell r="G253">
            <v>285</v>
          </cell>
          <cell r="H253">
            <v>291</v>
          </cell>
          <cell r="I253">
            <v>297</v>
          </cell>
          <cell r="J253">
            <v>0</v>
          </cell>
          <cell r="L253">
            <v>0</v>
          </cell>
          <cell r="M253">
            <v>0</v>
          </cell>
          <cell r="N253">
            <v>0</v>
          </cell>
          <cell r="O253">
            <v>0</v>
          </cell>
          <cell r="P253">
            <v>292</v>
          </cell>
          <cell r="Q253">
            <v>292</v>
          </cell>
          <cell r="R253">
            <v>288</v>
          </cell>
          <cell r="S253">
            <v>285</v>
          </cell>
          <cell r="T253">
            <v>291</v>
          </cell>
          <cell r="U253">
            <v>297</v>
          </cell>
        </row>
        <row r="254">
          <cell r="C254" t="str">
            <v>연산 1</v>
          </cell>
          <cell r="D254">
            <v>152</v>
          </cell>
          <cell r="E254">
            <v>152</v>
          </cell>
          <cell r="F254">
            <v>150</v>
          </cell>
          <cell r="G254">
            <v>148</v>
          </cell>
          <cell r="H254">
            <v>152</v>
          </cell>
          <cell r="I254">
            <v>154</v>
          </cell>
          <cell r="J254">
            <v>0</v>
          </cell>
          <cell r="L254">
            <v>0</v>
          </cell>
          <cell r="M254">
            <v>0</v>
          </cell>
          <cell r="N254">
            <v>0</v>
          </cell>
          <cell r="O254">
            <v>0</v>
          </cell>
          <cell r="P254">
            <v>152</v>
          </cell>
          <cell r="Q254">
            <v>152</v>
          </cell>
          <cell r="R254">
            <v>150</v>
          </cell>
          <cell r="S254">
            <v>148</v>
          </cell>
          <cell r="T254">
            <v>152</v>
          </cell>
          <cell r="U254">
            <v>154</v>
          </cell>
        </row>
        <row r="255">
          <cell r="C255" t="str">
            <v>연산 2</v>
          </cell>
          <cell r="D255">
            <v>404</v>
          </cell>
          <cell r="E255">
            <v>405</v>
          </cell>
          <cell r="F255">
            <v>399</v>
          </cell>
          <cell r="G255">
            <v>394</v>
          </cell>
          <cell r="H255">
            <v>404</v>
          </cell>
          <cell r="I255">
            <v>411</v>
          </cell>
          <cell r="J255">
            <v>0</v>
          </cell>
          <cell r="L255">
            <v>0</v>
          </cell>
          <cell r="M255">
            <v>0</v>
          </cell>
          <cell r="N255">
            <v>0</v>
          </cell>
          <cell r="O255">
            <v>0</v>
          </cell>
          <cell r="P255">
            <v>404</v>
          </cell>
          <cell r="Q255">
            <v>405</v>
          </cell>
          <cell r="R255">
            <v>399</v>
          </cell>
          <cell r="S255">
            <v>394</v>
          </cell>
          <cell r="T255">
            <v>404</v>
          </cell>
          <cell r="U255">
            <v>411</v>
          </cell>
        </row>
        <row r="256">
          <cell r="C256" t="str">
            <v>연산 3</v>
          </cell>
          <cell r="D256">
            <v>373</v>
          </cell>
          <cell r="E256">
            <v>373</v>
          </cell>
          <cell r="F256">
            <v>367</v>
          </cell>
          <cell r="G256">
            <v>364</v>
          </cell>
          <cell r="H256">
            <v>373</v>
          </cell>
          <cell r="I256">
            <v>380</v>
          </cell>
          <cell r="J256">
            <v>0</v>
          </cell>
          <cell r="L256">
            <v>0</v>
          </cell>
          <cell r="M256">
            <v>0</v>
          </cell>
          <cell r="N256">
            <v>0</v>
          </cell>
          <cell r="O256">
            <v>0</v>
          </cell>
          <cell r="P256">
            <v>373</v>
          </cell>
          <cell r="Q256">
            <v>373</v>
          </cell>
          <cell r="R256">
            <v>367</v>
          </cell>
          <cell r="S256">
            <v>364</v>
          </cell>
          <cell r="T256">
            <v>373</v>
          </cell>
          <cell r="U256">
            <v>380</v>
          </cell>
        </row>
        <row r="257">
          <cell r="C257" t="str">
            <v>연산 4</v>
          </cell>
          <cell r="D257">
            <v>194</v>
          </cell>
          <cell r="E257">
            <v>194</v>
          </cell>
          <cell r="F257">
            <v>191</v>
          </cell>
          <cell r="G257">
            <v>189</v>
          </cell>
          <cell r="H257">
            <v>194</v>
          </cell>
          <cell r="I257">
            <v>197</v>
          </cell>
          <cell r="J257">
            <v>0</v>
          </cell>
          <cell r="L257">
            <v>0</v>
          </cell>
          <cell r="M257">
            <v>0</v>
          </cell>
          <cell r="N257">
            <v>0</v>
          </cell>
          <cell r="O257">
            <v>0</v>
          </cell>
          <cell r="P257">
            <v>194</v>
          </cell>
          <cell r="Q257">
            <v>194</v>
          </cell>
          <cell r="R257">
            <v>191</v>
          </cell>
          <cell r="S257">
            <v>189</v>
          </cell>
          <cell r="T257">
            <v>194</v>
          </cell>
          <cell r="U257">
            <v>197</v>
          </cell>
        </row>
        <row r="258">
          <cell r="C258" t="str">
            <v>청동 1</v>
          </cell>
          <cell r="D258">
            <v>123</v>
          </cell>
          <cell r="E258">
            <v>123</v>
          </cell>
          <cell r="F258">
            <v>121</v>
          </cell>
          <cell r="G258">
            <v>120</v>
          </cell>
          <cell r="H258">
            <v>123</v>
          </cell>
          <cell r="I258">
            <v>125</v>
          </cell>
          <cell r="J258">
            <v>0</v>
          </cell>
          <cell r="L258">
            <v>0</v>
          </cell>
          <cell r="M258">
            <v>0</v>
          </cell>
          <cell r="N258">
            <v>0</v>
          </cell>
          <cell r="O258">
            <v>0</v>
          </cell>
          <cell r="P258">
            <v>123</v>
          </cell>
          <cell r="Q258">
            <v>123</v>
          </cell>
          <cell r="R258">
            <v>121</v>
          </cell>
          <cell r="S258">
            <v>120</v>
          </cell>
          <cell r="T258">
            <v>123</v>
          </cell>
          <cell r="U258">
            <v>125</v>
          </cell>
        </row>
        <row r="259">
          <cell r="C259" t="str">
            <v>청동 2</v>
          </cell>
          <cell r="D259">
            <v>318</v>
          </cell>
          <cell r="E259">
            <v>319</v>
          </cell>
          <cell r="F259">
            <v>314</v>
          </cell>
          <cell r="G259">
            <v>310</v>
          </cell>
          <cell r="H259">
            <v>318</v>
          </cell>
          <cell r="I259">
            <v>324</v>
          </cell>
          <cell r="J259">
            <v>0</v>
          </cell>
          <cell r="L259">
            <v>0</v>
          </cell>
          <cell r="M259">
            <v>0</v>
          </cell>
          <cell r="N259">
            <v>0</v>
          </cell>
          <cell r="O259">
            <v>0</v>
          </cell>
          <cell r="P259">
            <v>318</v>
          </cell>
          <cell r="Q259">
            <v>319</v>
          </cell>
          <cell r="R259">
            <v>314</v>
          </cell>
          <cell r="S259">
            <v>310</v>
          </cell>
          <cell r="T259">
            <v>318</v>
          </cell>
          <cell r="U259">
            <v>324</v>
          </cell>
        </row>
        <row r="260">
          <cell r="C260" t="str">
            <v>청동 3</v>
          </cell>
          <cell r="D260">
            <v>148</v>
          </cell>
          <cell r="E260">
            <v>148</v>
          </cell>
          <cell r="F260">
            <v>146</v>
          </cell>
          <cell r="G260">
            <v>145</v>
          </cell>
          <cell r="H260">
            <v>148</v>
          </cell>
          <cell r="I260">
            <v>151</v>
          </cell>
          <cell r="J260">
            <v>0</v>
          </cell>
          <cell r="L260">
            <v>0</v>
          </cell>
          <cell r="M260">
            <v>0</v>
          </cell>
          <cell r="N260">
            <v>0</v>
          </cell>
          <cell r="O260">
            <v>0</v>
          </cell>
          <cell r="P260">
            <v>148</v>
          </cell>
          <cell r="Q260">
            <v>148</v>
          </cell>
          <cell r="R260">
            <v>146</v>
          </cell>
          <cell r="S260">
            <v>145</v>
          </cell>
          <cell r="T260">
            <v>148</v>
          </cell>
          <cell r="U260">
            <v>151</v>
          </cell>
        </row>
        <row r="261">
          <cell r="C261" t="str">
            <v>청동 4</v>
          </cell>
          <cell r="D261">
            <v>197</v>
          </cell>
          <cell r="E261">
            <v>197</v>
          </cell>
          <cell r="F261">
            <v>194</v>
          </cell>
          <cell r="G261">
            <v>192</v>
          </cell>
          <cell r="H261">
            <v>197</v>
          </cell>
          <cell r="I261">
            <v>201</v>
          </cell>
          <cell r="J261">
            <v>0</v>
          </cell>
          <cell r="L261">
            <v>0</v>
          </cell>
          <cell r="M261">
            <v>0</v>
          </cell>
          <cell r="N261">
            <v>0</v>
          </cell>
          <cell r="O261">
            <v>0</v>
          </cell>
          <cell r="P261">
            <v>197</v>
          </cell>
          <cell r="Q261">
            <v>197</v>
          </cell>
          <cell r="R261">
            <v>194</v>
          </cell>
          <cell r="S261">
            <v>192</v>
          </cell>
          <cell r="T261">
            <v>197</v>
          </cell>
          <cell r="U261">
            <v>201</v>
          </cell>
        </row>
        <row r="262">
          <cell r="C262" t="str">
            <v>고정리</v>
          </cell>
          <cell r="D262">
            <v>160</v>
          </cell>
          <cell r="E262">
            <v>160</v>
          </cell>
          <cell r="F262">
            <v>158</v>
          </cell>
          <cell r="G262">
            <v>156</v>
          </cell>
          <cell r="H262">
            <v>160</v>
          </cell>
          <cell r="I262">
            <v>163</v>
          </cell>
          <cell r="J262">
            <v>0</v>
          </cell>
          <cell r="L262">
            <v>0</v>
          </cell>
          <cell r="M262">
            <v>0</v>
          </cell>
          <cell r="N262">
            <v>0</v>
          </cell>
          <cell r="O262">
            <v>0</v>
          </cell>
          <cell r="P262">
            <v>160</v>
          </cell>
          <cell r="Q262">
            <v>160</v>
          </cell>
          <cell r="R262">
            <v>158</v>
          </cell>
          <cell r="S262">
            <v>156</v>
          </cell>
          <cell r="T262">
            <v>160</v>
          </cell>
          <cell r="U262">
            <v>163</v>
          </cell>
        </row>
        <row r="263">
          <cell r="C263" t="str">
            <v>한전 1</v>
          </cell>
          <cell r="D263">
            <v>72</v>
          </cell>
          <cell r="E263">
            <v>72</v>
          </cell>
          <cell r="F263">
            <v>71</v>
          </cell>
          <cell r="G263">
            <v>70</v>
          </cell>
          <cell r="H263">
            <v>72</v>
          </cell>
          <cell r="I263">
            <v>73</v>
          </cell>
          <cell r="J263">
            <v>0</v>
          </cell>
          <cell r="L263">
            <v>0</v>
          </cell>
          <cell r="M263">
            <v>0</v>
          </cell>
          <cell r="N263">
            <v>0</v>
          </cell>
          <cell r="O263">
            <v>0</v>
          </cell>
          <cell r="P263">
            <v>72</v>
          </cell>
          <cell r="Q263">
            <v>72</v>
          </cell>
          <cell r="R263">
            <v>71</v>
          </cell>
          <cell r="S263">
            <v>70</v>
          </cell>
          <cell r="T263">
            <v>72</v>
          </cell>
          <cell r="U263">
            <v>73</v>
          </cell>
        </row>
        <row r="264">
          <cell r="C264" t="str">
            <v>한전 2</v>
          </cell>
          <cell r="D264">
            <v>501</v>
          </cell>
          <cell r="E264">
            <v>502</v>
          </cell>
          <cell r="F264">
            <v>494</v>
          </cell>
          <cell r="G264">
            <v>488</v>
          </cell>
          <cell r="H264">
            <v>500</v>
          </cell>
          <cell r="I264">
            <v>509</v>
          </cell>
          <cell r="J264">
            <v>0</v>
          </cell>
          <cell r="L264">
            <v>0</v>
          </cell>
          <cell r="M264">
            <v>0</v>
          </cell>
          <cell r="N264">
            <v>0</v>
          </cell>
          <cell r="O264">
            <v>0</v>
          </cell>
          <cell r="P264">
            <v>501</v>
          </cell>
          <cell r="Q264">
            <v>502</v>
          </cell>
          <cell r="R264">
            <v>494</v>
          </cell>
          <cell r="S264">
            <v>488</v>
          </cell>
          <cell r="T264">
            <v>500</v>
          </cell>
          <cell r="U264">
            <v>509</v>
          </cell>
        </row>
        <row r="265">
          <cell r="C265" t="str">
            <v>임리 1</v>
          </cell>
          <cell r="D265">
            <v>100</v>
          </cell>
          <cell r="E265">
            <v>100</v>
          </cell>
          <cell r="F265">
            <v>98</v>
          </cell>
          <cell r="G265">
            <v>97</v>
          </cell>
          <cell r="H265">
            <v>100</v>
          </cell>
          <cell r="I265">
            <v>101</v>
          </cell>
          <cell r="J265">
            <v>0</v>
          </cell>
          <cell r="L265">
            <v>0</v>
          </cell>
          <cell r="M265">
            <v>0</v>
          </cell>
          <cell r="N265">
            <v>0</v>
          </cell>
          <cell r="O265">
            <v>0</v>
          </cell>
          <cell r="P265">
            <v>100</v>
          </cell>
          <cell r="Q265">
            <v>100</v>
          </cell>
          <cell r="R265">
            <v>98</v>
          </cell>
          <cell r="S265">
            <v>97</v>
          </cell>
          <cell r="T265">
            <v>100</v>
          </cell>
          <cell r="U265">
            <v>101</v>
          </cell>
        </row>
        <row r="266">
          <cell r="C266" t="str">
            <v>임리 2</v>
          </cell>
          <cell r="D266">
            <v>117</v>
          </cell>
          <cell r="E266">
            <v>117</v>
          </cell>
          <cell r="F266">
            <v>115</v>
          </cell>
          <cell r="G266">
            <v>114</v>
          </cell>
          <cell r="H266">
            <v>117</v>
          </cell>
          <cell r="I266">
            <v>119</v>
          </cell>
          <cell r="J266">
            <v>0</v>
          </cell>
          <cell r="L266">
            <v>0</v>
          </cell>
          <cell r="M266">
            <v>0</v>
          </cell>
          <cell r="N266">
            <v>0</v>
          </cell>
          <cell r="O266">
            <v>0</v>
          </cell>
          <cell r="P266">
            <v>117</v>
          </cell>
          <cell r="Q266">
            <v>117</v>
          </cell>
          <cell r="R266">
            <v>115</v>
          </cell>
          <cell r="S266">
            <v>114</v>
          </cell>
          <cell r="T266">
            <v>117</v>
          </cell>
          <cell r="U266">
            <v>119</v>
          </cell>
        </row>
        <row r="267">
          <cell r="C267" t="str">
            <v>관동 1</v>
          </cell>
          <cell r="D267">
            <v>172</v>
          </cell>
          <cell r="E267">
            <v>173</v>
          </cell>
          <cell r="F267">
            <v>170</v>
          </cell>
          <cell r="G267">
            <v>168</v>
          </cell>
          <cell r="H267">
            <v>172</v>
          </cell>
          <cell r="I267">
            <v>175</v>
          </cell>
          <cell r="J267">
            <v>0</v>
          </cell>
          <cell r="L267">
            <v>0</v>
          </cell>
          <cell r="M267">
            <v>0</v>
          </cell>
          <cell r="N267">
            <v>0</v>
          </cell>
          <cell r="O267">
            <v>0</v>
          </cell>
          <cell r="P267">
            <v>172</v>
          </cell>
          <cell r="Q267">
            <v>173</v>
          </cell>
          <cell r="R267">
            <v>170</v>
          </cell>
          <cell r="S267">
            <v>168</v>
          </cell>
          <cell r="T267">
            <v>172</v>
          </cell>
          <cell r="U267">
            <v>175</v>
          </cell>
        </row>
        <row r="268">
          <cell r="C268" t="str">
            <v>관동 2</v>
          </cell>
          <cell r="D268">
            <v>92</v>
          </cell>
          <cell r="E268">
            <v>93</v>
          </cell>
          <cell r="F268">
            <v>91</v>
          </cell>
          <cell r="G268">
            <v>90</v>
          </cell>
          <cell r="H268">
            <v>92</v>
          </cell>
          <cell r="I268">
            <v>94</v>
          </cell>
          <cell r="J268">
            <v>0</v>
          </cell>
          <cell r="L268">
            <v>0</v>
          </cell>
          <cell r="M268">
            <v>0</v>
          </cell>
          <cell r="N268">
            <v>0</v>
          </cell>
          <cell r="O268">
            <v>0</v>
          </cell>
          <cell r="P268">
            <v>92</v>
          </cell>
          <cell r="Q268">
            <v>93</v>
          </cell>
          <cell r="R268">
            <v>91</v>
          </cell>
          <cell r="S268">
            <v>90</v>
          </cell>
          <cell r="T268">
            <v>92</v>
          </cell>
          <cell r="U268">
            <v>94</v>
          </cell>
        </row>
        <row r="269">
          <cell r="C269" t="str">
            <v>고양리</v>
          </cell>
          <cell r="D269">
            <v>176</v>
          </cell>
          <cell r="E269">
            <v>176</v>
          </cell>
          <cell r="F269">
            <v>173</v>
          </cell>
          <cell r="G269">
            <v>172</v>
          </cell>
          <cell r="H269">
            <v>176</v>
          </cell>
          <cell r="I269">
            <v>179</v>
          </cell>
          <cell r="J269">
            <v>0</v>
          </cell>
          <cell r="L269">
            <v>0</v>
          </cell>
          <cell r="M269">
            <v>0</v>
          </cell>
          <cell r="N269">
            <v>0</v>
          </cell>
          <cell r="O269">
            <v>0</v>
          </cell>
          <cell r="P269">
            <v>176</v>
          </cell>
          <cell r="Q269">
            <v>176</v>
          </cell>
          <cell r="R269">
            <v>173</v>
          </cell>
          <cell r="S269">
            <v>172</v>
          </cell>
          <cell r="T269">
            <v>176</v>
          </cell>
          <cell r="U269">
            <v>179</v>
          </cell>
        </row>
        <row r="270">
          <cell r="C270" t="str">
            <v>표정 1</v>
          </cell>
          <cell r="D270">
            <v>226</v>
          </cell>
          <cell r="E270">
            <v>226</v>
          </cell>
          <cell r="F270">
            <v>223</v>
          </cell>
          <cell r="G270">
            <v>220</v>
          </cell>
          <cell r="H270">
            <v>226</v>
          </cell>
          <cell r="I270">
            <v>230</v>
          </cell>
          <cell r="J270">
            <v>0</v>
          </cell>
          <cell r="L270">
            <v>0</v>
          </cell>
          <cell r="M270">
            <v>0</v>
          </cell>
          <cell r="N270">
            <v>0</v>
          </cell>
          <cell r="O270">
            <v>0</v>
          </cell>
          <cell r="P270">
            <v>226</v>
          </cell>
          <cell r="Q270">
            <v>226</v>
          </cell>
          <cell r="R270">
            <v>223</v>
          </cell>
          <cell r="S270">
            <v>220</v>
          </cell>
          <cell r="T270">
            <v>226</v>
          </cell>
          <cell r="U270">
            <v>230</v>
          </cell>
        </row>
        <row r="271">
          <cell r="C271" t="str">
            <v>표정 2</v>
          </cell>
          <cell r="D271">
            <v>210</v>
          </cell>
          <cell r="E271">
            <v>211</v>
          </cell>
          <cell r="F271">
            <v>207</v>
          </cell>
          <cell r="G271">
            <v>205</v>
          </cell>
          <cell r="H271">
            <v>210</v>
          </cell>
          <cell r="I271">
            <v>214</v>
          </cell>
          <cell r="J271">
            <v>0</v>
          </cell>
          <cell r="L271">
            <v>0</v>
          </cell>
          <cell r="M271">
            <v>0</v>
          </cell>
          <cell r="N271">
            <v>0</v>
          </cell>
          <cell r="O271">
            <v>0</v>
          </cell>
          <cell r="P271">
            <v>210</v>
          </cell>
          <cell r="Q271">
            <v>211</v>
          </cell>
          <cell r="R271">
            <v>207</v>
          </cell>
          <cell r="S271">
            <v>205</v>
          </cell>
          <cell r="T271">
            <v>210</v>
          </cell>
          <cell r="U271">
            <v>214</v>
          </cell>
        </row>
        <row r="272">
          <cell r="C272" t="str">
            <v>덕암 1</v>
          </cell>
          <cell r="D272">
            <v>164</v>
          </cell>
          <cell r="E272">
            <v>164</v>
          </cell>
          <cell r="F272">
            <v>162</v>
          </cell>
          <cell r="G272">
            <v>160</v>
          </cell>
          <cell r="H272">
            <v>164</v>
          </cell>
          <cell r="I272">
            <v>167</v>
          </cell>
          <cell r="J272">
            <v>0</v>
          </cell>
          <cell r="L272">
            <v>0</v>
          </cell>
          <cell r="M272">
            <v>0</v>
          </cell>
          <cell r="N272">
            <v>0</v>
          </cell>
          <cell r="O272">
            <v>0</v>
          </cell>
          <cell r="P272">
            <v>164</v>
          </cell>
          <cell r="Q272">
            <v>164</v>
          </cell>
          <cell r="R272">
            <v>162</v>
          </cell>
          <cell r="S272">
            <v>160</v>
          </cell>
          <cell r="T272">
            <v>164</v>
          </cell>
          <cell r="U272">
            <v>167</v>
          </cell>
        </row>
        <row r="273">
          <cell r="C273" t="str">
            <v>덕암 2</v>
          </cell>
          <cell r="D273">
            <v>91</v>
          </cell>
          <cell r="E273">
            <v>91</v>
          </cell>
          <cell r="F273">
            <v>90</v>
          </cell>
          <cell r="G273">
            <v>89</v>
          </cell>
          <cell r="H273">
            <v>91</v>
          </cell>
          <cell r="I273">
            <v>93</v>
          </cell>
          <cell r="J273">
            <v>0</v>
          </cell>
          <cell r="L273">
            <v>0</v>
          </cell>
          <cell r="M273">
            <v>0</v>
          </cell>
          <cell r="N273">
            <v>0</v>
          </cell>
          <cell r="O273">
            <v>0</v>
          </cell>
          <cell r="P273">
            <v>91</v>
          </cell>
          <cell r="Q273">
            <v>91</v>
          </cell>
          <cell r="R273">
            <v>90</v>
          </cell>
          <cell r="S273">
            <v>89</v>
          </cell>
          <cell r="T273">
            <v>91</v>
          </cell>
          <cell r="U273">
            <v>93</v>
          </cell>
        </row>
        <row r="274">
          <cell r="C274" t="str">
            <v>장전 1</v>
          </cell>
          <cell r="D274">
            <v>204</v>
          </cell>
          <cell r="E274">
            <v>205</v>
          </cell>
          <cell r="F274">
            <v>201</v>
          </cell>
          <cell r="G274">
            <v>199</v>
          </cell>
          <cell r="H274">
            <v>203</v>
          </cell>
          <cell r="I274">
            <v>207</v>
          </cell>
          <cell r="J274">
            <v>0</v>
          </cell>
          <cell r="L274">
            <v>0</v>
          </cell>
          <cell r="M274">
            <v>0</v>
          </cell>
          <cell r="N274">
            <v>0</v>
          </cell>
          <cell r="O274">
            <v>0</v>
          </cell>
          <cell r="P274">
            <v>204</v>
          </cell>
          <cell r="Q274">
            <v>205</v>
          </cell>
          <cell r="R274">
            <v>201</v>
          </cell>
          <cell r="S274">
            <v>199</v>
          </cell>
          <cell r="T274">
            <v>203</v>
          </cell>
          <cell r="U274">
            <v>207</v>
          </cell>
        </row>
        <row r="275">
          <cell r="C275" t="str">
            <v>장전 2</v>
          </cell>
          <cell r="D275">
            <v>103</v>
          </cell>
          <cell r="E275">
            <v>103</v>
          </cell>
          <cell r="F275">
            <v>101</v>
          </cell>
          <cell r="G275">
            <v>100</v>
          </cell>
          <cell r="H275">
            <v>103</v>
          </cell>
          <cell r="I275">
            <v>105</v>
          </cell>
          <cell r="J275">
            <v>0</v>
          </cell>
          <cell r="L275">
            <v>0</v>
          </cell>
          <cell r="M275">
            <v>0</v>
          </cell>
          <cell r="N275">
            <v>0</v>
          </cell>
          <cell r="O275">
            <v>0</v>
          </cell>
          <cell r="P275">
            <v>103</v>
          </cell>
          <cell r="Q275">
            <v>103</v>
          </cell>
          <cell r="R275">
            <v>101</v>
          </cell>
          <cell r="S275">
            <v>100</v>
          </cell>
          <cell r="T275">
            <v>103</v>
          </cell>
          <cell r="U275">
            <v>105</v>
          </cell>
        </row>
        <row r="276">
          <cell r="C276" t="str">
            <v>장전 3</v>
          </cell>
          <cell r="D276">
            <v>146</v>
          </cell>
          <cell r="E276">
            <v>146</v>
          </cell>
          <cell r="F276">
            <v>144</v>
          </cell>
          <cell r="G276">
            <v>143</v>
          </cell>
          <cell r="H276">
            <v>146</v>
          </cell>
          <cell r="I276">
            <v>149</v>
          </cell>
          <cell r="J276">
            <v>0</v>
          </cell>
          <cell r="L276">
            <v>0</v>
          </cell>
          <cell r="M276">
            <v>0</v>
          </cell>
          <cell r="N276">
            <v>0</v>
          </cell>
          <cell r="O276">
            <v>0</v>
          </cell>
          <cell r="P276">
            <v>146</v>
          </cell>
          <cell r="Q276">
            <v>146</v>
          </cell>
          <cell r="R276">
            <v>144</v>
          </cell>
          <cell r="S276">
            <v>143</v>
          </cell>
          <cell r="T276">
            <v>146</v>
          </cell>
          <cell r="U276">
            <v>149</v>
          </cell>
        </row>
        <row r="277">
          <cell r="C277" t="str">
            <v>백석 1</v>
          </cell>
          <cell r="D277">
            <v>59</v>
          </cell>
          <cell r="E277">
            <v>59</v>
          </cell>
          <cell r="F277">
            <v>58</v>
          </cell>
          <cell r="G277">
            <v>58</v>
          </cell>
          <cell r="H277">
            <v>59</v>
          </cell>
          <cell r="I277">
            <v>60</v>
          </cell>
          <cell r="J277">
            <v>0</v>
          </cell>
          <cell r="L277">
            <v>0</v>
          </cell>
          <cell r="M277">
            <v>0</v>
          </cell>
          <cell r="N277">
            <v>0</v>
          </cell>
          <cell r="O277">
            <v>0</v>
          </cell>
          <cell r="P277">
            <v>59</v>
          </cell>
          <cell r="Q277">
            <v>59</v>
          </cell>
          <cell r="R277">
            <v>58</v>
          </cell>
          <cell r="S277">
            <v>58</v>
          </cell>
          <cell r="T277">
            <v>59</v>
          </cell>
          <cell r="U277">
            <v>60</v>
          </cell>
        </row>
        <row r="278">
          <cell r="C278" t="str">
            <v>백석 2</v>
          </cell>
          <cell r="D278">
            <v>83</v>
          </cell>
          <cell r="E278">
            <v>83</v>
          </cell>
          <cell r="F278">
            <v>82</v>
          </cell>
          <cell r="G278">
            <v>81</v>
          </cell>
          <cell r="H278">
            <v>83</v>
          </cell>
          <cell r="I278">
            <v>84</v>
          </cell>
          <cell r="J278">
            <v>0</v>
          </cell>
          <cell r="L278">
            <v>0</v>
          </cell>
          <cell r="M278">
            <v>0</v>
          </cell>
          <cell r="N278">
            <v>0</v>
          </cell>
          <cell r="O278">
            <v>0</v>
          </cell>
          <cell r="P278">
            <v>83</v>
          </cell>
          <cell r="Q278">
            <v>83</v>
          </cell>
          <cell r="R278">
            <v>82</v>
          </cell>
          <cell r="S278">
            <v>81</v>
          </cell>
          <cell r="T278">
            <v>83</v>
          </cell>
          <cell r="U278">
            <v>84</v>
          </cell>
        </row>
        <row r="279">
          <cell r="C279" t="str">
            <v>백석 3</v>
          </cell>
          <cell r="D279">
            <v>194</v>
          </cell>
          <cell r="E279">
            <v>194</v>
          </cell>
          <cell r="F279">
            <v>191</v>
          </cell>
          <cell r="G279">
            <v>189</v>
          </cell>
          <cell r="H279">
            <v>194</v>
          </cell>
          <cell r="I279">
            <v>197</v>
          </cell>
          <cell r="J279">
            <v>0</v>
          </cell>
          <cell r="L279">
            <v>0</v>
          </cell>
          <cell r="M279">
            <v>0</v>
          </cell>
          <cell r="N279">
            <v>0</v>
          </cell>
          <cell r="O279">
            <v>0</v>
          </cell>
          <cell r="P279">
            <v>194</v>
          </cell>
          <cell r="Q279">
            <v>194</v>
          </cell>
          <cell r="R279">
            <v>191</v>
          </cell>
          <cell r="S279">
            <v>189</v>
          </cell>
          <cell r="T279">
            <v>194</v>
          </cell>
          <cell r="U279">
            <v>197</v>
          </cell>
        </row>
        <row r="280">
          <cell r="C280" t="str">
            <v>백석 4</v>
          </cell>
          <cell r="D280">
            <v>159</v>
          </cell>
          <cell r="E280">
            <v>159</v>
          </cell>
          <cell r="F280">
            <v>157</v>
          </cell>
          <cell r="G280">
            <v>155</v>
          </cell>
          <cell r="H280">
            <v>159</v>
          </cell>
          <cell r="I280">
            <v>162</v>
          </cell>
          <cell r="J280">
            <v>0</v>
          </cell>
          <cell r="L280">
            <v>0</v>
          </cell>
          <cell r="M280">
            <v>0</v>
          </cell>
          <cell r="N280">
            <v>0</v>
          </cell>
          <cell r="O280">
            <v>0</v>
          </cell>
          <cell r="P280">
            <v>159</v>
          </cell>
          <cell r="Q280">
            <v>159</v>
          </cell>
          <cell r="R280">
            <v>157</v>
          </cell>
          <cell r="S280">
            <v>155</v>
          </cell>
          <cell r="T280">
            <v>159</v>
          </cell>
          <cell r="U280">
            <v>162</v>
          </cell>
        </row>
        <row r="281">
          <cell r="C281" t="str">
            <v>어은 1</v>
          </cell>
          <cell r="D281">
            <v>109</v>
          </cell>
          <cell r="E281">
            <v>109</v>
          </cell>
          <cell r="F281">
            <v>107</v>
          </cell>
          <cell r="G281">
            <v>107</v>
          </cell>
          <cell r="H281">
            <v>109</v>
          </cell>
          <cell r="I281">
            <v>111</v>
          </cell>
          <cell r="J281">
            <v>0</v>
          </cell>
          <cell r="L281">
            <v>0</v>
          </cell>
          <cell r="M281">
            <v>0</v>
          </cell>
          <cell r="N281">
            <v>0</v>
          </cell>
          <cell r="O281">
            <v>0</v>
          </cell>
          <cell r="P281">
            <v>109</v>
          </cell>
          <cell r="Q281">
            <v>109</v>
          </cell>
          <cell r="R281">
            <v>107</v>
          </cell>
          <cell r="S281">
            <v>107</v>
          </cell>
          <cell r="T281">
            <v>109</v>
          </cell>
          <cell r="U281">
            <v>111</v>
          </cell>
        </row>
        <row r="282">
          <cell r="C282" t="str">
            <v>어은 2</v>
          </cell>
          <cell r="D282">
            <v>95</v>
          </cell>
          <cell r="E282">
            <v>96</v>
          </cell>
          <cell r="F282">
            <v>94</v>
          </cell>
          <cell r="G282">
            <v>93</v>
          </cell>
          <cell r="H282">
            <v>95</v>
          </cell>
          <cell r="I282">
            <v>97</v>
          </cell>
          <cell r="J282">
            <v>0</v>
          </cell>
          <cell r="L282">
            <v>0</v>
          </cell>
          <cell r="M282">
            <v>0</v>
          </cell>
          <cell r="N282">
            <v>0</v>
          </cell>
          <cell r="O282">
            <v>0</v>
          </cell>
          <cell r="P282">
            <v>95</v>
          </cell>
          <cell r="Q282">
            <v>96</v>
          </cell>
          <cell r="R282">
            <v>94</v>
          </cell>
          <cell r="S282">
            <v>93</v>
          </cell>
          <cell r="T282">
            <v>95</v>
          </cell>
          <cell r="U282">
            <v>97</v>
          </cell>
        </row>
        <row r="283">
          <cell r="C283" t="str">
            <v>사포리</v>
          </cell>
          <cell r="D283">
            <v>156</v>
          </cell>
          <cell r="E283">
            <v>156</v>
          </cell>
          <cell r="F283">
            <v>154</v>
          </cell>
          <cell r="G283">
            <v>152</v>
          </cell>
          <cell r="H283">
            <v>156</v>
          </cell>
          <cell r="I283">
            <v>159</v>
          </cell>
          <cell r="J283">
            <v>0</v>
          </cell>
          <cell r="L283">
            <v>0</v>
          </cell>
          <cell r="M283">
            <v>0</v>
          </cell>
          <cell r="N283">
            <v>0</v>
          </cell>
          <cell r="O283">
            <v>0</v>
          </cell>
          <cell r="P283">
            <v>156</v>
          </cell>
          <cell r="Q283">
            <v>156</v>
          </cell>
          <cell r="R283">
            <v>154</v>
          </cell>
          <cell r="S283">
            <v>152</v>
          </cell>
          <cell r="T283">
            <v>156</v>
          </cell>
          <cell r="U283">
            <v>159</v>
          </cell>
        </row>
        <row r="284">
          <cell r="C284" t="str">
            <v>송산 1</v>
          </cell>
          <cell r="D284">
            <v>132</v>
          </cell>
          <cell r="E284">
            <v>133</v>
          </cell>
          <cell r="F284">
            <v>131</v>
          </cell>
          <cell r="G284">
            <v>128</v>
          </cell>
          <cell r="H284">
            <v>131</v>
          </cell>
          <cell r="I284">
            <v>134</v>
          </cell>
          <cell r="J284">
            <v>0</v>
          </cell>
          <cell r="L284">
            <v>0</v>
          </cell>
          <cell r="M284">
            <v>0</v>
          </cell>
          <cell r="N284">
            <v>0</v>
          </cell>
          <cell r="O284">
            <v>0</v>
          </cell>
          <cell r="P284">
            <v>132</v>
          </cell>
          <cell r="Q284">
            <v>133</v>
          </cell>
          <cell r="R284">
            <v>131</v>
          </cell>
          <cell r="S284">
            <v>128</v>
          </cell>
          <cell r="T284">
            <v>131</v>
          </cell>
          <cell r="U284">
            <v>134</v>
          </cell>
        </row>
        <row r="285">
          <cell r="C285" t="str">
            <v>송산 2</v>
          </cell>
          <cell r="D285">
            <v>68</v>
          </cell>
          <cell r="E285">
            <v>68</v>
          </cell>
          <cell r="F285">
            <v>67</v>
          </cell>
          <cell r="G285">
            <v>66</v>
          </cell>
          <cell r="H285">
            <v>68</v>
          </cell>
          <cell r="I285">
            <v>69</v>
          </cell>
          <cell r="J285">
            <v>0</v>
          </cell>
          <cell r="L285">
            <v>0</v>
          </cell>
          <cell r="M285">
            <v>0</v>
          </cell>
          <cell r="N285">
            <v>0</v>
          </cell>
          <cell r="O285">
            <v>0</v>
          </cell>
          <cell r="P285">
            <v>68</v>
          </cell>
          <cell r="Q285">
            <v>68</v>
          </cell>
          <cell r="R285">
            <v>67</v>
          </cell>
          <cell r="S285">
            <v>66</v>
          </cell>
          <cell r="T285">
            <v>68</v>
          </cell>
          <cell r="U285">
            <v>69</v>
          </cell>
        </row>
        <row r="286">
          <cell r="C286" t="str">
            <v>오산리</v>
          </cell>
          <cell r="D286">
            <v>148</v>
          </cell>
          <cell r="E286">
            <v>148</v>
          </cell>
          <cell r="F286">
            <v>146</v>
          </cell>
          <cell r="G286">
            <v>145</v>
          </cell>
          <cell r="H286">
            <v>148</v>
          </cell>
          <cell r="I286">
            <v>151</v>
          </cell>
          <cell r="J286">
            <v>0</v>
          </cell>
          <cell r="L286">
            <v>0</v>
          </cell>
          <cell r="M286">
            <v>0</v>
          </cell>
          <cell r="N286">
            <v>0</v>
          </cell>
          <cell r="O286">
            <v>0</v>
          </cell>
          <cell r="P286">
            <v>148</v>
          </cell>
          <cell r="Q286">
            <v>148</v>
          </cell>
          <cell r="R286">
            <v>146</v>
          </cell>
          <cell r="S286">
            <v>145</v>
          </cell>
          <cell r="T286">
            <v>148</v>
          </cell>
          <cell r="U286">
            <v>151</v>
          </cell>
        </row>
        <row r="287">
          <cell r="C287" t="str">
            <v>신양 1</v>
          </cell>
          <cell r="D287">
            <v>151</v>
          </cell>
          <cell r="E287">
            <v>151</v>
          </cell>
          <cell r="F287">
            <v>149</v>
          </cell>
          <cell r="G287">
            <v>147</v>
          </cell>
          <cell r="H287">
            <v>150</v>
          </cell>
          <cell r="I287">
            <v>153</v>
          </cell>
          <cell r="J287">
            <v>0</v>
          </cell>
          <cell r="L287">
            <v>0</v>
          </cell>
          <cell r="M287">
            <v>0</v>
          </cell>
          <cell r="N287">
            <v>0</v>
          </cell>
          <cell r="O287">
            <v>0</v>
          </cell>
          <cell r="P287">
            <v>151</v>
          </cell>
          <cell r="Q287">
            <v>151</v>
          </cell>
          <cell r="R287">
            <v>149</v>
          </cell>
          <cell r="S287">
            <v>147</v>
          </cell>
          <cell r="T287">
            <v>150</v>
          </cell>
          <cell r="U287">
            <v>153</v>
          </cell>
        </row>
        <row r="288">
          <cell r="C288" t="str">
            <v>신양 2</v>
          </cell>
          <cell r="D288">
            <v>208</v>
          </cell>
          <cell r="E288">
            <v>209</v>
          </cell>
          <cell r="F288">
            <v>205</v>
          </cell>
          <cell r="G288">
            <v>203</v>
          </cell>
          <cell r="H288">
            <v>208</v>
          </cell>
          <cell r="I288">
            <v>211</v>
          </cell>
          <cell r="J288">
            <v>0</v>
          </cell>
          <cell r="L288">
            <v>0</v>
          </cell>
          <cell r="M288">
            <v>0</v>
          </cell>
          <cell r="N288">
            <v>0</v>
          </cell>
          <cell r="O288">
            <v>0</v>
          </cell>
          <cell r="P288">
            <v>208</v>
          </cell>
          <cell r="Q288">
            <v>209</v>
          </cell>
          <cell r="R288">
            <v>205</v>
          </cell>
          <cell r="S288">
            <v>203</v>
          </cell>
          <cell r="T288">
            <v>208</v>
          </cell>
          <cell r="U288">
            <v>211</v>
          </cell>
        </row>
        <row r="289">
          <cell r="D289">
            <v>2871</v>
          </cell>
          <cell r="E289">
            <v>2877</v>
          </cell>
          <cell r="F289">
            <v>2833</v>
          </cell>
          <cell r="G289">
            <v>2800</v>
          </cell>
          <cell r="H289">
            <v>2866</v>
          </cell>
          <cell r="I289">
            <v>2920</v>
          </cell>
          <cell r="J289">
            <v>0</v>
          </cell>
          <cell r="K289">
            <v>0</v>
          </cell>
          <cell r="L289">
            <v>0</v>
          </cell>
          <cell r="M289">
            <v>0</v>
          </cell>
          <cell r="N289">
            <v>0</v>
          </cell>
          <cell r="O289">
            <v>0</v>
          </cell>
          <cell r="P289">
            <v>2871</v>
          </cell>
          <cell r="Q289">
            <v>2877</v>
          </cell>
          <cell r="R289">
            <v>2833</v>
          </cell>
          <cell r="S289">
            <v>2800</v>
          </cell>
          <cell r="T289">
            <v>2866</v>
          </cell>
          <cell r="U289">
            <v>2920</v>
          </cell>
        </row>
        <row r="290">
          <cell r="C290" t="str">
            <v>한삼천 1</v>
          </cell>
          <cell r="D290">
            <v>238</v>
          </cell>
          <cell r="E290">
            <v>238</v>
          </cell>
          <cell r="F290">
            <v>235</v>
          </cell>
          <cell r="G290">
            <v>232</v>
          </cell>
          <cell r="H290">
            <v>237</v>
          </cell>
          <cell r="I290">
            <v>242</v>
          </cell>
          <cell r="J290">
            <v>0</v>
          </cell>
          <cell r="L290">
            <v>0</v>
          </cell>
          <cell r="M290">
            <v>0</v>
          </cell>
          <cell r="N290">
            <v>0</v>
          </cell>
          <cell r="O290">
            <v>0</v>
          </cell>
          <cell r="P290">
            <v>238</v>
          </cell>
          <cell r="Q290">
            <v>238</v>
          </cell>
          <cell r="R290">
            <v>235</v>
          </cell>
          <cell r="S290">
            <v>232</v>
          </cell>
          <cell r="T290">
            <v>237</v>
          </cell>
          <cell r="U290">
            <v>242</v>
          </cell>
        </row>
        <row r="291">
          <cell r="C291" t="str">
            <v>한삼천 2</v>
          </cell>
          <cell r="D291">
            <v>60</v>
          </cell>
          <cell r="E291">
            <v>60</v>
          </cell>
          <cell r="F291">
            <v>59</v>
          </cell>
          <cell r="G291">
            <v>59</v>
          </cell>
          <cell r="H291">
            <v>60</v>
          </cell>
          <cell r="I291">
            <v>61</v>
          </cell>
          <cell r="J291">
            <v>0</v>
          </cell>
          <cell r="L291">
            <v>0</v>
          </cell>
          <cell r="M291">
            <v>0</v>
          </cell>
          <cell r="N291">
            <v>0</v>
          </cell>
          <cell r="O291">
            <v>0</v>
          </cell>
          <cell r="P291">
            <v>60</v>
          </cell>
          <cell r="Q291">
            <v>60</v>
          </cell>
          <cell r="R291">
            <v>59</v>
          </cell>
          <cell r="S291">
            <v>59</v>
          </cell>
          <cell r="T291">
            <v>60</v>
          </cell>
          <cell r="U291">
            <v>61</v>
          </cell>
        </row>
        <row r="292">
          <cell r="C292" t="str">
            <v>한삼천 3</v>
          </cell>
          <cell r="D292">
            <v>120</v>
          </cell>
          <cell r="E292">
            <v>120</v>
          </cell>
          <cell r="F292">
            <v>118</v>
          </cell>
          <cell r="G292">
            <v>117</v>
          </cell>
          <cell r="H292">
            <v>120</v>
          </cell>
          <cell r="I292">
            <v>122</v>
          </cell>
          <cell r="J292">
            <v>0</v>
          </cell>
          <cell r="L292">
            <v>0</v>
          </cell>
          <cell r="M292">
            <v>0</v>
          </cell>
          <cell r="N292">
            <v>0</v>
          </cell>
          <cell r="O292">
            <v>0</v>
          </cell>
          <cell r="P292">
            <v>120</v>
          </cell>
          <cell r="Q292">
            <v>120</v>
          </cell>
          <cell r="R292">
            <v>118</v>
          </cell>
          <cell r="S292">
            <v>117</v>
          </cell>
          <cell r="T292">
            <v>120</v>
          </cell>
          <cell r="U292">
            <v>122</v>
          </cell>
        </row>
        <row r="293">
          <cell r="C293" t="str">
            <v>덕목리</v>
          </cell>
          <cell r="D293">
            <v>97</v>
          </cell>
          <cell r="E293">
            <v>97</v>
          </cell>
          <cell r="F293">
            <v>96</v>
          </cell>
          <cell r="G293">
            <v>94</v>
          </cell>
          <cell r="H293">
            <v>96</v>
          </cell>
          <cell r="I293">
            <v>98</v>
          </cell>
          <cell r="J293">
            <v>0</v>
          </cell>
          <cell r="L293">
            <v>0</v>
          </cell>
          <cell r="M293">
            <v>0</v>
          </cell>
          <cell r="N293">
            <v>0</v>
          </cell>
          <cell r="O293">
            <v>0</v>
          </cell>
          <cell r="P293">
            <v>97</v>
          </cell>
          <cell r="Q293">
            <v>97</v>
          </cell>
          <cell r="R293">
            <v>96</v>
          </cell>
          <cell r="S293">
            <v>94</v>
          </cell>
          <cell r="T293">
            <v>96</v>
          </cell>
          <cell r="U293">
            <v>98</v>
          </cell>
        </row>
        <row r="294">
          <cell r="C294" t="str">
            <v>사정 1</v>
          </cell>
          <cell r="D294">
            <v>74</v>
          </cell>
          <cell r="E294">
            <v>74</v>
          </cell>
          <cell r="F294">
            <v>73</v>
          </cell>
          <cell r="G294">
            <v>72</v>
          </cell>
          <cell r="H294">
            <v>74</v>
          </cell>
          <cell r="I294">
            <v>76</v>
          </cell>
          <cell r="J294">
            <v>0</v>
          </cell>
          <cell r="L294">
            <v>0</v>
          </cell>
          <cell r="M294">
            <v>0</v>
          </cell>
          <cell r="N294">
            <v>0</v>
          </cell>
          <cell r="O294">
            <v>0</v>
          </cell>
          <cell r="P294">
            <v>74</v>
          </cell>
          <cell r="Q294">
            <v>74</v>
          </cell>
          <cell r="R294">
            <v>73</v>
          </cell>
          <cell r="S294">
            <v>72</v>
          </cell>
          <cell r="T294">
            <v>74</v>
          </cell>
          <cell r="U294">
            <v>76</v>
          </cell>
        </row>
        <row r="295">
          <cell r="C295" t="str">
            <v>사정 2</v>
          </cell>
          <cell r="D295">
            <v>61</v>
          </cell>
          <cell r="E295">
            <v>61</v>
          </cell>
          <cell r="F295">
            <v>60</v>
          </cell>
          <cell r="G295">
            <v>60</v>
          </cell>
          <cell r="H295">
            <v>61</v>
          </cell>
          <cell r="I295">
            <v>63</v>
          </cell>
          <cell r="J295">
            <v>0</v>
          </cell>
          <cell r="L295">
            <v>0</v>
          </cell>
          <cell r="M295">
            <v>0</v>
          </cell>
          <cell r="N295">
            <v>0</v>
          </cell>
          <cell r="O295">
            <v>0</v>
          </cell>
          <cell r="P295">
            <v>61</v>
          </cell>
          <cell r="Q295">
            <v>61</v>
          </cell>
          <cell r="R295">
            <v>60</v>
          </cell>
          <cell r="S295">
            <v>60</v>
          </cell>
          <cell r="T295">
            <v>61</v>
          </cell>
          <cell r="U295">
            <v>63</v>
          </cell>
        </row>
        <row r="296">
          <cell r="C296" t="str">
            <v>대덕리</v>
          </cell>
          <cell r="D296">
            <v>268</v>
          </cell>
          <cell r="E296">
            <v>268</v>
          </cell>
          <cell r="F296">
            <v>264</v>
          </cell>
          <cell r="G296">
            <v>262</v>
          </cell>
          <cell r="H296">
            <v>268</v>
          </cell>
          <cell r="I296">
            <v>273</v>
          </cell>
          <cell r="J296">
            <v>0</v>
          </cell>
          <cell r="L296">
            <v>0</v>
          </cell>
          <cell r="M296">
            <v>0</v>
          </cell>
          <cell r="N296">
            <v>0</v>
          </cell>
          <cell r="O296">
            <v>0</v>
          </cell>
          <cell r="P296">
            <v>268</v>
          </cell>
          <cell r="Q296">
            <v>268</v>
          </cell>
          <cell r="R296">
            <v>264</v>
          </cell>
          <cell r="S296">
            <v>262</v>
          </cell>
          <cell r="T296">
            <v>268</v>
          </cell>
          <cell r="U296">
            <v>273</v>
          </cell>
        </row>
        <row r="297">
          <cell r="C297" t="str">
            <v>검천리</v>
          </cell>
          <cell r="D297">
            <v>113</v>
          </cell>
          <cell r="E297">
            <v>113</v>
          </cell>
          <cell r="F297">
            <v>111</v>
          </cell>
          <cell r="G297">
            <v>111</v>
          </cell>
          <cell r="H297">
            <v>113</v>
          </cell>
          <cell r="I297">
            <v>115</v>
          </cell>
          <cell r="J297">
            <v>0</v>
          </cell>
          <cell r="L297">
            <v>0</v>
          </cell>
          <cell r="M297">
            <v>0</v>
          </cell>
          <cell r="N297">
            <v>0</v>
          </cell>
          <cell r="O297">
            <v>0</v>
          </cell>
          <cell r="P297">
            <v>113</v>
          </cell>
          <cell r="Q297">
            <v>113</v>
          </cell>
          <cell r="R297">
            <v>111</v>
          </cell>
          <cell r="S297">
            <v>111</v>
          </cell>
          <cell r="T297">
            <v>113</v>
          </cell>
          <cell r="U297">
            <v>115</v>
          </cell>
        </row>
        <row r="298">
          <cell r="C298" t="str">
            <v>덕곡리</v>
          </cell>
          <cell r="D298">
            <v>203</v>
          </cell>
          <cell r="E298">
            <v>204</v>
          </cell>
          <cell r="F298">
            <v>200</v>
          </cell>
          <cell r="G298">
            <v>198</v>
          </cell>
          <cell r="H298">
            <v>202</v>
          </cell>
          <cell r="I298">
            <v>206</v>
          </cell>
          <cell r="J298">
            <v>0</v>
          </cell>
          <cell r="L298">
            <v>0</v>
          </cell>
          <cell r="M298">
            <v>0</v>
          </cell>
          <cell r="N298">
            <v>0</v>
          </cell>
          <cell r="O298">
            <v>0</v>
          </cell>
          <cell r="P298">
            <v>203</v>
          </cell>
          <cell r="Q298">
            <v>204</v>
          </cell>
          <cell r="R298">
            <v>200</v>
          </cell>
          <cell r="S298">
            <v>198</v>
          </cell>
          <cell r="T298">
            <v>202</v>
          </cell>
          <cell r="U298">
            <v>206</v>
          </cell>
        </row>
        <row r="299">
          <cell r="C299" t="str">
            <v>수락 1</v>
          </cell>
          <cell r="D299">
            <v>131</v>
          </cell>
          <cell r="E299">
            <v>132</v>
          </cell>
          <cell r="F299">
            <v>130</v>
          </cell>
          <cell r="G299">
            <v>128</v>
          </cell>
          <cell r="H299">
            <v>131</v>
          </cell>
          <cell r="I299">
            <v>134</v>
          </cell>
          <cell r="J299">
            <v>0</v>
          </cell>
          <cell r="L299">
            <v>0</v>
          </cell>
          <cell r="M299">
            <v>0</v>
          </cell>
          <cell r="N299">
            <v>0</v>
          </cell>
          <cell r="O299">
            <v>0</v>
          </cell>
          <cell r="P299">
            <v>131</v>
          </cell>
          <cell r="Q299">
            <v>132</v>
          </cell>
          <cell r="R299">
            <v>130</v>
          </cell>
          <cell r="S299">
            <v>128</v>
          </cell>
          <cell r="T299">
            <v>131</v>
          </cell>
          <cell r="U299">
            <v>134</v>
          </cell>
        </row>
        <row r="300">
          <cell r="C300" t="str">
            <v>수락 2</v>
          </cell>
          <cell r="D300">
            <v>64</v>
          </cell>
          <cell r="E300">
            <v>64</v>
          </cell>
          <cell r="F300">
            <v>63</v>
          </cell>
          <cell r="G300">
            <v>62</v>
          </cell>
          <cell r="H300">
            <v>64</v>
          </cell>
          <cell r="I300">
            <v>65</v>
          </cell>
          <cell r="J300">
            <v>0</v>
          </cell>
          <cell r="L300">
            <v>0</v>
          </cell>
          <cell r="M300">
            <v>0</v>
          </cell>
          <cell r="N300">
            <v>0</v>
          </cell>
          <cell r="O300">
            <v>0</v>
          </cell>
          <cell r="P300">
            <v>64</v>
          </cell>
          <cell r="Q300">
            <v>64</v>
          </cell>
          <cell r="R300">
            <v>63</v>
          </cell>
          <cell r="S300">
            <v>62</v>
          </cell>
          <cell r="T300">
            <v>64</v>
          </cell>
          <cell r="U300">
            <v>65</v>
          </cell>
        </row>
        <row r="301">
          <cell r="C301" t="str">
            <v>도산 1</v>
          </cell>
          <cell r="D301">
            <v>180</v>
          </cell>
          <cell r="E301">
            <v>180</v>
          </cell>
          <cell r="F301">
            <v>177</v>
          </cell>
          <cell r="G301">
            <v>176</v>
          </cell>
          <cell r="H301">
            <v>180</v>
          </cell>
          <cell r="I301">
            <v>183</v>
          </cell>
          <cell r="J301">
            <v>0</v>
          </cell>
          <cell r="L301">
            <v>0</v>
          </cell>
          <cell r="M301">
            <v>0</v>
          </cell>
          <cell r="N301">
            <v>0</v>
          </cell>
          <cell r="O301">
            <v>0</v>
          </cell>
          <cell r="P301">
            <v>180</v>
          </cell>
          <cell r="Q301">
            <v>180</v>
          </cell>
          <cell r="R301">
            <v>177</v>
          </cell>
          <cell r="S301">
            <v>176</v>
          </cell>
          <cell r="T301">
            <v>180</v>
          </cell>
          <cell r="U301">
            <v>183</v>
          </cell>
        </row>
        <row r="302">
          <cell r="C302" t="str">
            <v>도산 2</v>
          </cell>
          <cell r="D302">
            <v>123</v>
          </cell>
          <cell r="E302">
            <v>123</v>
          </cell>
          <cell r="F302">
            <v>121</v>
          </cell>
          <cell r="G302">
            <v>120</v>
          </cell>
          <cell r="H302">
            <v>123</v>
          </cell>
          <cell r="I302">
            <v>125</v>
          </cell>
          <cell r="J302">
            <v>0</v>
          </cell>
          <cell r="L302">
            <v>0</v>
          </cell>
          <cell r="M302">
            <v>0</v>
          </cell>
          <cell r="N302">
            <v>0</v>
          </cell>
          <cell r="O302">
            <v>0</v>
          </cell>
          <cell r="P302">
            <v>123</v>
          </cell>
          <cell r="Q302">
            <v>123</v>
          </cell>
          <cell r="R302">
            <v>121</v>
          </cell>
          <cell r="S302">
            <v>120</v>
          </cell>
          <cell r="T302">
            <v>123</v>
          </cell>
          <cell r="U302">
            <v>125</v>
          </cell>
        </row>
        <row r="303">
          <cell r="C303" t="str">
            <v>만목리</v>
          </cell>
          <cell r="D303">
            <v>154</v>
          </cell>
          <cell r="E303">
            <v>154</v>
          </cell>
          <cell r="F303">
            <v>152</v>
          </cell>
          <cell r="G303">
            <v>150</v>
          </cell>
          <cell r="H303">
            <v>154</v>
          </cell>
          <cell r="I303">
            <v>156</v>
          </cell>
          <cell r="J303">
            <v>0</v>
          </cell>
          <cell r="L303">
            <v>0</v>
          </cell>
          <cell r="M303">
            <v>0</v>
          </cell>
          <cell r="N303">
            <v>0</v>
          </cell>
          <cell r="O303">
            <v>0</v>
          </cell>
          <cell r="P303">
            <v>154</v>
          </cell>
          <cell r="Q303">
            <v>154</v>
          </cell>
          <cell r="R303">
            <v>152</v>
          </cell>
          <cell r="S303">
            <v>150</v>
          </cell>
          <cell r="T303">
            <v>154</v>
          </cell>
          <cell r="U303">
            <v>156</v>
          </cell>
        </row>
        <row r="304">
          <cell r="C304" t="str">
            <v>어곡리</v>
          </cell>
          <cell r="D304">
            <v>154</v>
          </cell>
          <cell r="E304">
            <v>154</v>
          </cell>
          <cell r="F304">
            <v>152</v>
          </cell>
          <cell r="G304">
            <v>150</v>
          </cell>
          <cell r="H304">
            <v>154</v>
          </cell>
          <cell r="I304">
            <v>156</v>
          </cell>
          <cell r="J304">
            <v>0</v>
          </cell>
          <cell r="L304">
            <v>0</v>
          </cell>
          <cell r="M304">
            <v>0</v>
          </cell>
          <cell r="N304">
            <v>0</v>
          </cell>
          <cell r="O304">
            <v>0</v>
          </cell>
          <cell r="P304">
            <v>154</v>
          </cell>
          <cell r="Q304">
            <v>154</v>
          </cell>
          <cell r="R304">
            <v>152</v>
          </cell>
          <cell r="S304">
            <v>150</v>
          </cell>
          <cell r="T304">
            <v>154</v>
          </cell>
          <cell r="U304">
            <v>156</v>
          </cell>
        </row>
        <row r="305">
          <cell r="C305" t="str">
            <v>조동 1</v>
          </cell>
          <cell r="D305">
            <v>130</v>
          </cell>
          <cell r="E305">
            <v>131</v>
          </cell>
          <cell r="F305">
            <v>129</v>
          </cell>
          <cell r="G305">
            <v>127</v>
          </cell>
          <cell r="H305">
            <v>130</v>
          </cell>
          <cell r="I305">
            <v>133</v>
          </cell>
          <cell r="J305">
            <v>0</v>
          </cell>
          <cell r="L305">
            <v>0</v>
          </cell>
          <cell r="M305">
            <v>0</v>
          </cell>
          <cell r="N305">
            <v>0</v>
          </cell>
          <cell r="O305">
            <v>0</v>
          </cell>
          <cell r="P305">
            <v>130</v>
          </cell>
          <cell r="Q305">
            <v>131</v>
          </cell>
          <cell r="R305">
            <v>129</v>
          </cell>
          <cell r="S305">
            <v>127</v>
          </cell>
          <cell r="T305">
            <v>130</v>
          </cell>
          <cell r="U305">
            <v>133</v>
          </cell>
        </row>
        <row r="306">
          <cell r="C306" t="str">
            <v>조동 2</v>
          </cell>
          <cell r="D306">
            <v>70</v>
          </cell>
          <cell r="E306">
            <v>70</v>
          </cell>
          <cell r="F306">
            <v>69</v>
          </cell>
          <cell r="G306">
            <v>68</v>
          </cell>
          <cell r="H306">
            <v>70</v>
          </cell>
          <cell r="I306">
            <v>71</v>
          </cell>
          <cell r="J306">
            <v>0</v>
          </cell>
          <cell r="L306">
            <v>0</v>
          </cell>
          <cell r="M306">
            <v>0</v>
          </cell>
          <cell r="N306">
            <v>0</v>
          </cell>
          <cell r="O306">
            <v>0</v>
          </cell>
          <cell r="P306">
            <v>70</v>
          </cell>
          <cell r="Q306">
            <v>70</v>
          </cell>
          <cell r="R306">
            <v>69</v>
          </cell>
          <cell r="S306">
            <v>68</v>
          </cell>
          <cell r="T306">
            <v>70</v>
          </cell>
          <cell r="U306">
            <v>71</v>
          </cell>
        </row>
        <row r="307">
          <cell r="C307" t="str">
            <v>조령리</v>
          </cell>
          <cell r="D307">
            <v>134</v>
          </cell>
          <cell r="E307">
            <v>135</v>
          </cell>
          <cell r="F307">
            <v>133</v>
          </cell>
          <cell r="G307">
            <v>130</v>
          </cell>
          <cell r="H307">
            <v>134</v>
          </cell>
          <cell r="I307">
            <v>136</v>
          </cell>
          <cell r="J307">
            <v>0</v>
          </cell>
          <cell r="L307">
            <v>0</v>
          </cell>
          <cell r="M307">
            <v>0</v>
          </cell>
          <cell r="N307">
            <v>0</v>
          </cell>
          <cell r="O307">
            <v>0</v>
          </cell>
          <cell r="P307">
            <v>134</v>
          </cell>
          <cell r="Q307">
            <v>135</v>
          </cell>
          <cell r="R307">
            <v>133</v>
          </cell>
          <cell r="S307">
            <v>130</v>
          </cell>
          <cell r="T307">
            <v>134</v>
          </cell>
          <cell r="U307">
            <v>136</v>
          </cell>
        </row>
        <row r="308">
          <cell r="C308" t="str">
            <v>신양- 1</v>
          </cell>
          <cell r="D308">
            <v>56</v>
          </cell>
          <cell r="E308">
            <v>57</v>
          </cell>
          <cell r="F308">
            <v>56</v>
          </cell>
          <cell r="G308">
            <v>55</v>
          </cell>
          <cell r="H308">
            <v>56</v>
          </cell>
          <cell r="I308">
            <v>57</v>
          </cell>
          <cell r="J308">
            <v>0</v>
          </cell>
          <cell r="L308">
            <v>0</v>
          </cell>
          <cell r="M308">
            <v>0</v>
          </cell>
          <cell r="N308">
            <v>0</v>
          </cell>
          <cell r="O308">
            <v>0</v>
          </cell>
          <cell r="P308">
            <v>56</v>
          </cell>
          <cell r="Q308">
            <v>57</v>
          </cell>
          <cell r="R308">
            <v>56</v>
          </cell>
          <cell r="S308">
            <v>55</v>
          </cell>
          <cell r="T308">
            <v>56</v>
          </cell>
          <cell r="U308">
            <v>57</v>
          </cell>
        </row>
        <row r="309">
          <cell r="C309" t="str">
            <v>신양- 2</v>
          </cell>
          <cell r="D309">
            <v>106</v>
          </cell>
          <cell r="E309">
            <v>106</v>
          </cell>
          <cell r="F309">
            <v>104</v>
          </cell>
          <cell r="G309">
            <v>103</v>
          </cell>
          <cell r="H309">
            <v>106</v>
          </cell>
          <cell r="I309">
            <v>108</v>
          </cell>
          <cell r="J309">
            <v>0</v>
          </cell>
          <cell r="L309">
            <v>0</v>
          </cell>
          <cell r="M309">
            <v>0</v>
          </cell>
          <cell r="N309">
            <v>0</v>
          </cell>
          <cell r="O309">
            <v>0</v>
          </cell>
          <cell r="P309">
            <v>106</v>
          </cell>
          <cell r="Q309">
            <v>106</v>
          </cell>
          <cell r="R309">
            <v>104</v>
          </cell>
          <cell r="S309">
            <v>103</v>
          </cell>
          <cell r="T309">
            <v>106</v>
          </cell>
          <cell r="U309">
            <v>108</v>
          </cell>
        </row>
        <row r="310">
          <cell r="C310" t="str">
            <v>신양- 3</v>
          </cell>
          <cell r="D310">
            <v>114</v>
          </cell>
          <cell r="E310">
            <v>114</v>
          </cell>
          <cell r="F310">
            <v>112</v>
          </cell>
          <cell r="G310">
            <v>111</v>
          </cell>
          <cell r="H310">
            <v>113</v>
          </cell>
          <cell r="I310">
            <v>115</v>
          </cell>
          <cell r="J310">
            <v>0</v>
          </cell>
          <cell r="L310">
            <v>0</v>
          </cell>
          <cell r="M310">
            <v>0</v>
          </cell>
          <cell r="N310">
            <v>0</v>
          </cell>
          <cell r="O310">
            <v>0</v>
          </cell>
          <cell r="P310">
            <v>114</v>
          </cell>
          <cell r="Q310">
            <v>114</v>
          </cell>
          <cell r="R310">
            <v>112</v>
          </cell>
          <cell r="S310">
            <v>111</v>
          </cell>
          <cell r="T310">
            <v>113</v>
          </cell>
          <cell r="U310">
            <v>115</v>
          </cell>
        </row>
        <row r="311">
          <cell r="C311" t="str">
            <v>양산 1</v>
          </cell>
          <cell r="D311">
            <v>88</v>
          </cell>
          <cell r="E311">
            <v>88</v>
          </cell>
          <cell r="F311">
            <v>87</v>
          </cell>
          <cell r="G311">
            <v>86</v>
          </cell>
          <cell r="H311">
            <v>88</v>
          </cell>
          <cell r="I311">
            <v>90</v>
          </cell>
          <cell r="J311">
            <v>0</v>
          </cell>
          <cell r="L311">
            <v>0</v>
          </cell>
          <cell r="M311">
            <v>0</v>
          </cell>
          <cell r="N311">
            <v>0</v>
          </cell>
          <cell r="O311">
            <v>0</v>
          </cell>
          <cell r="P311">
            <v>88</v>
          </cell>
          <cell r="Q311">
            <v>88</v>
          </cell>
          <cell r="R311">
            <v>87</v>
          </cell>
          <cell r="S311">
            <v>86</v>
          </cell>
          <cell r="T311">
            <v>88</v>
          </cell>
          <cell r="U311">
            <v>90</v>
          </cell>
        </row>
        <row r="312">
          <cell r="C312" t="str">
            <v>양산 2</v>
          </cell>
          <cell r="D312">
            <v>133</v>
          </cell>
          <cell r="E312">
            <v>134</v>
          </cell>
          <cell r="F312">
            <v>132</v>
          </cell>
          <cell r="G312">
            <v>129</v>
          </cell>
          <cell r="H312">
            <v>132</v>
          </cell>
          <cell r="I312">
            <v>135</v>
          </cell>
          <cell r="J312">
            <v>0</v>
          </cell>
          <cell r="L312">
            <v>0</v>
          </cell>
          <cell r="M312">
            <v>0</v>
          </cell>
          <cell r="N312">
            <v>0</v>
          </cell>
          <cell r="O312">
            <v>0</v>
          </cell>
          <cell r="P312">
            <v>133</v>
          </cell>
          <cell r="Q312">
            <v>134</v>
          </cell>
          <cell r="R312">
            <v>132</v>
          </cell>
          <cell r="S312">
            <v>129</v>
          </cell>
          <cell r="T312">
            <v>132</v>
          </cell>
          <cell r="U312">
            <v>135</v>
          </cell>
        </row>
        <row r="313">
          <cell r="D313">
            <v>6598</v>
          </cell>
          <cell r="E313">
            <v>6606</v>
          </cell>
          <cell r="F313">
            <v>6505</v>
          </cell>
          <cell r="G313">
            <v>6438</v>
          </cell>
          <cell r="H313">
            <v>6595</v>
          </cell>
          <cell r="I313">
            <v>6715</v>
          </cell>
          <cell r="J313">
            <v>0</v>
          </cell>
          <cell r="K313">
            <v>0</v>
          </cell>
          <cell r="L313">
            <v>0</v>
          </cell>
          <cell r="M313">
            <v>2927</v>
          </cell>
          <cell r="N313">
            <v>2927</v>
          </cell>
          <cell r="O313">
            <v>2927</v>
          </cell>
          <cell r="P313">
            <v>6598</v>
          </cell>
          <cell r="Q313">
            <v>6606</v>
          </cell>
          <cell r="R313">
            <v>6505</v>
          </cell>
          <cell r="S313">
            <v>9365</v>
          </cell>
          <cell r="T313">
            <v>9522</v>
          </cell>
          <cell r="U313">
            <v>9642</v>
          </cell>
        </row>
        <row r="314">
          <cell r="C314" t="str">
            <v>인천 1</v>
          </cell>
          <cell r="D314">
            <v>409</v>
          </cell>
          <cell r="E314">
            <v>409</v>
          </cell>
          <cell r="F314">
            <v>403</v>
          </cell>
          <cell r="G314">
            <v>399</v>
          </cell>
          <cell r="H314">
            <v>409</v>
          </cell>
          <cell r="I314">
            <v>416</v>
          </cell>
          <cell r="J314">
            <v>0</v>
          </cell>
          <cell r="L314">
            <v>0</v>
          </cell>
          <cell r="M314">
            <v>0</v>
          </cell>
          <cell r="N314">
            <v>0</v>
          </cell>
          <cell r="O314">
            <v>0</v>
          </cell>
          <cell r="P314">
            <v>409</v>
          </cell>
          <cell r="Q314">
            <v>409</v>
          </cell>
          <cell r="R314">
            <v>403</v>
          </cell>
          <cell r="S314">
            <v>399</v>
          </cell>
          <cell r="T314">
            <v>409</v>
          </cell>
          <cell r="U314">
            <v>416</v>
          </cell>
        </row>
        <row r="315">
          <cell r="C315" t="str">
            <v>인천 2</v>
          </cell>
          <cell r="D315">
            <v>261</v>
          </cell>
          <cell r="E315">
            <v>261</v>
          </cell>
          <cell r="F315">
            <v>257</v>
          </cell>
          <cell r="G315">
            <v>255</v>
          </cell>
          <cell r="H315">
            <v>261</v>
          </cell>
          <cell r="I315">
            <v>265</v>
          </cell>
          <cell r="J315">
            <v>0</v>
          </cell>
          <cell r="L315">
            <v>0</v>
          </cell>
          <cell r="M315">
            <v>0</v>
          </cell>
          <cell r="N315">
            <v>0</v>
          </cell>
          <cell r="O315">
            <v>0</v>
          </cell>
          <cell r="P315">
            <v>261</v>
          </cell>
          <cell r="Q315">
            <v>261</v>
          </cell>
          <cell r="R315">
            <v>257</v>
          </cell>
          <cell r="S315">
            <v>255</v>
          </cell>
          <cell r="T315">
            <v>261</v>
          </cell>
          <cell r="U315">
            <v>265</v>
          </cell>
        </row>
        <row r="316">
          <cell r="C316" t="str">
            <v>인천 3</v>
          </cell>
          <cell r="D316">
            <v>108</v>
          </cell>
          <cell r="E316">
            <v>108</v>
          </cell>
          <cell r="F316">
            <v>106</v>
          </cell>
          <cell r="G316">
            <v>106</v>
          </cell>
          <cell r="H316">
            <v>108</v>
          </cell>
          <cell r="I316">
            <v>110</v>
          </cell>
          <cell r="J316">
            <v>0</v>
          </cell>
          <cell r="L316">
            <v>0</v>
          </cell>
          <cell r="M316">
            <v>0</v>
          </cell>
          <cell r="N316">
            <v>0</v>
          </cell>
          <cell r="O316">
            <v>0</v>
          </cell>
          <cell r="P316">
            <v>108</v>
          </cell>
          <cell r="Q316">
            <v>108</v>
          </cell>
          <cell r="R316">
            <v>106</v>
          </cell>
          <cell r="S316">
            <v>106</v>
          </cell>
          <cell r="T316">
            <v>108</v>
          </cell>
          <cell r="U316">
            <v>110</v>
          </cell>
        </row>
        <row r="317">
          <cell r="C317" t="str">
            <v>인천 4</v>
          </cell>
          <cell r="D317">
            <v>116</v>
          </cell>
          <cell r="E317">
            <v>116</v>
          </cell>
          <cell r="F317">
            <v>114</v>
          </cell>
          <cell r="G317">
            <v>113</v>
          </cell>
          <cell r="H317">
            <v>116</v>
          </cell>
          <cell r="I317">
            <v>118</v>
          </cell>
          <cell r="J317">
            <v>0</v>
          </cell>
          <cell r="L317">
            <v>0</v>
          </cell>
          <cell r="M317">
            <v>0</v>
          </cell>
          <cell r="N317">
            <v>0</v>
          </cell>
          <cell r="O317">
            <v>0</v>
          </cell>
          <cell r="P317">
            <v>116</v>
          </cell>
          <cell r="Q317">
            <v>116</v>
          </cell>
          <cell r="R317">
            <v>114</v>
          </cell>
          <cell r="S317">
            <v>113</v>
          </cell>
          <cell r="T317">
            <v>116</v>
          </cell>
          <cell r="U317">
            <v>118</v>
          </cell>
        </row>
        <row r="318">
          <cell r="C318" t="str">
            <v>도평 1</v>
          </cell>
          <cell r="D318">
            <v>124</v>
          </cell>
          <cell r="E318">
            <v>124</v>
          </cell>
          <cell r="F318">
            <v>122</v>
          </cell>
          <cell r="G318">
            <v>121</v>
          </cell>
          <cell r="H318">
            <v>124</v>
          </cell>
          <cell r="I318">
            <v>126</v>
          </cell>
          <cell r="J318">
            <v>0</v>
          </cell>
          <cell r="L318">
            <v>0</v>
          </cell>
          <cell r="M318">
            <v>0</v>
          </cell>
          <cell r="N318">
            <v>0</v>
          </cell>
          <cell r="O318">
            <v>0</v>
          </cell>
          <cell r="P318">
            <v>124</v>
          </cell>
          <cell r="Q318">
            <v>124</v>
          </cell>
          <cell r="R318">
            <v>122</v>
          </cell>
          <cell r="S318">
            <v>121</v>
          </cell>
          <cell r="T318">
            <v>124</v>
          </cell>
          <cell r="U318">
            <v>126</v>
          </cell>
        </row>
        <row r="319">
          <cell r="C319" t="str">
            <v>도평 2</v>
          </cell>
          <cell r="D319">
            <v>129</v>
          </cell>
          <cell r="E319">
            <v>130</v>
          </cell>
          <cell r="F319">
            <v>128</v>
          </cell>
          <cell r="G319">
            <v>126</v>
          </cell>
          <cell r="H319">
            <v>129</v>
          </cell>
          <cell r="I319">
            <v>132</v>
          </cell>
          <cell r="J319">
            <v>0</v>
          </cell>
          <cell r="L319">
            <v>0</v>
          </cell>
          <cell r="M319">
            <v>0</v>
          </cell>
          <cell r="N319">
            <v>0</v>
          </cell>
          <cell r="O319">
            <v>0</v>
          </cell>
          <cell r="P319">
            <v>129</v>
          </cell>
          <cell r="Q319">
            <v>130</v>
          </cell>
          <cell r="R319">
            <v>128</v>
          </cell>
          <cell r="S319">
            <v>126</v>
          </cell>
          <cell r="T319">
            <v>129</v>
          </cell>
          <cell r="U319">
            <v>132</v>
          </cell>
        </row>
        <row r="320">
          <cell r="C320" t="str">
            <v>도평 3</v>
          </cell>
          <cell r="D320">
            <v>164</v>
          </cell>
          <cell r="E320">
            <v>164</v>
          </cell>
          <cell r="F320">
            <v>162</v>
          </cell>
          <cell r="G320">
            <v>160</v>
          </cell>
          <cell r="H320">
            <v>164</v>
          </cell>
          <cell r="I320">
            <v>167</v>
          </cell>
          <cell r="J320">
            <v>0</v>
          </cell>
          <cell r="L320">
            <v>0</v>
          </cell>
          <cell r="M320">
            <v>0</v>
          </cell>
          <cell r="N320">
            <v>0</v>
          </cell>
          <cell r="O320">
            <v>0</v>
          </cell>
          <cell r="P320">
            <v>164</v>
          </cell>
          <cell r="Q320">
            <v>164</v>
          </cell>
          <cell r="R320">
            <v>162</v>
          </cell>
          <cell r="S320">
            <v>160</v>
          </cell>
          <cell r="T320">
            <v>164</v>
          </cell>
          <cell r="U320">
            <v>167</v>
          </cell>
        </row>
        <row r="321">
          <cell r="C321" t="str">
            <v>임화 1</v>
          </cell>
          <cell r="D321">
            <v>104</v>
          </cell>
          <cell r="E321">
            <v>104</v>
          </cell>
          <cell r="F321">
            <v>102</v>
          </cell>
          <cell r="G321">
            <v>101</v>
          </cell>
          <cell r="H321">
            <v>104</v>
          </cell>
          <cell r="I321">
            <v>106</v>
          </cell>
          <cell r="J321">
            <v>0</v>
          </cell>
          <cell r="L321">
            <v>0</v>
          </cell>
          <cell r="M321">
            <v>0</v>
          </cell>
          <cell r="N321">
            <v>0</v>
          </cell>
          <cell r="O321">
            <v>0</v>
          </cell>
          <cell r="P321">
            <v>104</v>
          </cell>
          <cell r="Q321">
            <v>104</v>
          </cell>
          <cell r="R321">
            <v>102</v>
          </cell>
          <cell r="S321">
            <v>101</v>
          </cell>
          <cell r="T321">
            <v>104</v>
          </cell>
          <cell r="U321">
            <v>106</v>
          </cell>
        </row>
        <row r="322">
          <cell r="C322" t="str">
            <v>임화 2</v>
          </cell>
          <cell r="D322">
            <v>80</v>
          </cell>
          <cell r="E322">
            <v>80</v>
          </cell>
          <cell r="F322">
            <v>79</v>
          </cell>
          <cell r="G322">
            <v>78</v>
          </cell>
          <cell r="H322">
            <v>80</v>
          </cell>
          <cell r="I322">
            <v>81</v>
          </cell>
          <cell r="J322">
            <v>0</v>
          </cell>
          <cell r="L322">
            <v>0</v>
          </cell>
          <cell r="M322">
            <v>0</v>
          </cell>
          <cell r="N322">
            <v>0</v>
          </cell>
          <cell r="O322">
            <v>0</v>
          </cell>
          <cell r="P322">
            <v>80</v>
          </cell>
          <cell r="Q322">
            <v>80</v>
          </cell>
          <cell r="R322">
            <v>79</v>
          </cell>
          <cell r="S322">
            <v>78</v>
          </cell>
          <cell r="T322">
            <v>80</v>
          </cell>
          <cell r="U322">
            <v>81</v>
          </cell>
        </row>
        <row r="323">
          <cell r="C323" t="str">
            <v>임화 3</v>
          </cell>
          <cell r="D323">
            <v>172</v>
          </cell>
          <cell r="E323">
            <v>173</v>
          </cell>
          <cell r="F323">
            <v>170</v>
          </cell>
          <cell r="G323">
            <v>168</v>
          </cell>
          <cell r="H323">
            <v>172</v>
          </cell>
          <cell r="I323">
            <v>175</v>
          </cell>
          <cell r="J323">
            <v>0</v>
          </cell>
          <cell r="L323">
            <v>0</v>
          </cell>
          <cell r="M323">
            <v>0</v>
          </cell>
          <cell r="N323">
            <v>0</v>
          </cell>
          <cell r="O323">
            <v>0</v>
          </cell>
          <cell r="P323">
            <v>172</v>
          </cell>
          <cell r="Q323">
            <v>173</v>
          </cell>
          <cell r="R323">
            <v>170</v>
          </cell>
          <cell r="S323">
            <v>168</v>
          </cell>
          <cell r="T323">
            <v>172</v>
          </cell>
          <cell r="U323">
            <v>175</v>
          </cell>
        </row>
        <row r="324">
          <cell r="C324" t="str">
            <v>임화 4</v>
          </cell>
          <cell r="D324">
            <v>103</v>
          </cell>
          <cell r="E324">
            <v>103</v>
          </cell>
          <cell r="F324">
            <v>101</v>
          </cell>
          <cell r="G324">
            <v>100</v>
          </cell>
          <cell r="H324">
            <v>103</v>
          </cell>
          <cell r="I324">
            <v>105</v>
          </cell>
          <cell r="J324">
            <v>0</v>
          </cell>
          <cell r="L324">
            <v>0</v>
          </cell>
          <cell r="M324">
            <v>0</v>
          </cell>
          <cell r="N324">
            <v>0</v>
          </cell>
          <cell r="O324">
            <v>0</v>
          </cell>
          <cell r="P324">
            <v>103</v>
          </cell>
          <cell r="Q324">
            <v>103</v>
          </cell>
          <cell r="R324">
            <v>101</v>
          </cell>
          <cell r="S324">
            <v>100</v>
          </cell>
          <cell r="T324">
            <v>103</v>
          </cell>
          <cell r="U324">
            <v>105</v>
          </cell>
        </row>
        <row r="325">
          <cell r="C325" t="str">
            <v>양촌 1</v>
          </cell>
          <cell r="D325">
            <v>227</v>
          </cell>
          <cell r="E325">
            <v>227</v>
          </cell>
          <cell r="F325">
            <v>224</v>
          </cell>
          <cell r="G325">
            <v>221</v>
          </cell>
          <cell r="H325">
            <v>227</v>
          </cell>
          <cell r="I325">
            <v>231</v>
          </cell>
          <cell r="J325">
            <v>0</v>
          </cell>
          <cell r="L325">
            <v>0</v>
          </cell>
          <cell r="M325">
            <v>0</v>
          </cell>
          <cell r="N325">
            <v>0</v>
          </cell>
          <cell r="O325">
            <v>0</v>
          </cell>
          <cell r="P325">
            <v>227</v>
          </cell>
          <cell r="Q325">
            <v>227</v>
          </cell>
          <cell r="R325">
            <v>224</v>
          </cell>
          <cell r="S325">
            <v>221</v>
          </cell>
          <cell r="T325">
            <v>227</v>
          </cell>
          <cell r="U325">
            <v>231</v>
          </cell>
        </row>
        <row r="326">
          <cell r="C326" t="str">
            <v>양촌 2</v>
          </cell>
          <cell r="D326">
            <v>162</v>
          </cell>
          <cell r="E326">
            <v>162</v>
          </cell>
          <cell r="F326">
            <v>160</v>
          </cell>
          <cell r="G326">
            <v>158</v>
          </cell>
          <cell r="H326">
            <v>162</v>
          </cell>
          <cell r="I326">
            <v>165</v>
          </cell>
          <cell r="J326">
            <v>0</v>
          </cell>
          <cell r="L326">
            <v>0</v>
          </cell>
          <cell r="M326">
            <v>0</v>
          </cell>
          <cell r="N326">
            <v>0</v>
          </cell>
          <cell r="O326">
            <v>0</v>
          </cell>
          <cell r="P326">
            <v>162</v>
          </cell>
          <cell r="Q326">
            <v>162</v>
          </cell>
          <cell r="R326">
            <v>160</v>
          </cell>
          <cell r="S326">
            <v>158</v>
          </cell>
          <cell r="T326">
            <v>162</v>
          </cell>
          <cell r="U326">
            <v>165</v>
          </cell>
        </row>
        <row r="327">
          <cell r="C327" t="str">
            <v>신기 1</v>
          </cell>
          <cell r="D327">
            <v>184</v>
          </cell>
          <cell r="E327">
            <v>184</v>
          </cell>
          <cell r="F327">
            <v>181</v>
          </cell>
          <cell r="G327">
            <v>180</v>
          </cell>
          <cell r="H327">
            <v>184</v>
          </cell>
          <cell r="I327">
            <v>188</v>
          </cell>
          <cell r="J327">
            <v>0</v>
          </cell>
          <cell r="L327">
            <v>0</v>
          </cell>
          <cell r="M327">
            <v>0</v>
          </cell>
          <cell r="N327">
            <v>0</v>
          </cell>
          <cell r="O327">
            <v>0</v>
          </cell>
          <cell r="P327">
            <v>184</v>
          </cell>
          <cell r="Q327">
            <v>184</v>
          </cell>
          <cell r="R327">
            <v>181</v>
          </cell>
          <cell r="S327">
            <v>180</v>
          </cell>
          <cell r="T327">
            <v>184</v>
          </cell>
          <cell r="U327">
            <v>188</v>
          </cell>
        </row>
        <row r="328">
          <cell r="C328" t="str">
            <v>신기 2</v>
          </cell>
          <cell r="D328">
            <v>144</v>
          </cell>
          <cell r="E328">
            <v>144</v>
          </cell>
          <cell r="F328">
            <v>142</v>
          </cell>
          <cell r="G328">
            <v>141</v>
          </cell>
          <cell r="H328">
            <v>144</v>
          </cell>
          <cell r="I328">
            <v>147</v>
          </cell>
          <cell r="J328">
            <v>0</v>
          </cell>
          <cell r="L328">
            <v>0</v>
          </cell>
          <cell r="M328">
            <v>0</v>
          </cell>
          <cell r="N328">
            <v>0</v>
          </cell>
          <cell r="O328">
            <v>0</v>
          </cell>
          <cell r="P328">
            <v>144</v>
          </cell>
          <cell r="Q328">
            <v>144</v>
          </cell>
          <cell r="R328">
            <v>142</v>
          </cell>
          <cell r="S328">
            <v>141</v>
          </cell>
          <cell r="T328">
            <v>144</v>
          </cell>
          <cell r="U328">
            <v>147</v>
          </cell>
        </row>
        <row r="329">
          <cell r="C329" t="str">
            <v>오산 1</v>
          </cell>
          <cell r="D329">
            <v>143</v>
          </cell>
          <cell r="E329">
            <v>143</v>
          </cell>
          <cell r="F329">
            <v>141</v>
          </cell>
          <cell r="G329">
            <v>140</v>
          </cell>
          <cell r="H329">
            <v>143</v>
          </cell>
          <cell r="I329">
            <v>146</v>
          </cell>
          <cell r="J329">
            <v>0</v>
          </cell>
          <cell r="L329">
            <v>0</v>
          </cell>
          <cell r="M329">
            <v>0</v>
          </cell>
          <cell r="N329">
            <v>0</v>
          </cell>
          <cell r="O329">
            <v>0</v>
          </cell>
          <cell r="P329">
            <v>143</v>
          </cell>
          <cell r="Q329">
            <v>143</v>
          </cell>
          <cell r="R329">
            <v>141</v>
          </cell>
          <cell r="S329">
            <v>140</v>
          </cell>
          <cell r="T329">
            <v>143</v>
          </cell>
          <cell r="U329">
            <v>146</v>
          </cell>
        </row>
        <row r="330">
          <cell r="C330" t="str">
            <v>오산 2</v>
          </cell>
          <cell r="D330">
            <v>227</v>
          </cell>
          <cell r="E330">
            <v>227</v>
          </cell>
          <cell r="F330">
            <v>224</v>
          </cell>
          <cell r="G330">
            <v>221</v>
          </cell>
          <cell r="H330">
            <v>227</v>
          </cell>
          <cell r="I330">
            <v>231</v>
          </cell>
          <cell r="J330">
            <v>0</v>
          </cell>
          <cell r="L330">
            <v>0</v>
          </cell>
          <cell r="M330">
            <v>0</v>
          </cell>
          <cell r="N330">
            <v>0</v>
          </cell>
          <cell r="O330">
            <v>0</v>
          </cell>
          <cell r="P330">
            <v>227</v>
          </cell>
          <cell r="Q330">
            <v>227</v>
          </cell>
          <cell r="R330">
            <v>224</v>
          </cell>
          <cell r="S330">
            <v>221</v>
          </cell>
          <cell r="T330">
            <v>227</v>
          </cell>
          <cell r="U330">
            <v>231</v>
          </cell>
        </row>
        <row r="331">
          <cell r="C331" t="str">
            <v>채광 1</v>
          </cell>
          <cell r="D331">
            <v>167</v>
          </cell>
          <cell r="E331">
            <v>168</v>
          </cell>
          <cell r="F331">
            <v>165</v>
          </cell>
          <cell r="G331">
            <v>162</v>
          </cell>
          <cell r="H331">
            <v>166</v>
          </cell>
          <cell r="I331">
            <v>169</v>
          </cell>
          <cell r="J331">
            <v>0</v>
          </cell>
          <cell r="L331">
            <v>0</v>
          </cell>
          <cell r="M331">
            <v>0</v>
          </cell>
          <cell r="N331">
            <v>0</v>
          </cell>
          <cell r="O331">
            <v>0</v>
          </cell>
          <cell r="P331">
            <v>167</v>
          </cell>
          <cell r="Q331">
            <v>168</v>
          </cell>
          <cell r="R331">
            <v>165</v>
          </cell>
          <cell r="S331">
            <v>162</v>
          </cell>
          <cell r="T331">
            <v>166</v>
          </cell>
          <cell r="U331">
            <v>169</v>
          </cell>
        </row>
        <row r="332">
          <cell r="C332" t="str">
            <v>채광 2</v>
          </cell>
          <cell r="D332">
            <v>128</v>
          </cell>
          <cell r="E332">
            <v>128</v>
          </cell>
          <cell r="F332">
            <v>126</v>
          </cell>
          <cell r="G332">
            <v>125</v>
          </cell>
          <cell r="H332">
            <v>128</v>
          </cell>
          <cell r="I332">
            <v>131</v>
          </cell>
          <cell r="J332">
            <v>0</v>
          </cell>
          <cell r="L332">
            <v>0</v>
          </cell>
          <cell r="M332">
            <v>0</v>
          </cell>
          <cell r="N332">
            <v>0</v>
          </cell>
          <cell r="O332">
            <v>0</v>
          </cell>
          <cell r="P332">
            <v>128</v>
          </cell>
          <cell r="Q332">
            <v>128</v>
          </cell>
          <cell r="R332">
            <v>126</v>
          </cell>
          <cell r="S332">
            <v>125</v>
          </cell>
          <cell r="T332">
            <v>128</v>
          </cell>
          <cell r="U332">
            <v>131</v>
          </cell>
        </row>
        <row r="333">
          <cell r="C333" t="str">
            <v>남산- 1</v>
          </cell>
          <cell r="D333">
            <v>227</v>
          </cell>
          <cell r="E333">
            <v>227</v>
          </cell>
          <cell r="F333">
            <v>224</v>
          </cell>
          <cell r="G333">
            <v>221</v>
          </cell>
          <cell r="H333">
            <v>227</v>
          </cell>
          <cell r="I333">
            <v>231</v>
          </cell>
          <cell r="J333">
            <v>0</v>
          </cell>
          <cell r="L333">
            <v>0</v>
          </cell>
          <cell r="M333">
            <v>0</v>
          </cell>
          <cell r="N333">
            <v>0</v>
          </cell>
          <cell r="O333">
            <v>0</v>
          </cell>
          <cell r="P333">
            <v>227</v>
          </cell>
          <cell r="Q333">
            <v>227</v>
          </cell>
          <cell r="R333">
            <v>224</v>
          </cell>
          <cell r="S333">
            <v>221</v>
          </cell>
          <cell r="T333">
            <v>227</v>
          </cell>
          <cell r="U333">
            <v>231</v>
          </cell>
        </row>
        <row r="334">
          <cell r="C334" t="str">
            <v>남산- 2</v>
          </cell>
          <cell r="D334">
            <v>87</v>
          </cell>
          <cell r="E334">
            <v>87</v>
          </cell>
          <cell r="F334">
            <v>86</v>
          </cell>
          <cell r="G334">
            <v>85</v>
          </cell>
          <cell r="H334">
            <v>87</v>
          </cell>
          <cell r="I334">
            <v>88</v>
          </cell>
          <cell r="J334">
            <v>0</v>
          </cell>
          <cell r="L334">
            <v>0</v>
          </cell>
          <cell r="M334">
            <v>0</v>
          </cell>
          <cell r="N334">
            <v>0</v>
          </cell>
          <cell r="O334">
            <v>0</v>
          </cell>
          <cell r="P334">
            <v>87</v>
          </cell>
          <cell r="Q334">
            <v>87</v>
          </cell>
          <cell r="R334">
            <v>86</v>
          </cell>
          <cell r="S334">
            <v>85</v>
          </cell>
          <cell r="T334">
            <v>87</v>
          </cell>
          <cell r="U334">
            <v>88</v>
          </cell>
        </row>
        <row r="335">
          <cell r="C335" t="str">
            <v>반암 1</v>
          </cell>
          <cell r="D335">
            <v>101</v>
          </cell>
          <cell r="E335">
            <v>101</v>
          </cell>
          <cell r="F335">
            <v>99</v>
          </cell>
          <cell r="G335">
            <v>98</v>
          </cell>
          <cell r="H335">
            <v>101</v>
          </cell>
          <cell r="I335">
            <v>103</v>
          </cell>
          <cell r="J335">
            <v>0</v>
          </cell>
          <cell r="L335">
            <v>0</v>
          </cell>
          <cell r="M335">
            <v>0</v>
          </cell>
          <cell r="N335">
            <v>0</v>
          </cell>
          <cell r="O335">
            <v>0</v>
          </cell>
          <cell r="P335">
            <v>101</v>
          </cell>
          <cell r="Q335">
            <v>101</v>
          </cell>
          <cell r="R335">
            <v>99</v>
          </cell>
          <cell r="S335">
            <v>98</v>
          </cell>
          <cell r="T335">
            <v>101</v>
          </cell>
          <cell r="U335">
            <v>103</v>
          </cell>
        </row>
        <row r="336">
          <cell r="C336" t="str">
            <v>반암 2</v>
          </cell>
          <cell r="D336">
            <v>138</v>
          </cell>
          <cell r="E336">
            <v>138</v>
          </cell>
          <cell r="F336">
            <v>136</v>
          </cell>
          <cell r="G336">
            <v>135</v>
          </cell>
          <cell r="H336">
            <v>138</v>
          </cell>
          <cell r="I336">
            <v>140</v>
          </cell>
          <cell r="J336">
            <v>0</v>
          </cell>
          <cell r="L336">
            <v>0</v>
          </cell>
          <cell r="M336">
            <v>0</v>
          </cell>
          <cell r="N336">
            <v>0</v>
          </cell>
          <cell r="O336">
            <v>0</v>
          </cell>
          <cell r="P336">
            <v>138</v>
          </cell>
          <cell r="Q336">
            <v>138</v>
          </cell>
          <cell r="R336">
            <v>136</v>
          </cell>
          <cell r="S336">
            <v>135</v>
          </cell>
          <cell r="T336">
            <v>138</v>
          </cell>
          <cell r="U336">
            <v>140</v>
          </cell>
        </row>
        <row r="337">
          <cell r="C337" t="str">
            <v>산직 1</v>
          </cell>
          <cell r="D337">
            <v>90</v>
          </cell>
          <cell r="E337">
            <v>90</v>
          </cell>
          <cell r="F337">
            <v>89</v>
          </cell>
          <cell r="G337">
            <v>88</v>
          </cell>
          <cell r="H337">
            <v>90</v>
          </cell>
          <cell r="I337">
            <v>92</v>
          </cell>
          <cell r="J337">
            <v>0</v>
          </cell>
          <cell r="L337">
            <v>0</v>
          </cell>
          <cell r="M337">
            <v>0</v>
          </cell>
          <cell r="N337">
            <v>0</v>
          </cell>
          <cell r="O337">
            <v>0</v>
          </cell>
          <cell r="P337">
            <v>90</v>
          </cell>
          <cell r="Q337">
            <v>90</v>
          </cell>
          <cell r="R337">
            <v>89</v>
          </cell>
          <cell r="S337">
            <v>88</v>
          </cell>
          <cell r="T337">
            <v>90</v>
          </cell>
          <cell r="U337">
            <v>92</v>
          </cell>
        </row>
        <row r="338">
          <cell r="C338" t="str">
            <v>산직 2</v>
          </cell>
          <cell r="D338">
            <v>117</v>
          </cell>
          <cell r="E338">
            <v>117</v>
          </cell>
          <cell r="F338">
            <v>115</v>
          </cell>
          <cell r="G338">
            <v>114</v>
          </cell>
          <cell r="H338">
            <v>117</v>
          </cell>
          <cell r="I338">
            <v>119</v>
          </cell>
          <cell r="J338">
            <v>0</v>
          </cell>
          <cell r="L338">
            <v>0</v>
          </cell>
          <cell r="M338">
            <v>0</v>
          </cell>
          <cell r="N338">
            <v>0</v>
          </cell>
          <cell r="O338">
            <v>0</v>
          </cell>
          <cell r="P338">
            <v>117</v>
          </cell>
          <cell r="Q338">
            <v>117</v>
          </cell>
          <cell r="R338">
            <v>115</v>
          </cell>
          <cell r="S338">
            <v>114</v>
          </cell>
          <cell r="T338">
            <v>117</v>
          </cell>
          <cell r="U338">
            <v>119</v>
          </cell>
        </row>
        <row r="339">
          <cell r="C339" t="str">
            <v>모촌 1</v>
          </cell>
          <cell r="D339">
            <v>254</v>
          </cell>
          <cell r="E339">
            <v>254</v>
          </cell>
          <cell r="F339">
            <v>250</v>
          </cell>
          <cell r="G339">
            <v>248</v>
          </cell>
          <cell r="H339">
            <v>254</v>
          </cell>
          <cell r="I339">
            <v>259</v>
          </cell>
          <cell r="J339">
            <v>0</v>
          </cell>
          <cell r="L339">
            <v>0</v>
          </cell>
          <cell r="M339">
            <v>0</v>
          </cell>
          <cell r="N339">
            <v>0</v>
          </cell>
          <cell r="O339">
            <v>0</v>
          </cell>
          <cell r="P339">
            <v>254</v>
          </cell>
          <cell r="Q339">
            <v>254</v>
          </cell>
          <cell r="R339">
            <v>250</v>
          </cell>
          <cell r="S339">
            <v>248</v>
          </cell>
          <cell r="T339">
            <v>254</v>
          </cell>
          <cell r="U339">
            <v>259</v>
          </cell>
        </row>
        <row r="340">
          <cell r="C340" t="str">
            <v>모촌 2</v>
          </cell>
          <cell r="D340">
            <v>117</v>
          </cell>
          <cell r="E340">
            <v>117</v>
          </cell>
          <cell r="F340">
            <v>115</v>
          </cell>
          <cell r="G340">
            <v>114</v>
          </cell>
          <cell r="H340">
            <v>117</v>
          </cell>
          <cell r="I340">
            <v>119</v>
          </cell>
          <cell r="J340">
            <v>0</v>
          </cell>
          <cell r="L340">
            <v>0</v>
          </cell>
          <cell r="M340">
            <v>0</v>
          </cell>
          <cell r="N340">
            <v>0</v>
          </cell>
          <cell r="O340">
            <v>0</v>
          </cell>
          <cell r="P340">
            <v>117</v>
          </cell>
          <cell r="Q340">
            <v>117</v>
          </cell>
          <cell r="R340">
            <v>115</v>
          </cell>
          <cell r="S340">
            <v>114</v>
          </cell>
          <cell r="T340">
            <v>117</v>
          </cell>
          <cell r="U340">
            <v>119</v>
          </cell>
        </row>
        <row r="341">
          <cell r="C341" t="str">
            <v>모촌 3</v>
          </cell>
          <cell r="D341">
            <v>89</v>
          </cell>
          <cell r="E341">
            <v>89</v>
          </cell>
          <cell r="F341">
            <v>88</v>
          </cell>
          <cell r="G341">
            <v>87</v>
          </cell>
          <cell r="H341">
            <v>89</v>
          </cell>
          <cell r="I341">
            <v>91</v>
          </cell>
          <cell r="J341">
            <v>0</v>
          </cell>
          <cell r="L341">
            <v>0</v>
          </cell>
          <cell r="M341">
            <v>0</v>
          </cell>
          <cell r="N341">
            <v>0</v>
          </cell>
          <cell r="O341">
            <v>0</v>
          </cell>
          <cell r="P341">
            <v>89</v>
          </cell>
          <cell r="Q341">
            <v>89</v>
          </cell>
          <cell r="R341">
            <v>88</v>
          </cell>
          <cell r="S341">
            <v>87</v>
          </cell>
          <cell r="T341">
            <v>89</v>
          </cell>
          <cell r="U341">
            <v>91</v>
          </cell>
        </row>
        <row r="342">
          <cell r="C342" t="str">
            <v>신흥 1</v>
          </cell>
          <cell r="D342">
            <v>179</v>
          </cell>
          <cell r="E342">
            <v>179</v>
          </cell>
          <cell r="F342">
            <v>176</v>
          </cell>
          <cell r="G342">
            <v>175</v>
          </cell>
          <cell r="H342">
            <v>179</v>
          </cell>
          <cell r="I342">
            <v>182</v>
          </cell>
          <cell r="J342">
            <v>0</v>
          </cell>
          <cell r="L342">
            <v>0</v>
          </cell>
          <cell r="M342">
            <v>0</v>
          </cell>
          <cell r="N342">
            <v>0</v>
          </cell>
          <cell r="O342">
            <v>0</v>
          </cell>
          <cell r="P342">
            <v>179</v>
          </cell>
          <cell r="Q342">
            <v>179</v>
          </cell>
          <cell r="R342">
            <v>176</v>
          </cell>
          <cell r="S342">
            <v>175</v>
          </cell>
          <cell r="T342">
            <v>179</v>
          </cell>
          <cell r="U342">
            <v>182</v>
          </cell>
        </row>
        <row r="343">
          <cell r="C343" t="str">
            <v>신흥 2</v>
          </cell>
          <cell r="D343">
            <v>148</v>
          </cell>
          <cell r="E343">
            <v>148</v>
          </cell>
          <cell r="F343">
            <v>146</v>
          </cell>
          <cell r="G343">
            <v>145</v>
          </cell>
          <cell r="H343">
            <v>148</v>
          </cell>
          <cell r="I343">
            <v>151</v>
          </cell>
          <cell r="J343">
            <v>0</v>
          </cell>
          <cell r="L343">
            <v>0</v>
          </cell>
          <cell r="M343">
            <v>0</v>
          </cell>
          <cell r="N343">
            <v>0</v>
          </cell>
          <cell r="O343">
            <v>0</v>
          </cell>
          <cell r="P343">
            <v>148</v>
          </cell>
          <cell r="Q343">
            <v>148</v>
          </cell>
          <cell r="R343">
            <v>146</v>
          </cell>
          <cell r="S343">
            <v>145</v>
          </cell>
          <cell r="T343">
            <v>148</v>
          </cell>
          <cell r="U343">
            <v>151</v>
          </cell>
        </row>
        <row r="344">
          <cell r="C344" t="str">
            <v>거사 1</v>
          </cell>
          <cell r="D344">
            <v>191</v>
          </cell>
          <cell r="E344">
            <v>191</v>
          </cell>
          <cell r="F344">
            <v>188</v>
          </cell>
          <cell r="G344">
            <v>186</v>
          </cell>
          <cell r="H344">
            <v>191</v>
          </cell>
          <cell r="I344">
            <v>194</v>
          </cell>
          <cell r="J344">
            <v>0</v>
          </cell>
          <cell r="L344">
            <v>0</v>
          </cell>
          <cell r="M344">
            <v>0</v>
          </cell>
          <cell r="N344">
            <v>0</v>
          </cell>
          <cell r="O344">
            <v>0</v>
          </cell>
          <cell r="P344">
            <v>191</v>
          </cell>
          <cell r="Q344">
            <v>191</v>
          </cell>
          <cell r="R344">
            <v>188</v>
          </cell>
          <cell r="S344">
            <v>186</v>
          </cell>
          <cell r="T344">
            <v>191</v>
          </cell>
          <cell r="U344">
            <v>194</v>
          </cell>
        </row>
        <row r="345">
          <cell r="C345" t="str">
            <v>거사 2</v>
          </cell>
          <cell r="D345">
            <v>132</v>
          </cell>
          <cell r="E345">
            <v>133</v>
          </cell>
          <cell r="F345">
            <v>131</v>
          </cell>
          <cell r="G345">
            <v>128</v>
          </cell>
          <cell r="H345">
            <v>131</v>
          </cell>
          <cell r="I345">
            <v>134</v>
          </cell>
          <cell r="J345">
            <v>0</v>
          </cell>
          <cell r="L345">
            <v>0</v>
          </cell>
          <cell r="M345">
            <v>2927</v>
          </cell>
          <cell r="N345">
            <v>2927</v>
          </cell>
          <cell r="O345">
            <v>2927</v>
          </cell>
          <cell r="P345">
            <v>132</v>
          </cell>
          <cell r="Q345">
            <v>133</v>
          </cell>
          <cell r="R345">
            <v>131</v>
          </cell>
          <cell r="S345">
            <v>3055</v>
          </cell>
          <cell r="T345">
            <v>3058</v>
          </cell>
          <cell r="U345">
            <v>3061</v>
          </cell>
        </row>
        <row r="346">
          <cell r="C346" t="str">
            <v>거사 3</v>
          </cell>
          <cell r="D346">
            <v>72</v>
          </cell>
          <cell r="E346">
            <v>72</v>
          </cell>
          <cell r="F346">
            <v>71</v>
          </cell>
          <cell r="G346">
            <v>70</v>
          </cell>
          <cell r="H346">
            <v>72</v>
          </cell>
          <cell r="I346">
            <v>73</v>
          </cell>
          <cell r="J346">
            <v>0</v>
          </cell>
          <cell r="L346">
            <v>0</v>
          </cell>
          <cell r="M346">
            <v>0</v>
          </cell>
          <cell r="N346">
            <v>0</v>
          </cell>
          <cell r="O346">
            <v>0</v>
          </cell>
          <cell r="P346">
            <v>72</v>
          </cell>
          <cell r="Q346">
            <v>72</v>
          </cell>
          <cell r="R346">
            <v>71</v>
          </cell>
          <cell r="S346">
            <v>70</v>
          </cell>
          <cell r="T346">
            <v>72</v>
          </cell>
          <cell r="U346">
            <v>73</v>
          </cell>
        </row>
        <row r="347">
          <cell r="C347" t="str">
            <v>반곡 1</v>
          </cell>
          <cell r="D347">
            <v>280</v>
          </cell>
          <cell r="E347">
            <v>281</v>
          </cell>
          <cell r="F347">
            <v>276</v>
          </cell>
          <cell r="G347">
            <v>273</v>
          </cell>
          <cell r="H347">
            <v>280</v>
          </cell>
          <cell r="I347">
            <v>285</v>
          </cell>
          <cell r="J347">
            <v>0</v>
          </cell>
          <cell r="L347">
            <v>0</v>
          </cell>
          <cell r="M347">
            <v>0</v>
          </cell>
          <cell r="N347">
            <v>0</v>
          </cell>
          <cell r="O347">
            <v>0</v>
          </cell>
          <cell r="P347">
            <v>280</v>
          </cell>
          <cell r="Q347">
            <v>281</v>
          </cell>
          <cell r="R347">
            <v>276</v>
          </cell>
          <cell r="S347">
            <v>273</v>
          </cell>
          <cell r="T347">
            <v>280</v>
          </cell>
          <cell r="U347">
            <v>285</v>
          </cell>
        </row>
        <row r="348">
          <cell r="C348" t="str">
            <v>반곡 2</v>
          </cell>
          <cell r="D348">
            <v>328</v>
          </cell>
          <cell r="E348">
            <v>329</v>
          </cell>
          <cell r="F348">
            <v>324</v>
          </cell>
          <cell r="G348">
            <v>320</v>
          </cell>
          <cell r="H348">
            <v>327</v>
          </cell>
          <cell r="I348">
            <v>333</v>
          </cell>
          <cell r="J348">
            <v>0</v>
          </cell>
          <cell r="L348">
            <v>0</v>
          </cell>
          <cell r="M348">
            <v>0</v>
          </cell>
          <cell r="N348">
            <v>0</v>
          </cell>
          <cell r="O348">
            <v>0</v>
          </cell>
          <cell r="P348">
            <v>328</v>
          </cell>
          <cell r="Q348">
            <v>329</v>
          </cell>
          <cell r="R348">
            <v>324</v>
          </cell>
          <cell r="S348">
            <v>320</v>
          </cell>
          <cell r="T348">
            <v>327</v>
          </cell>
          <cell r="U348">
            <v>333</v>
          </cell>
        </row>
        <row r="349">
          <cell r="C349" t="str">
            <v>명암 1</v>
          </cell>
          <cell r="D349">
            <v>94</v>
          </cell>
          <cell r="E349">
            <v>95</v>
          </cell>
          <cell r="F349">
            <v>93</v>
          </cell>
          <cell r="G349">
            <v>92</v>
          </cell>
          <cell r="H349">
            <v>94</v>
          </cell>
          <cell r="I349">
            <v>96</v>
          </cell>
          <cell r="J349">
            <v>0</v>
          </cell>
          <cell r="L349">
            <v>0</v>
          </cell>
          <cell r="M349">
            <v>0</v>
          </cell>
          <cell r="N349">
            <v>0</v>
          </cell>
          <cell r="O349">
            <v>0</v>
          </cell>
          <cell r="P349">
            <v>94</v>
          </cell>
          <cell r="Q349">
            <v>95</v>
          </cell>
          <cell r="R349">
            <v>93</v>
          </cell>
          <cell r="S349">
            <v>92</v>
          </cell>
          <cell r="T349">
            <v>94</v>
          </cell>
          <cell r="U349">
            <v>96</v>
          </cell>
        </row>
        <row r="350">
          <cell r="C350" t="str">
            <v>명암 2</v>
          </cell>
          <cell r="D350">
            <v>177</v>
          </cell>
          <cell r="E350">
            <v>177</v>
          </cell>
          <cell r="F350">
            <v>174</v>
          </cell>
          <cell r="G350">
            <v>173</v>
          </cell>
          <cell r="H350">
            <v>177</v>
          </cell>
          <cell r="I350">
            <v>180</v>
          </cell>
          <cell r="J350">
            <v>0</v>
          </cell>
          <cell r="L350">
            <v>0</v>
          </cell>
          <cell r="M350">
            <v>0</v>
          </cell>
          <cell r="N350">
            <v>0</v>
          </cell>
          <cell r="O350">
            <v>0</v>
          </cell>
          <cell r="P350">
            <v>177</v>
          </cell>
          <cell r="Q350">
            <v>177</v>
          </cell>
          <cell r="R350">
            <v>174</v>
          </cell>
          <cell r="S350">
            <v>173</v>
          </cell>
          <cell r="T350">
            <v>177</v>
          </cell>
          <cell r="U350">
            <v>180</v>
          </cell>
        </row>
        <row r="351">
          <cell r="C351" t="str">
            <v>석서 1</v>
          </cell>
          <cell r="D351">
            <v>87</v>
          </cell>
          <cell r="E351">
            <v>87</v>
          </cell>
          <cell r="F351">
            <v>86</v>
          </cell>
          <cell r="G351">
            <v>85</v>
          </cell>
          <cell r="H351">
            <v>87</v>
          </cell>
          <cell r="I351">
            <v>88</v>
          </cell>
          <cell r="J351">
            <v>0</v>
          </cell>
          <cell r="L351">
            <v>0</v>
          </cell>
          <cell r="M351">
            <v>0</v>
          </cell>
          <cell r="N351">
            <v>0</v>
          </cell>
          <cell r="O351">
            <v>0</v>
          </cell>
          <cell r="P351">
            <v>87</v>
          </cell>
          <cell r="Q351">
            <v>87</v>
          </cell>
          <cell r="R351">
            <v>86</v>
          </cell>
          <cell r="S351">
            <v>85</v>
          </cell>
          <cell r="T351">
            <v>87</v>
          </cell>
          <cell r="U351">
            <v>88</v>
          </cell>
        </row>
        <row r="352">
          <cell r="C352" t="str">
            <v>석서 2</v>
          </cell>
          <cell r="D352">
            <v>143</v>
          </cell>
          <cell r="E352">
            <v>143</v>
          </cell>
          <cell r="F352">
            <v>141</v>
          </cell>
          <cell r="G352">
            <v>140</v>
          </cell>
          <cell r="H352">
            <v>143</v>
          </cell>
          <cell r="I352">
            <v>146</v>
          </cell>
          <cell r="J352">
            <v>0</v>
          </cell>
          <cell r="L352">
            <v>0</v>
          </cell>
          <cell r="M352">
            <v>0</v>
          </cell>
          <cell r="N352">
            <v>0</v>
          </cell>
          <cell r="O352">
            <v>0</v>
          </cell>
          <cell r="P352">
            <v>143</v>
          </cell>
          <cell r="Q352">
            <v>143</v>
          </cell>
          <cell r="R352">
            <v>141</v>
          </cell>
          <cell r="S352">
            <v>140</v>
          </cell>
          <cell r="T352">
            <v>143</v>
          </cell>
          <cell r="U352">
            <v>146</v>
          </cell>
        </row>
        <row r="353">
          <cell r="C353" t="str">
            <v>중산 1</v>
          </cell>
          <cell r="D353">
            <v>126</v>
          </cell>
          <cell r="E353">
            <v>126</v>
          </cell>
          <cell r="F353">
            <v>124</v>
          </cell>
          <cell r="G353">
            <v>123</v>
          </cell>
          <cell r="H353">
            <v>126</v>
          </cell>
          <cell r="I353">
            <v>128</v>
          </cell>
          <cell r="J353">
            <v>0</v>
          </cell>
          <cell r="L353">
            <v>0</v>
          </cell>
          <cell r="M353">
            <v>0</v>
          </cell>
          <cell r="N353">
            <v>0</v>
          </cell>
          <cell r="O353">
            <v>0</v>
          </cell>
          <cell r="P353">
            <v>126</v>
          </cell>
          <cell r="Q353">
            <v>126</v>
          </cell>
          <cell r="R353">
            <v>124</v>
          </cell>
          <cell r="S353">
            <v>123</v>
          </cell>
          <cell r="T353">
            <v>126</v>
          </cell>
          <cell r="U353">
            <v>128</v>
          </cell>
        </row>
        <row r="354">
          <cell r="C354" t="str">
            <v>중산 2</v>
          </cell>
          <cell r="D354">
            <v>139</v>
          </cell>
          <cell r="E354">
            <v>139</v>
          </cell>
          <cell r="F354">
            <v>137</v>
          </cell>
          <cell r="G354">
            <v>136</v>
          </cell>
          <cell r="H354">
            <v>139</v>
          </cell>
          <cell r="I354">
            <v>141</v>
          </cell>
          <cell r="J354">
            <v>0</v>
          </cell>
          <cell r="L354">
            <v>0</v>
          </cell>
          <cell r="M354">
            <v>0</v>
          </cell>
          <cell r="N354">
            <v>0</v>
          </cell>
          <cell r="O354">
            <v>0</v>
          </cell>
          <cell r="P354">
            <v>139</v>
          </cell>
          <cell r="Q354">
            <v>139</v>
          </cell>
          <cell r="R354">
            <v>137</v>
          </cell>
          <cell r="S354">
            <v>136</v>
          </cell>
          <cell r="T354">
            <v>139</v>
          </cell>
          <cell r="U354">
            <v>141</v>
          </cell>
        </row>
        <row r="355">
          <cell r="C355" t="str">
            <v>중산 3</v>
          </cell>
          <cell r="D355">
            <v>130</v>
          </cell>
          <cell r="E355">
            <v>131</v>
          </cell>
          <cell r="F355">
            <v>129</v>
          </cell>
          <cell r="G355">
            <v>127</v>
          </cell>
          <cell r="H355">
            <v>130</v>
          </cell>
          <cell r="I355">
            <v>133</v>
          </cell>
          <cell r="J355">
            <v>0</v>
          </cell>
          <cell r="L355">
            <v>0</v>
          </cell>
          <cell r="M355">
            <v>0</v>
          </cell>
          <cell r="N355">
            <v>0</v>
          </cell>
          <cell r="O355">
            <v>0</v>
          </cell>
          <cell r="P355">
            <v>130</v>
          </cell>
          <cell r="Q355">
            <v>131</v>
          </cell>
          <cell r="R355">
            <v>129</v>
          </cell>
          <cell r="S355">
            <v>127</v>
          </cell>
          <cell r="T355">
            <v>130</v>
          </cell>
          <cell r="U355">
            <v>133</v>
          </cell>
        </row>
        <row r="356">
          <cell r="D356">
            <v>4295</v>
          </cell>
          <cell r="E356">
            <v>4299</v>
          </cell>
          <cell r="F356">
            <v>4233</v>
          </cell>
          <cell r="G356">
            <v>4189</v>
          </cell>
          <cell r="H356">
            <v>4288</v>
          </cell>
          <cell r="I356">
            <v>4366</v>
          </cell>
          <cell r="J356">
            <v>0</v>
          </cell>
          <cell r="K356">
            <v>0</v>
          </cell>
          <cell r="L356">
            <v>0</v>
          </cell>
          <cell r="M356">
            <v>0</v>
          </cell>
          <cell r="N356">
            <v>0</v>
          </cell>
          <cell r="O356">
            <v>0</v>
          </cell>
          <cell r="P356">
            <v>4295</v>
          </cell>
          <cell r="Q356">
            <v>4299</v>
          </cell>
          <cell r="R356">
            <v>4233</v>
          </cell>
          <cell r="S356">
            <v>4189</v>
          </cell>
          <cell r="T356">
            <v>4288</v>
          </cell>
          <cell r="U356">
            <v>4366</v>
          </cell>
        </row>
        <row r="357">
          <cell r="C357" t="str">
            <v>육곡 1</v>
          </cell>
          <cell r="D357">
            <v>199</v>
          </cell>
          <cell r="E357">
            <v>199</v>
          </cell>
          <cell r="F357">
            <v>196</v>
          </cell>
          <cell r="G357">
            <v>195</v>
          </cell>
          <cell r="H357">
            <v>199</v>
          </cell>
          <cell r="I357">
            <v>203</v>
          </cell>
          <cell r="J357">
            <v>0</v>
          </cell>
          <cell r="L357">
            <v>0</v>
          </cell>
          <cell r="M357">
            <v>0</v>
          </cell>
          <cell r="N357">
            <v>0</v>
          </cell>
          <cell r="O357">
            <v>0</v>
          </cell>
          <cell r="P357">
            <v>199</v>
          </cell>
          <cell r="Q357">
            <v>199</v>
          </cell>
          <cell r="R357">
            <v>196</v>
          </cell>
          <cell r="S357">
            <v>195</v>
          </cell>
          <cell r="T357">
            <v>199</v>
          </cell>
          <cell r="U357">
            <v>203</v>
          </cell>
        </row>
        <row r="358">
          <cell r="C358" t="str">
            <v>육곡 2</v>
          </cell>
          <cell r="D358">
            <v>395</v>
          </cell>
          <cell r="E358">
            <v>396</v>
          </cell>
          <cell r="F358">
            <v>390</v>
          </cell>
          <cell r="G358">
            <v>385</v>
          </cell>
          <cell r="H358">
            <v>394</v>
          </cell>
          <cell r="I358">
            <v>401</v>
          </cell>
          <cell r="J358">
            <v>0</v>
          </cell>
          <cell r="L358">
            <v>0</v>
          </cell>
          <cell r="M358">
            <v>0</v>
          </cell>
          <cell r="N358">
            <v>0</v>
          </cell>
          <cell r="O358">
            <v>0</v>
          </cell>
          <cell r="P358">
            <v>395</v>
          </cell>
          <cell r="Q358">
            <v>396</v>
          </cell>
          <cell r="R358">
            <v>390</v>
          </cell>
          <cell r="S358">
            <v>385</v>
          </cell>
          <cell r="T358">
            <v>394</v>
          </cell>
          <cell r="U358">
            <v>401</v>
          </cell>
        </row>
        <row r="359">
          <cell r="C359" t="str">
            <v>강청 1</v>
          </cell>
          <cell r="D359">
            <v>250</v>
          </cell>
          <cell r="E359">
            <v>251</v>
          </cell>
          <cell r="F359">
            <v>247</v>
          </cell>
          <cell r="G359">
            <v>244</v>
          </cell>
          <cell r="H359">
            <v>250</v>
          </cell>
          <cell r="I359">
            <v>255</v>
          </cell>
          <cell r="J359">
            <v>0</v>
          </cell>
          <cell r="L359">
            <v>0</v>
          </cell>
          <cell r="M359">
            <v>0</v>
          </cell>
          <cell r="N359">
            <v>0</v>
          </cell>
          <cell r="O359">
            <v>0</v>
          </cell>
          <cell r="P359">
            <v>250</v>
          </cell>
          <cell r="Q359">
            <v>251</v>
          </cell>
          <cell r="R359">
            <v>247</v>
          </cell>
          <cell r="S359">
            <v>244</v>
          </cell>
          <cell r="T359">
            <v>250</v>
          </cell>
          <cell r="U359">
            <v>255</v>
          </cell>
        </row>
        <row r="360">
          <cell r="C360" t="str">
            <v>강청 2</v>
          </cell>
          <cell r="D360">
            <v>115</v>
          </cell>
          <cell r="E360">
            <v>115</v>
          </cell>
          <cell r="F360">
            <v>113</v>
          </cell>
          <cell r="G360">
            <v>112</v>
          </cell>
          <cell r="H360">
            <v>114</v>
          </cell>
          <cell r="I360">
            <v>117</v>
          </cell>
          <cell r="J360">
            <v>0</v>
          </cell>
          <cell r="L360">
            <v>0</v>
          </cell>
          <cell r="M360">
            <v>0</v>
          </cell>
          <cell r="N360">
            <v>0</v>
          </cell>
          <cell r="O360">
            <v>0</v>
          </cell>
          <cell r="P360">
            <v>115</v>
          </cell>
          <cell r="Q360">
            <v>115</v>
          </cell>
          <cell r="R360">
            <v>113</v>
          </cell>
          <cell r="S360">
            <v>112</v>
          </cell>
          <cell r="T360">
            <v>114</v>
          </cell>
          <cell r="U360">
            <v>117</v>
          </cell>
        </row>
        <row r="361">
          <cell r="C361" t="str">
            <v>목곡 1</v>
          </cell>
          <cell r="D361">
            <v>114</v>
          </cell>
          <cell r="E361">
            <v>114</v>
          </cell>
          <cell r="F361">
            <v>112</v>
          </cell>
          <cell r="G361">
            <v>111</v>
          </cell>
          <cell r="H361">
            <v>113</v>
          </cell>
          <cell r="I361">
            <v>115</v>
          </cell>
          <cell r="J361">
            <v>0</v>
          </cell>
          <cell r="L361">
            <v>0</v>
          </cell>
          <cell r="M361">
            <v>0</v>
          </cell>
          <cell r="N361">
            <v>0</v>
          </cell>
          <cell r="O361">
            <v>0</v>
          </cell>
          <cell r="P361">
            <v>114</v>
          </cell>
          <cell r="Q361">
            <v>114</v>
          </cell>
          <cell r="R361">
            <v>112</v>
          </cell>
          <cell r="S361">
            <v>111</v>
          </cell>
          <cell r="T361">
            <v>113</v>
          </cell>
          <cell r="U361">
            <v>115</v>
          </cell>
        </row>
        <row r="362">
          <cell r="C362" t="str">
            <v>목곡 2</v>
          </cell>
          <cell r="D362">
            <v>64</v>
          </cell>
          <cell r="E362">
            <v>64</v>
          </cell>
          <cell r="F362">
            <v>63</v>
          </cell>
          <cell r="G362">
            <v>62</v>
          </cell>
          <cell r="H362">
            <v>64</v>
          </cell>
          <cell r="I362">
            <v>65</v>
          </cell>
          <cell r="J362">
            <v>0</v>
          </cell>
          <cell r="L362">
            <v>0</v>
          </cell>
          <cell r="M362">
            <v>0</v>
          </cell>
          <cell r="N362">
            <v>0</v>
          </cell>
          <cell r="O362">
            <v>0</v>
          </cell>
          <cell r="P362">
            <v>64</v>
          </cell>
          <cell r="Q362">
            <v>64</v>
          </cell>
          <cell r="R362">
            <v>63</v>
          </cell>
          <cell r="S362">
            <v>62</v>
          </cell>
          <cell r="T362">
            <v>64</v>
          </cell>
          <cell r="U362">
            <v>65</v>
          </cell>
        </row>
        <row r="363">
          <cell r="C363" t="str">
            <v>함적 1</v>
          </cell>
          <cell r="D363">
            <v>138</v>
          </cell>
          <cell r="E363">
            <v>138</v>
          </cell>
          <cell r="F363">
            <v>136</v>
          </cell>
          <cell r="G363">
            <v>135</v>
          </cell>
          <cell r="H363">
            <v>138</v>
          </cell>
          <cell r="I363">
            <v>140</v>
          </cell>
          <cell r="J363">
            <v>0</v>
          </cell>
          <cell r="L363">
            <v>0</v>
          </cell>
          <cell r="M363">
            <v>0</v>
          </cell>
          <cell r="N363">
            <v>0</v>
          </cell>
          <cell r="O363">
            <v>0</v>
          </cell>
          <cell r="P363">
            <v>138</v>
          </cell>
          <cell r="Q363">
            <v>138</v>
          </cell>
          <cell r="R363">
            <v>136</v>
          </cell>
          <cell r="S363">
            <v>135</v>
          </cell>
          <cell r="T363">
            <v>138</v>
          </cell>
          <cell r="U363">
            <v>140</v>
          </cell>
        </row>
        <row r="364">
          <cell r="C364" t="str">
            <v>함적 2</v>
          </cell>
          <cell r="D364">
            <v>42</v>
          </cell>
          <cell r="E364">
            <v>42</v>
          </cell>
          <cell r="F364">
            <v>41</v>
          </cell>
          <cell r="G364">
            <v>41</v>
          </cell>
          <cell r="H364">
            <v>42</v>
          </cell>
          <cell r="I364">
            <v>43</v>
          </cell>
          <cell r="J364">
            <v>0</v>
          </cell>
          <cell r="L364">
            <v>0</v>
          </cell>
          <cell r="M364">
            <v>0</v>
          </cell>
          <cell r="N364">
            <v>0</v>
          </cell>
          <cell r="O364">
            <v>0</v>
          </cell>
          <cell r="P364">
            <v>42</v>
          </cell>
          <cell r="Q364">
            <v>42</v>
          </cell>
          <cell r="R364">
            <v>41</v>
          </cell>
          <cell r="S364">
            <v>41</v>
          </cell>
          <cell r="T364">
            <v>42</v>
          </cell>
          <cell r="U364">
            <v>43</v>
          </cell>
        </row>
        <row r="365">
          <cell r="C365" t="str">
            <v>산노 1</v>
          </cell>
          <cell r="D365">
            <v>191</v>
          </cell>
          <cell r="E365">
            <v>191</v>
          </cell>
          <cell r="F365">
            <v>188</v>
          </cell>
          <cell r="G365">
            <v>186</v>
          </cell>
          <cell r="H365">
            <v>191</v>
          </cell>
          <cell r="I365">
            <v>194</v>
          </cell>
          <cell r="J365">
            <v>0</v>
          </cell>
          <cell r="L365">
            <v>0</v>
          </cell>
          <cell r="M365">
            <v>0</v>
          </cell>
          <cell r="N365">
            <v>0</v>
          </cell>
          <cell r="O365">
            <v>0</v>
          </cell>
          <cell r="P365">
            <v>191</v>
          </cell>
          <cell r="Q365">
            <v>191</v>
          </cell>
          <cell r="R365">
            <v>188</v>
          </cell>
          <cell r="S365">
            <v>186</v>
          </cell>
          <cell r="T365">
            <v>191</v>
          </cell>
          <cell r="U365">
            <v>194</v>
          </cell>
        </row>
        <row r="366">
          <cell r="C366" t="str">
            <v>산노 2</v>
          </cell>
          <cell r="D366">
            <v>180</v>
          </cell>
          <cell r="E366">
            <v>180</v>
          </cell>
          <cell r="F366">
            <v>177</v>
          </cell>
          <cell r="G366">
            <v>176</v>
          </cell>
          <cell r="H366">
            <v>180</v>
          </cell>
          <cell r="I366">
            <v>183</v>
          </cell>
          <cell r="J366">
            <v>0</v>
          </cell>
          <cell r="L366">
            <v>0</v>
          </cell>
          <cell r="M366">
            <v>0</v>
          </cell>
          <cell r="N366">
            <v>0</v>
          </cell>
          <cell r="O366">
            <v>0</v>
          </cell>
          <cell r="P366">
            <v>180</v>
          </cell>
          <cell r="Q366">
            <v>180</v>
          </cell>
          <cell r="R366">
            <v>177</v>
          </cell>
          <cell r="S366">
            <v>176</v>
          </cell>
          <cell r="T366">
            <v>180</v>
          </cell>
          <cell r="U366">
            <v>183</v>
          </cell>
        </row>
        <row r="367">
          <cell r="C367" t="str">
            <v>병암 1</v>
          </cell>
          <cell r="D367">
            <v>87</v>
          </cell>
          <cell r="E367">
            <v>87</v>
          </cell>
          <cell r="F367">
            <v>86</v>
          </cell>
          <cell r="G367">
            <v>85</v>
          </cell>
          <cell r="H367">
            <v>87</v>
          </cell>
          <cell r="I367">
            <v>88</v>
          </cell>
          <cell r="J367">
            <v>0</v>
          </cell>
          <cell r="L367">
            <v>0</v>
          </cell>
          <cell r="M367">
            <v>0</v>
          </cell>
          <cell r="N367">
            <v>0</v>
          </cell>
          <cell r="O367">
            <v>0</v>
          </cell>
          <cell r="P367">
            <v>87</v>
          </cell>
          <cell r="Q367">
            <v>87</v>
          </cell>
          <cell r="R367">
            <v>86</v>
          </cell>
          <cell r="S367">
            <v>85</v>
          </cell>
          <cell r="T367">
            <v>87</v>
          </cell>
          <cell r="U367">
            <v>88</v>
          </cell>
        </row>
        <row r="368">
          <cell r="C368" t="str">
            <v>병암 2</v>
          </cell>
          <cell r="D368">
            <v>122</v>
          </cell>
          <cell r="E368">
            <v>122</v>
          </cell>
          <cell r="F368">
            <v>120</v>
          </cell>
          <cell r="G368">
            <v>119</v>
          </cell>
          <cell r="H368">
            <v>122</v>
          </cell>
          <cell r="I368">
            <v>124</v>
          </cell>
          <cell r="J368">
            <v>0</v>
          </cell>
          <cell r="L368">
            <v>0</v>
          </cell>
          <cell r="M368">
            <v>0</v>
          </cell>
          <cell r="N368">
            <v>0</v>
          </cell>
          <cell r="O368">
            <v>0</v>
          </cell>
          <cell r="P368">
            <v>122</v>
          </cell>
          <cell r="Q368">
            <v>122</v>
          </cell>
          <cell r="R368">
            <v>120</v>
          </cell>
          <cell r="S368">
            <v>119</v>
          </cell>
          <cell r="T368">
            <v>122</v>
          </cell>
          <cell r="U368">
            <v>124</v>
          </cell>
        </row>
        <row r="369">
          <cell r="C369" t="str">
            <v>조정리</v>
          </cell>
          <cell r="D369">
            <v>44</v>
          </cell>
          <cell r="E369">
            <v>44</v>
          </cell>
          <cell r="F369">
            <v>44</v>
          </cell>
          <cell r="G369">
            <v>42</v>
          </cell>
          <cell r="H369">
            <v>43</v>
          </cell>
          <cell r="I369">
            <v>44</v>
          </cell>
          <cell r="J369">
            <v>0</v>
          </cell>
          <cell r="L369">
            <v>0</v>
          </cell>
          <cell r="M369">
            <v>0</v>
          </cell>
          <cell r="N369">
            <v>0</v>
          </cell>
          <cell r="O369">
            <v>0</v>
          </cell>
          <cell r="P369">
            <v>44</v>
          </cell>
          <cell r="Q369">
            <v>44</v>
          </cell>
          <cell r="R369">
            <v>44</v>
          </cell>
          <cell r="S369">
            <v>42</v>
          </cell>
          <cell r="T369">
            <v>43</v>
          </cell>
          <cell r="U369">
            <v>44</v>
          </cell>
        </row>
        <row r="370">
          <cell r="C370" t="str">
            <v>등 1</v>
          </cell>
          <cell r="D370">
            <v>157</v>
          </cell>
          <cell r="E370">
            <v>157</v>
          </cell>
          <cell r="F370">
            <v>155</v>
          </cell>
          <cell r="G370">
            <v>153</v>
          </cell>
          <cell r="H370">
            <v>157</v>
          </cell>
          <cell r="I370">
            <v>160</v>
          </cell>
          <cell r="J370">
            <v>0</v>
          </cell>
          <cell r="L370">
            <v>0</v>
          </cell>
          <cell r="M370">
            <v>0</v>
          </cell>
          <cell r="N370">
            <v>0</v>
          </cell>
          <cell r="O370">
            <v>0</v>
          </cell>
          <cell r="P370">
            <v>157</v>
          </cell>
          <cell r="Q370">
            <v>157</v>
          </cell>
          <cell r="R370">
            <v>155</v>
          </cell>
          <cell r="S370">
            <v>153</v>
          </cell>
          <cell r="T370">
            <v>157</v>
          </cell>
          <cell r="U370">
            <v>160</v>
          </cell>
        </row>
        <row r="371">
          <cell r="C371" t="str">
            <v>등 2</v>
          </cell>
          <cell r="D371">
            <v>198</v>
          </cell>
          <cell r="E371">
            <v>198</v>
          </cell>
          <cell r="F371">
            <v>195</v>
          </cell>
          <cell r="G371">
            <v>194</v>
          </cell>
          <cell r="H371">
            <v>198</v>
          </cell>
          <cell r="I371">
            <v>202</v>
          </cell>
          <cell r="J371">
            <v>0</v>
          </cell>
          <cell r="L371">
            <v>0</v>
          </cell>
          <cell r="M371">
            <v>0</v>
          </cell>
          <cell r="N371">
            <v>0</v>
          </cell>
          <cell r="O371">
            <v>0</v>
          </cell>
          <cell r="P371">
            <v>198</v>
          </cell>
          <cell r="Q371">
            <v>198</v>
          </cell>
          <cell r="R371">
            <v>195</v>
          </cell>
          <cell r="S371">
            <v>194</v>
          </cell>
          <cell r="T371">
            <v>198</v>
          </cell>
          <cell r="U371">
            <v>202</v>
          </cell>
        </row>
        <row r="372">
          <cell r="C372" t="str">
            <v>종연 1</v>
          </cell>
          <cell r="D372">
            <v>163</v>
          </cell>
          <cell r="E372">
            <v>163</v>
          </cell>
          <cell r="F372">
            <v>161</v>
          </cell>
          <cell r="G372">
            <v>159</v>
          </cell>
          <cell r="H372">
            <v>163</v>
          </cell>
          <cell r="I372">
            <v>166</v>
          </cell>
          <cell r="J372">
            <v>0</v>
          </cell>
          <cell r="L372">
            <v>0</v>
          </cell>
          <cell r="M372">
            <v>0</v>
          </cell>
          <cell r="N372">
            <v>0</v>
          </cell>
          <cell r="O372">
            <v>0</v>
          </cell>
          <cell r="P372">
            <v>163</v>
          </cell>
          <cell r="Q372">
            <v>163</v>
          </cell>
          <cell r="R372">
            <v>161</v>
          </cell>
          <cell r="S372">
            <v>159</v>
          </cell>
          <cell r="T372">
            <v>163</v>
          </cell>
          <cell r="U372">
            <v>166</v>
          </cell>
        </row>
        <row r="373">
          <cell r="C373" t="str">
            <v>종연 2</v>
          </cell>
          <cell r="D373">
            <v>99</v>
          </cell>
          <cell r="E373">
            <v>99</v>
          </cell>
          <cell r="F373">
            <v>97</v>
          </cell>
          <cell r="G373">
            <v>96</v>
          </cell>
          <cell r="H373">
            <v>99</v>
          </cell>
          <cell r="I373">
            <v>100</v>
          </cell>
          <cell r="J373">
            <v>0</v>
          </cell>
          <cell r="L373">
            <v>0</v>
          </cell>
          <cell r="M373">
            <v>0</v>
          </cell>
          <cell r="N373">
            <v>0</v>
          </cell>
          <cell r="O373">
            <v>0</v>
          </cell>
          <cell r="P373">
            <v>99</v>
          </cell>
          <cell r="Q373">
            <v>99</v>
          </cell>
          <cell r="R373">
            <v>97</v>
          </cell>
          <cell r="S373">
            <v>96</v>
          </cell>
          <cell r="T373">
            <v>99</v>
          </cell>
          <cell r="U373">
            <v>100</v>
          </cell>
        </row>
        <row r="374">
          <cell r="C374" t="str">
            <v>종연 3</v>
          </cell>
          <cell r="D374">
            <v>160</v>
          </cell>
          <cell r="E374">
            <v>160</v>
          </cell>
          <cell r="F374">
            <v>158</v>
          </cell>
          <cell r="G374">
            <v>156</v>
          </cell>
          <cell r="H374">
            <v>160</v>
          </cell>
          <cell r="I374">
            <v>163</v>
          </cell>
          <cell r="J374">
            <v>0</v>
          </cell>
          <cell r="L374">
            <v>0</v>
          </cell>
          <cell r="M374">
            <v>0</v>
          </cell>
          <cell r="N374">
            <v>0</v>
          </cell>
          <cell r="O374">
            <v>0</v>
          </cell>
          <cell r="P374">
            <v>160</v>
          </cell>
          <cell r="Q374">
            <v>160</v>
          </cell>
          <cell r="R374">
            <v>158</v>
          </cell>
          <cell r="S374">
            <v>156</v>
          </cell>
          <cell r="T374">
            <v>160</v>
          </cell>
          <cell r="U374">
            <v>163</v>
          </cell>
        </row>
        <row r="375">
          <cell r="C375" t="str">
            <v>두월 1</v>
          </cell>
          <cell r="D375">
            <v>119</v>
          </cell>
          <cell r="E375">
            <v>119</v>
          </cell>
          <cell r="F375">
            <v>117</v>
          </cell>
          <cell r="G375">
            <v>116</v>
          </cell>
          <cell r="H375">
            <v>119</v>
          </cell>
          <cell r="I375">
            <v>121</v>
          </cell>
          <cell r="J375">
            <v>0</v>
          </cell>
          <cell r="L375">
            <v>0</v>
          </cell>
          <cell r="M375">
            <v>0</v>
          </cell>
          <cell r="N375">
            <v>0</v>
          </cell>
          <cell r="O375">
            <v>0</v>
          </cell>
          <cell r="P375">
            <v>119</v>
          </cell>
          <cell r="Q375">
            <v>119</v>
          </cell>
          <cell r="R375">
            <v>117</v>
          </cell>
          <cell r="S375">
            <v>116</v>
          </cell>
          <cell r="T375">
            <v>119</v>
          </cell>
          <cell r="U375">
            <v>121</v>
          </cell>
        </row>
        <row r="376">
          <cell r="C376" t="str">
            <v>두월 2</v>
          </cell>
          <cell r="D376">
            <v>123</v>
          </cell>
          <cell r="E376">
            <v>123</v>
          </cell>
          <cell r="F376">
            <v>121</v>
          </cell>
          <cell r="G376">
            <v>120</v>
          </cell>
          <cell r="H376">
            <v>123</v>
          </cell>
          <cell r="I376">
            <v>125</v>
          </cell>
          <cell r="J376">
            <v>0</v>
          </cell>
          <cell r="L376">
            <v>0</v>
          </cell>
          <cell r="M376">
            <v>0</v>
          </cell>
          <cell r="N376">
            <v>0</v>
          </cell>
          <cell r="O376">
            <v>0</v>
          </cell>
          <cell r="P376">
            <v>123</v>
          </cell>
          <cell r="Q376">
            <v>123</v>
          </cell>
          <cell r="R376">
            <v>121</v>
          </cell>
          <cell r="S376">
            <v>120</v>
          </cell>
          <cell r="T376">
            <v>123</v>
          </cell>
          <cell r="U376">
            <v>125</v>
          </cell>
        </row>
        <row r="377">
          <cell r="C377" t="str">
            <v>야촌 1</v>
          </cell>
          <cell r="D377">
            <v>165</v>
          </cell>
          <cell r="E377">
            <v>165</v>
          </cell>
          <cell r="F377">
            <v>163</v>
          </cell>
          <cell r="G377">
            <v>161</v>
          </cell>
          <cell r="H377">
            <v>165</v>
          </cell>
          <cell r="I377">
            <v>168</v>
          </cell>
          <cell r="J377">
            <v>0</v>
          </cell>
          <cell r="L377">
            <v>0</v>
          </cell>
          <cell r="M377">
            <v>0</v>
          </cell>
          <cell r="N377">
            <v>0</v>
          </cell>
          <cell r="O377">
            <v>0</v>
          </cell>
          <cell r="P377">
            <v>165</v>
          </cell>
          <cell r="Q377">
            <v>165</v>
          </cell>
          <cell r="R377">
            <v>163</v>
          </cell>
          <cell r="S377">
            <v>161</v>
          </cell>
          <cell r="T377">
            <v>165</v>
          </cell>
          <cell r="U377">
            <v>168</v>
          </cell>
        </row>
        <row r="378">
          <cell r="C378" t="str">
            <v>야촌 2</v>
          </cell>
          <cell r="D378">
            <v>247</v>
          </cell>
          <cell r="E378">
            <v>248</v>
          </cell>
          <cell r="F378">
            <v>244</v>
          </cell>
          <cell r="G378">
            <v>241</v>
          </cell>
          <cell r="H378">
            <v>247</v>
          </cell>
          <cell r="I378">
            <v>251</v>
          </cell>
          <cell r="J378">
            <v>0</v>
          </cell>
          <cell r="L378">
            <v>0</v>
          </cell>
          <cell r="M378">
            <v>0</v>
          </cell>
          <cell r="N378">
            <v>0</v>
          </cell>
          <cell r="O378">
            <v>0</v>
          </cell>
          <cell r="P378">
            <v>247</v>
          </cell>
          <cell r="Q378">
            <v>248</v>
          </cell>
          <cell r="R378">
            <v>244</v>
          </cell>
          <cell r="S378">
            <v>241</v>
          </cell>
          <cell r="T378">
            <v>247</v>
          </cell>
          <cell r="U378">
            <v>251</v>
          </cell>
        </row>
        <row r="379">
          <cell r="C379" t="str">
            <v>야촌 3</v>
          </cell>
          <cell r="D379">
            <v>96</v>
          </cell>
          <cell r="E379">
            <v>97</v>
          </cell>
          <cell r="F379">
            <v>95</v>
          </cell>
          <cell r="G379">
            <v>94</v>
          </cell>
          <cell r="H379">
            <v>96</v>
          </cell>
          <cell r="I379">
            <v>98</v>
          </cell>
          <cell r="J379">
            <v>0</v>
          </cell>
          <cell r="L379">
            <v>0</v>
          </cell>
          <cell r="M379">
            <v>0</v>
          </cell>
          <cell r="N379">
            <v>0</v>
          </cell>
          <cell r="O379">
            <v>0</v>
          </cell>
          <cell r="P379">
            <v>96</v>
          </cell>
          <cell r="Q379">
            <v>97</v>
          </cell>
          <cell r="R379">
            <v>95</v>
          </cell>
          <cell r="S379">
            <v>94</v>
          </cell>
          <cell r="T379">
            <v>96</v>
          </cell>
          <cell r="U379">
            <v>98</v>
          </cell>
        </row>
        <row r="380">
          <cell r="C380" t="str">
            <v>왕암 1</v>
          </cell>
          <cell r="D380">
            <v>220</v>
          </cell>
          <cell r="E380">
            <v>220</v>
          </cell>
          <cell r="F380">
            <v>217</v>
          </cell>
          <cell r="G380">
            <v>214</v>
          </cell>
          <cell r="H380">
            <v>219</v>
          </cell>
          <cell r="I380">
            <v>223</v>
          </cell>
          <cell r="J380">
            <v>0</v>
          </cell>
          <cell r="L380">
            <v>0</v>
          </cell>
          <cell r="M380">
            <v>0</v>
          </cell>
          <cell r="N380">
            <v>0</v>
          </cell>
          <cell r="O380">
            <v>0</v>
          </cell>
          <cell r="P380">
            <v>220</v>
          </cell>
          <cell r="Q380">
            <v>220</v>
          </cell>
          <cell r="R380">
            <v>217</v>
          </cell>
          <cell r="S380">
            <v>214</v>
          </cell>
          <cell r="T380">
            <v>219</v>
          </cell>
          <cell r="U380">
            <v>223</v>
          </cell>
        </row>
        <row r="381">
          <cell r="C381" t="str">
            <v>왕암 2</v>
          </cell>
          <cell r="D381">
            <v>112</v>
          </cell>
          <cell r="E381">
            <v>112</v>
          </cell>
          <cell r="F381">
            <v>110</v>
          </cell>
          <cell r="G381">
            <v>110</v>
          </cell>
          <cell r="H381">
            <v>112</v>
          </cell>
          <cell r="I381">
            <v>114</v>
          </cell>
          <cell r="J381">
            <v>0</v>
          </cell>
          <cell r="L381">
            <v>0</v>
          </cell>
          <cell r="M381">
            <v>0</v>
          </cell>
          <cell r="N381">
            <v>0</v>
          </cell>
          <cell r="O381">
            <v>0</v>
          </cell>
          <cell r="P381">
            <v>112</v>
          </cell>
          <cell r="Q381">
            <v>112</v>
          </cell>
          <cell r="R381">
            <v>110</v>
          </cell>
          <cell r="S381">
            <v>110</v>
          </cell>
          <cell r="T381">
            <v>112</v>
          </cell>
          <cell r="U381">
            <v>114</v>
          </cell>
        </row>
        <row r="382">
          <cell r="C382" t="str">
            <v>삼전 1</v>
          </cell>
          <cell r="D382">
            <v>186</v>
          </cell>
          <cell r="E382">
            <v>186</v>
          </cell>
          <cell r="F382">
            <v>183</v>
          </cell>
          <cell r="G382">
            <v>181</v>
          </cell>
          <cell r="H382">
            <v>185</v>
          </cell>
          <cell r="I382">
            <v>189</v>
          </cell>
          <cell r="J382">
            <v>0</v>
          </cell>
          <cell r="L382">
            <v>0</v>
          </cell>
          <cell r="M382">
            <v>0</v>
          </cell>
          <cell r="N382">
            <v>0</v>
          </cell>
          <cell r="O382">
            <v>0</v>
          </cell>
          <cell r="P382">
            <v>186</v>
          </cell>
          <cell r="Q382">
            <v>186</v>
          </cell>
          <cell r="R382">
            <v>183</v>
          </cell>
          <cell r="S382">
            <v>181</v>
          </cell>
          <cell r="T382">
            <v>185</v>
          </cell>
          <cell r="U382">
            <v>189</v>
          </cell>
        </row>
        <row r="383">
          <cell r="C383" t="str">
            <v>삼전 2</v>
          </cell>
          <cell r="D383">
            <v>186</v>
          </cell>
          <cell r="E383">
            <v>186</v>
          </cell>
          <cell r="F383">
            <v>183</v>
          </cell>
          <cell r="G383">
            <v>181</v>
          </cell>
          <cell r="H383">
            <v>185</v>
          </cell>
          <cell r="I383">
            <v>189</v>
          </cell>
          <cell r="J383">
            <v>0</v>
          </cell>
          <cell r="L383">
            <v>0</v>
          </cell>
          <cell r="M383">
            <v>0</v>
          </cell>
          <cell r="N383">
            <v>0</v>
          </cell>
          <cell r="O383">
            <v>0</v>
          </cell>
          <cell r="P383">
            <v>186</v>
          </cell>
          <cell r="Q383">
            <v>186</v>
          </cell>
          <cell r="R383">
            <v>183</v>
          </cell>
          <cell r="S383">
            <v>181</v>
          </cell>
          <cell r="T383">
            <v>185</v>
          </cell>
          <cell r="U383">
            <v>189</v>
          </cell>
        </row>
        <row r="384">
          <cell r="C384" t="str">
            <v>양촌리</v>
          </cell>
          <cell r="D384">
            <v>123</v>
          </cell>
          <cell r="E384">
            <v>123</v>
          </cell>
          <cell r="F384">
            <v>121</v>
          </cell>
          <cell r="G384">
            <v>120</v>
          </cell>
          <cell r="H384">
            <v>123</v>
          </cell>
          <cell r="I384">
            <v>125</v>
          </cell>
          <cell r="J384">
            <v>0</v>
          </cell>
          <cell r="L384">
            <v>0</v>
          </cell>
          <cell r="M384">
            <v>0</v>
          </cell>
          <cell r="N384">
            <v>0</v>
          </cell>
          <cell r="O384">
            <v>0</v>
          </cell>
          <cell r="P384">
            <v>123</v>
          </cell>
          <cell r="Q384">
            <v>123</v>
          </cell>
          <cell r="R384">
            <v>121</v>
          </cell>
          <cell r="S384">
            <v>120</v>
          </cell>
          <cell r="T384">
            <v>123</v>
          </cell>
          <cell r="U384">
            <v>125</v>
          </cell>
        </row>
        <row r="385">
          <cell r="D385">
            <v>5431</v>
          </cell>
          <cell r="E385">
            <v>5438</v>
          </cell>
          <cell r="F385">
            <v>5355</v>
          </cell>
          <cell r="G385">
            <v>5299</v>
          </cell>
          <cell r="H385">
            <v>5425</v>
          </cell>
          <cell r="I385">
            <v>5524</v>
          </cell>
          <cell r="J385">
            <v>0</v>
          </cell>
          <cell r="K385">
            <v>0</v>
          </cell>
          <cell r="L385">
            <v>0</v>
          </cell>
          <cell r="M385">
            <v>0</v>
          </cell>
          <cell r="N385">
            <v>0</v>
          </cell>
          <cell r="O385">
            <v>0</v>
          </cell>
          <cell r="P385">
            <v>5431</v>
          </cell>
          <cell r="Q385">
            <v>5438</v>
          </cell>
          <cell r="R385">
            <v>5355</v>
          </cell>
          <cell r="S385">
            <v>5299</v>
          </cell>
          <cell r="T385">
            <v>5425</v>
          </cell>
          <cell r="U385">
            <v>5524</v>
          </cell>
        </row>
        <row r="386">
          <cell r="C386" t="str">
            <v>연서 1</v>
          </cell>
          <cell r="D386">
            <v>228</v>
          </cell>
          <cell r="E386">
            <v>228</v>
          </cell>
          <cell r="F386">
            <v>225</v>
          </cell>
          <cell r="G386">
            <v>222</v>
          </cell>
          <cell r="H386">
            <v>228</v>
          </cell>
          <cell r="I386">
            <v>232</v>
          </cell>
          <cell r="J386">
            <v>0</v>
          </cell>
          <cell r="L386">
            <v>0</v>
          </cell>
          <cell r="M386">
            <v>0</v>
          </cell>
          <cell r="N386">
            <v>0</v>
          </cell>
          <cell r="O386">
            <v>0</v>
          </cell>
          <cell r="P386">
            <v>228</v>
          </cell>
          <cell r="Q386">
            <v>228</v>
          </cell>
          <cell r="R386">
            <v>225</v>
          </cell>
          <cell r="S386">
            <v>222</v>
          </cell>
          <cell r="T386">
            <v>228</v>
          </cell>
          <cell r="U386">
            <v>232</v>
          </cell>
        </row>
        <row r="387">
          <cell r="C387" t="str">
            <v>연서 2</v>
          </cell>
          <cell r="D387">
            <v>190</v>
          </cell>
          <cell r="E387">
            <v>190</v>
          </cell>
          <cell r="F387">
            <v>187</v>
          </cell>
          <cell r="G387">
            <v>185</v>
          </cell>
          <cell r="H387">
            <v>190</v>
          </cell>
          <cell r="I387">
            <v>193</v>
          </cell>
          <cell r="J387">
            <v>0</v>
          </cell>
          <cell r="L387">
            <v>0</v>
          </cell>
          <cell r="M387">
            <v>0</v>
          </cell>
          <cell r="N387">
            <v>0</v>
          </cell>
          <cell r="O387">
            <v>0</v>
          </cell>
          <cell r="P387">
            <v>190</v>
          </cell>
          <cell r="Q387">
            <v>190</v>
          </cell>
          <cell r="R387">
            <v>187</v>
          </cell>
          <cell r="S387">
            <v>185</v>
          </cell>
          <cell r="T387">
            <v>190</v>
          </cell>
          <cell r="U387">
            <v>193</v>
          </cell>
        </row>
        <row r="388">
          <cell r="C388" t="str">
            <v>연서 3</v>
          </cell>
          <cell r="D388">
            <v>109</v>
          </cell>
          <cell r="E388">
            <v>109</v>
          </cell>
          <cell r="F388">
            <v>107</v>
          </cell>
          <cell r="G388">
            <v>107</v>
          </cell>
          <cell r="H388">
            <v>109</v>
          </cell>
          <cell r="I388">
            <v>111</v>
          </cell>
          <cell r="J388">
            <v>0</v>
          </cell>
          <cell r="L388">
            <v>0</v>
          </cell>
          <cell r="M388">
            <v>0</v>
          </cell>
          <cell r="N388">
            <v>0</v>
          </cell>
          <cell r="O388">
            <v>0</v>
          </cell>
          <cell r="P388">
            <v>109</v>
          </cell>
          <cell r="Q388">
            <v>109</v>
          </cell>
          <cell r="R388">
            <v>107</v>
          </cell>
          <cell r="S388">
            <v>107</v>
          </cell>
          <cell r="T388">
            <v>109</v>
          </cell>
          <cell r="U388">
            <v>111</v>
          </cell>
        </row>
        <row r="389">
          <cell r="C389" t="str">
            <v>방축 1</v>
          </cell>
          <cell r="D389">
            <v>113</v>
          </cell>
          <cell r="E389">
            <v>113</v>
          </cell>
          <cell r="F389">
            <v>111</v>
          </cell>
          <cell r="G389">
            <v>111</v>
          </cell>
          <cell r="H389">
            <v>113</v>
          </cell>
          <cell r="I389">
            <v>115</v>
          </cell>
          <cell r="J389">
            <v>0</v>
          </cell>
          <cell r="L389">
            <v>0</v>
          </cell>
          <cell r="M389">
            <v>0</v>
          </cell>
          <cell r="N389">
            <v>0</v>
          </cell>
          <cell r="O389">
            <v>0</v>
          </cell>
          <cell r="P389">
            <v>113</v>
          </cell>
          <cell r="Q389">
            <v>113</v>
          </cell>
          <cell r="R389">
            <v>111</v>
          </cell>
          <cell r="S389">
            <v>111</v>
          </cell>
          <cell r="T389">
            <v>113</v>
          </cell>
          <cell r="U389">
            <v>115</v>
          </cell>
        </row>
        <row r="390">
          <cell r="C390" t="str">
            <v>방축 2</v>
          </cell>
          <cell r="D390">
            <v>90</v>
          </cell>
          <cell r="E390">
            <v>90</v>
          </cell>
          <cell r="F390">
            <v>89</v>
          </cell>
          <cell r="G390">
            <v>88</v>
          </cell>
          <cell r="H390">
            <v>90</v>
          </cell>
          <cell r="I390">
            <v>92</v>
          </cell>
          <cell r="J390">
            <v>0</v>
          </cell>
          <cell r="L390">
            <v>0</v>
          </cell>
          <cell r="M390">
            <v>0</v>
          </cell>
          <cell r="N390">
            <v>0</v>
          </cell>
          <cell r="O390">
            <v>0</v>
          </cell>
          <cell r="P390">
            <v>90</v>
          </cell>
          <cell r="Q390">
            <v>90</v>
          </cell>
          <cell r="R390">
            <v>89</v>
          </cell>
          <cell r="S390">
            <v>88</v>
          </cell>
          <cell r="T390">
            <v>90</v>
          </cell>
          <cell r="U390">
            <v>92</v>
          </cell>
        </row>
        <row r="391">
          <cell r="C391" t="str">
            <v>방축 3</v>
          </cell>
          <cell r="D391">
            <v>152</v>
          </cell>
          <cell r="E391">
            <v>152</v>
          </cell>
          <cell r="F391">
            <v>150</v>
          </cell>
          <cell r="G391">
            <v>148</v>
          </cell>
          <cell r="H391">
            <v>152</v>
          </cell>
          <cell r="I391">
            <v>154</v>
          </cell>
          <cell r="J391">
            <v>0</v>
          </cell>
          <cell r="L391">
            <v>0</v>
          </cell>
          <cell r="M391">
            <v>0</v>
          </cell>
          <cell r="N391">
            <v>0</v>
          </cell>
          <cell r="O391">
            <v>0</v>
          </cell>
          <cell r="P391">
            <v>152</v>
          </cell>
          <cell r="Q391">
            <v>152</v>
          </cell>
          <cell r="R391">
            <v>150</v>
          </cell>
          <cell r="S391">
            <v>148</v>
          </cell>
          <cell r="T391">
            <v>152</v>
          </cell>
          <cell r="U391">
            <v>154</v>
          </cell>
        </row>
        <row r="392">
          <cell r="C392" t="str">
            <v>방축 4</v>
          </cell>
          <cell r="D392">
            <v>119</v>
          </cell>
          <cell r="E392">
            <v>119</v>
          </cell>
          <cell r="F392">
            <v>117</v>
          </cell>
          <cell r="G392">
            <v>116</v>
          </cell>
          <cell r="H392">
            <v>119</v>
          </cell>
          <cell r="I392">
            <v>121</v>
          </cell>
          <cell r="J392">
            <v>0</v>
          </cell>
          <cell r="L392">
            <v>0</v>
          </cell>
          <cell r="M392">
            <v>0</v>
          </cell>
          <cell r="N392">
            <v>0</v>
          </cell>
          <cell r="O392">
            <v>0</v>
          </cell>
          <cell r="P392">
            <v>119</v>
          </cell>
          <cell r="Q392">
            <v>119</v>
          </cell>
          <cell r="R392">
            <v>117</v>
          </cell>
          <cell r="S392">
            <v>116</v>
          </cell>
          <cell r="T392">
            <v>119</v>
          </cell>
          <cell r="U392">
            <v>121</v>
          </cell>
        </row>
        <row r="393">
          <cell r="C393" t="str">
            <v>토양 1</v>
          </cell>
          <cell r="D393">
            <v>271</v>
          </cell>
          <cell r="E393">
            <v>271</v>
          </cell>
          <cell r="F393">
            <v>267</v>
          </cell>
          <cell r="G393">
            <v>265</v>
          </cell>
          <cell r="H393">
            <v>271</v>
          </cell>
          <cell r="I393">
            <v>276</v>
          </cell>
          <cell r="J393">
            <v>0</v>
          </cell>
          <cell r="L393">
            <v>0</v>
          </cell>
          <cell r="M393">
            <v>0</v>
          </cell>
          <cell r="N393">
            <v>0</v>
          </cell>
          <cell r="O393">
            <v>0</v>
          </cell>
          <cell r="P393">
            <v>271</v>
          </cell>
          <cell r="Q393">
            <v>271</v>
          </cell>
          <cell r="R393">
            <v>267</v>
          </cell>
          <cell r="S393">
            <v>265</v>
          </cell>
          <cell r="T393">
            <v>271</v>
          </cell>
          <cell r="U393">
            <v>276</v>
          </cell>
        </row>
        <row r="394">
          <cell r="C394" t="str">
            <v>토양 2</v>
          </cell>
          <cell r="D394">
            <v>71</v>
          </cell>
          <cell r="E394">
            <v>71</v>
          </cell>
          <cell r="F394">
            <v>70</v>
          </cell>
          <cell r="G394">
            <v>69</v>
          </cell>
          <cell r="H394">
            <v>71</v>
          </cell>
          <cell r="I394">
            <v>72</v>
          </cell>
          <cell r="J394">
            <v>0</v>
          </cell>
          <cell r="L394">
            <v>0</v>
          </cell>
          <cell r="M394">
            <v>0</v>
          </cell>
          <cell r="N394">
            <v>0</v>
          </cell>
          <cell r="O394">
            <v>0</v>
          </cell>
          <cell r="P394">
            <v>71</v>
          </cell>
          <cell r="Q394">
            <v>71</v>
          </cell>
          <cell r="R394">
            <v>70</v>
          </cell>
          <cell r="S394">
            <v>69</v>
          </cell>
          <cell r="T394">
            <v>71</v>
          </cell>
          <cell r="U394">
            <v>72</v>
          </cell>
        </row>
        <row r="395">
          <cell r="C395" t="str">
            <v>토양 3</v>
          </cell>
          <cell r="D395">
            <v>62</v>
          </cell>
          <cell r="E395">
            <v>62</v>
          </cell>
          <cell r="F395">
            <v>61</v>
          </cell>
          <cell r="G395">
            <v>60</v>
          </cell>
          <cell r="H395">
            <v>61</v>
          </cell>
          <cell r="I395">
            <v>63</v>
          </cell>
          <cell r="J395">
            <v>0</v>
          </cell>
          <cell r="L395">
            <v>0</v>
          </cell>
          <cell r="M395">
            <v>0</v>
          </cell>
          <cell r="N395">
            <v>0</v>
          </cell>
          <cell r="O395">
            <v>0</v>
          </cell>
          <cell r="P395">
            <v>62</v>
          </cell>
          <cell r="Q395">
            <v>62</v>
          </cell>
          <cell r="R395">
            <v>61</v>
          </cell>
          <cell r="S395">
            <v>60</v>
          </cell>
          <cell r="T395">
            <v>61</v>
          </cell>
          <cell r="U395">
            <v>63</v>
          </cell>
        </row>
        <row r="396">
          <cell r="C396" t="str">
            <v>시묘 1</v>
          </cell>
          <cell r="D396">
            <v>144</v>
          </cell>
          <cell r="E396">
            <v>144</v>
          </cell>
          <cell r="F396">
            <v>142</v>
          </cell>
          <cell r="G396">
            <v>141</v>
          </cell>
          <cell r="H396">
            <v>144</v>
          </cell>
          <cell r="I396">
            <v>147</v>
          </cell>
          <cell r="J396">
            <v>0</v>
          </cell>
          <cell r="L396">
            <v>0</v>
          </cell>
          <cell r="M396">
            <v>0</v>
          </cell>
          <cell r="N396">
            <v>0</v>
          </cell>
          <cell r="O396">
            <v>0</v>
          </cell>
          <cell r="P396">
            <v>144</v>
          </cell>
          <cell r="Q396">
            <v>144</v>
          </cell>
          <cell r="R396">
            <v>142</v>
          </cell>
          <cell r="S396">
            <v>141</v>
          </cell>
          <cell r="T396">
            <v>144</v>
          </cell>
          <cell r="U396">
            <v>147</v>
          </cell>
        </row>
        <row r="397">
          <cell r="C397" t="str">
            <v>시묘 2</v>
          </cell>
          <cell r="D397">
            <v>90</v>
          </cell>
          <cell r="E397">
            <v>90</v>
          </cell>
          <cell r="F397">
            <v>89</v>
          </cell>
          <cell r="G397">
            <v>88</v>
          </cell>
          <cell r="H397">
            <v>90</v>
          </cell>
          <cell r="I397">
            <v>92</v>
          </cell>
          <cell r="J397">
            <v>0</v>
          </cell>
          <cell r="L397">
            <v>0</v>
          </cell>
          <cell r="M397">
            <v>0</v>
          </cell>
          <cell r="N397">
            <v>0</v>
          </cell>
          <cell r="O397">
            <v>0</v>
          </cell>
          <cell r="P397">
            <v>90</v>
          </cell>
          <cell r="Q397">
            <v>90</v>
          </cell>
          <cell r="R397">
            <v>89</v>
          </cell>
          <cell r="S397">
            <v>88</v>
          </cell>
          <cell r="T397">
            <v>90</v>
          </cell>
          <cell r="U397">
            <v>92</v>
          </cell>
        </row>
        <row r="398">
          <cell r="C398" t="str">
            <v>시묘 3</v>
          </cell>
          <cell r="D398">
            <v>132</v>
          </cell>
          <cell r="E398">
            <v>133</v>
          </cell>
          <cell r="F398">
            <v>131</v>
          </cell>
          <cell r="G398">
            <v>128</v>
          </cell>
          <cell r="H398">
            <v>131</v>
          </cell>
          <cell r="I398">
            <v>134</v>
          </cell>
          <cell r="J398">
            <v>0</v>
          </cell>
          <cell r="L398">
            <v>0</v>
          </cell>
          <cell r="M398">
            <v>0</v>
          </cell>
          <cell r="N398">
            <v>0</v>
          </cell>
          <cell r="O398">
            <v>0</v>
          </cell>
          <cell r="P398">
            <v>132</v>
          </cell>
          <cell r="Q398">
            <v>133</v>
          </cell>
          <cell r="R398">
            <v>131</v>
          </cell>
          <cell r="S398">
            <v>128</v>
          </cell>
          <cell r="T398">
            <v>131</v>
          </cell>
          <cell r="U398">
            <v>134</v>
          </cell>
        </row>
        <row r="399">
          <cell r="C399" t="str">
            <v>시묘 4</v>
          </cell>
          <cell r="D399">
            <v>114</v>
          </cell>
          <cell r="E399">
            <v>114</v>
          </cell>
          <cell r="F399">
            <v>112</v>
          </cell>
          <cell r="G399">
            <v>111</v>
          </cell>
          <cell r="H399">
            <v>113</v>
          </cell>
          <cell r="I399">
            <v>115</v>
          </cell>
          <cell r="J399">
            <v>0</v>
          </cell>
          <cell r="L399">
            <v>0</v>
          </cell>
          <cell r="M399">
            <v>0</v>
          </cell>
          <cell r="N399">
            <v>0</v>
          </cell>
          <cell r="O399">
            <v>0</v>
          </cell>
          <cell r="P399">
            <v>114</v>
          </cell>
          <cell r="Q399">
            <v>114</v>
          </cell>
          <cell r="R399">
            <v>112</v>
          </cell>
          <cell r="S399">
            <v>111</v>
          </cell>
          <cell r="T399">
            <v>113</v>
          </cell>
          <cell r="U399">
            <v>115</v>
          </cell>
        </row>
        <row r="400">
          <cell r="C400" t="str">
            <v>용산 1</v>
          </cell>
          <cell r="D400">
            <v>119</v>
          </cell>
          <cell r="E400">
            <v>119</v>
          </cell>
          <cell r="F400">
            <v>117</v>
          </cell>
          <cell r="G400">
            <v>116</v>
          </cell>
          <cell r="H400">
            <v>119</v>
          </cell>
          <cell r="I400">
            <v>121</v>
          </cell>
          <cell r="J400">
            <v>0</v>
          </cell>
          <cell r="L400">
            <v>0</v>
          </cell>
          <cell r="M400">
            <v>0</v>
          </cell>
          <cell r="N400">
            <v>0</v>
          </cell>
          <cell r="O400">
            <v>0</v>
          </cell>
          <cell r="P400">
            <v>119</v>
          </cell>
          <cell r="Q400">
            <v>119</v>
          </cell>
          <cell r="R400">
            <v>117</v>
          </cell>
          <cell r="S400">
            <v>116</v>
          </cell>
          <cell r="T400">
            <v>119</v>
          </cell>
          <cell r="U400">
            <v>121</v>
          </cell>
        </row>
        <row r="401">
          <cell r="C401" t="str">
            <v>용산 2</v>
          </cell>
          <cell r="D401">
            <v>153</v>
          </cell>
          <cell r="E401">
            <v>153</v>
          </cell>
          <cell r="F401">
            <v>151</v>
          </cell>
          <cell r="G401">
            <v>149</v>
          </cell>
          <cell r="H401">
            <v>153</v>
          </cell>
          <cell r="I401">
            <v>155</v>
          </cell>
          <cell r="J401">
            <v>0</v>
          </cell>
          <cell r="L401">
            <v>0</v>
          </cell>
          <cell r="M401">
            <v>0</v>
          </cell>
          <cell r="N401">
            <v>0</v>
          </cell>
          <cell r="O401">
            <v>0</v>
          </cell>
          <cell r="P401">
            <v>153</v>
          </cell>
          <cell r="Q401">
            <v>153</v>
          </cell>
          <cell r="R401">
            <v>151</v>
          </cell>
          <cell r="S401">
            <v>149</v>
          </cell>
          <cell r="T401">
            <v>153</v>
          </cell>
          <cell r="U401">
            <v>155</v>
          </cell>
        </row>
        <row r="402">
          <cell r="C402" t="str">
            <v>용산 3</v>
          </cell>
          <cell r="D402">
            <v>72</v>
          </cell>
          <cell r="E402">
            <v>72</v>
          </cell>
          <cell r="F402">
            <v>71</v>
          </cell>
          <cell r="G402">
            <v>70</v>
          </cell>
          <cell r="H402">
            <v>72</v>
          </cell>
          <cell r="I402">
            <v>73</v>
          </cell>
          <cell r="J402">
            <v>0</v>
          </cell>
          <cell r="L402">
            <v>0</v>
          </cell>
          <cell r="M402">
            <v>0</v>
          </cell>
          <cell r="N402">
            <v>0</v>
          </cell>
          <cell r="O402">
            <v>0</v>
          </cell>
          <cell r="P402">
            <v>72</v>
          </cell>
          <cell r="Q402">
            <v>72</v>
          </cell>
          <cell r="R402">
            <v>71</v>
          </cell>
          <cell r="S402">
            <v>70</v>
          </cell>
          <cell r="T402">
            <v>72</v>
          </cell>
          <cell r="U402">
            <v>73</v>
          </cell>
        </row>
        <row r="403">
          <cell r="C403" t="str">
            <v>교촌 1</v>
          </cell>
          <cell r="D403">
            <v>171</v>
          </cell>
          <cell r="E403">
            <v>172</v>
          </cell>
          <cell r="F403">
            <v>169</v>
          </cell>
          <cell r="G403">
            <v>167</v>
          </cell>
          <cell r="H403">
            <v>171</v>
          </cell>
          <cell r="I403">
            <v>174</v>
          </cell>
          <cell r="J403">
            <v>0</v>
          </cell>
          <cell r="L403">
            <v>0</v>
          </cell>
          <cell r="M403">
            <v>0</v>
          </cell>
          <cell r="N403">
            <v>0</v>
          </cell>
          <cell r="O403">
            <v>0</v>
          </cell>
          <cell r="P403">
            <v>171</v>
          </cell>
          <cell r="Q403">
            <v>172</v>
          </cell>
          <cell r="R403">
            <v>169</v>
          </cell>
          <cell r="S403">
            <v>167</v>
          </cell>
          <cell r="T403">
            <v>171</v>
          </cell>
          <cell r="U403">
            <v>174</v>
          </cell>
        </row>
        <row r="404">
          <cell r="C404" t="str">
            <v>교촌 2</v>
          </cell>
          <cell r="D404">
            <v>338</v>
          </cell>
          <cell r="E404">
            <v>338</v>
          </cell>
          <cell r="F404">
            <v>333</v>
          </cell>
          <cell r="G404">
            <v>330</v>
          </cell>
          <cell r="H404">
            <v>338</v>
          </cell>
          <cell r="I404">
            <v>344</v>
          </cell>
          <cell r="J404">
            <v>0</v>
          </cell>
          <cell r="L404">
            <v>0</v>
          </cell>
          <cell r="M404">
            <v>0</v>
          </cell>
          <cell r="N404">
            <v>0</v>
          </cell>
          <cell r="O404">
            <v>0</v>
          </cell>
          <cell r="P404">
            <v>338</v>
          </cell>
          <cell r="Q404">
            <v>338</v>
          </cell>
          <cell r="R404">
            <v>333</v>
          </cell>
          <cell r="S404">
            <v>330</v>
          </cell>
          <cell r="T404">
            <v>338</v>
          </cell>
          <cell r="U404">
            <v>344</v>
          </cell>
        </row>
        <row r="405">
          <cell r="C405" t="str">
            <v>교촌 3</v>
          </cell>
          <cell r="D405">
            <v>133</v>
          </cell>
          <cell r="E405">
            <v>134</v>
          </cell>
          <cell r="F405">
            <v>132</v>
          </cell>
          <cell r="G405">
            <v>129</v>
          </cell>
          <cell r="H405">
            <v>132</v>
          </cell>
          <cell r="I405">
            <v>135</v>
          </cell>
          <cell r="J405">
            <v>0</v>
          </cell>
          <cell r="L405">
            <v>0</v>
          </cell>
          <cell r="M405">
            <v>0</v>
          </cell>
          <cell r="N405">
            <v>0</v>
          </cell>
          <cell r="O405">
            <v>0</v>
          </cell>
          <cell r="P405">
            <v>133</v>
          </cell>
          <cell r="Q405">
            <v>134</v>
          </cell>
          <cell r="R405">
            <v>132</v>
          </cell>
          <cell r="S405">
            <v>129</v>
          </cell>
          <cell r="T405">
            <v>132</v>
          </cell>
          <cell r="U405">
            <v>135</v>
          </cell>
        </row>
        <row r="406">
          <cell r="C406" t="str">
            <v>와야리</v>
          </cell>
          <cell r="D406">
            <v>1310</v>
          </cell>
          <cell r="E406">
            <v>1312</v>
          </cell>
          <cell r="F406">
            <v>1291</v>
          </cell>
          <cell r="G406">
            <v>1278</v>
          </cell>
          <cell r="H406">
            <v>1309</v>
          </cell>
          <cell r="I406">
            <v>1332</v>
          </cell>
          <cell r="J406">
            <v>0</v>
          </cell>
          <cell r="L406">
            <v>0</v>
          </cell>
          <cell r="M406">
            <v>0</v>
          </cell>
          <cell r="N406">
            <v>0</v>
          </cell>
          <cell r="O406">
            <v>0</v>
          </cell>
          <cell r="P406">
            <v>1310</v>
          </cell>
          <cell r="Q406">
            <v>1312</v>
          </cell>
          <cell r="R406">
            <v>1291</v>
          </cell>
          <cell r="S406">
            <v>1278</v>
          </cell>
          <cell r="T406">
            <v>1309</v>
          </cell>
          <cell r="U406">
            <v>1332</v>
          </cell>
        </row>
        <row r="407">
          <cell r="C407" t="str">
            <v>남산 1</v>
          </cell>
          <cell r="D407">
            <v>200</v>
          </cell>
          <cell r="E407">
            <v>200</v>
          </cell>
          <cell r="F407">
            <v>197</v>
          </cell>
          <cell r="G407">
            <v>196</v>
          </cell>
          <cell r="H407">
            <v>200</v>
          </cell>
          <cell r="I407">
            <v>204</v>
          </cell>
          <cell r="J407">
            <v>0</v>
          </cell>
          <cell r="L407">
            <v>0</v>
          </cell>
          <cell r="M407">
            <v>0</v>
          </cell>
          <cell r="N407">
            <v>0</v>
          </cell>
          <cell r="O407">
            <v>0</v>
          </cell>
          <cell r="P407">
            <v>200</v>
          </cell>
          <cell r="Q407">
            <v>200</v>
          </cell>
          <cell r="R407">
            <v>197</v>
          </cell>
          <cell r="S407">
            <v>196</v>
          </cell>
          <cell r="T407">
            <v>200</v>
          </cell>
          <cell r="U407">
            <v>204</v>
          </cell>
        </row>
        <row r="408">
          <cell r="C408" t="str">
            <v>남산 2</v>
          </cell>
          <cell r="D408">
            <v>91</v>
          </cell>
          <cell r="E408">
            <v>91</v>
          </cell>
          <cell r="F408">
            <v>90</v>
          </cell>
          <cell r="G408">
            <v>89</v>
          </cell>
          <cell r="H408">
            <v>91</v>
          </cell>
          <cell r="I408">
            <v>93</v>
          </cell>
          <cell r="J408">
            <v>0</v>
          </cell>
          <cell r="L408">
            <v>0</v>
          </cell>
          <cell r="M408">
            <v>0</v>
          </cell>
          <cell r="N408">
            <v>0</v>
          </cell>
          <cell r="O408">
            <v>0</v>
          </cell>
          <cell r="P408">
            <v>91</v>
          </cell>
          <cell r="Q408">
            <v>91</v>
          </cell>
          <cell r="R408">
            <v>90</v>
          </cell>
          <cell r="S408">
            <v>89</v>
          </cell>
          <cell r="T408">
            <v>91</v>
          </cell>
          <cell r="U408">
            <v>93</v>
          </cell>
        </row>
        <row r="409">
          <cell r="C409" t="str">
            <v>남산 3</v>
          </cell>
          <cell r="D409">
            <v>133</v>
          </cell>
          <cell r="E409">
            <v>134</v>
          </cell>
          <cell r="F409">
            <v>132</v>
          </cell>
          <cell r="G409">
            <v>129</v>
          </cell>
          <cell r="H409">
            <v>132</v>
          </cell>
          <cell r="I409">
            <v>135</v>
          </cell>
          <cell r="J409">
            <v>0</v>
          </cell>
          <cell r="L409">
            <v>0</v>
          </cell>
          <cell r="M409">
            <v>0</v>
          </cell>
          <cell r="N409">
            <v>0</v>
          </cell>
          <cell r="O409">
            <v>0</v>
          </cell>
          <cell r="P409">
            <v>133</v>
          </cell>
          <cell r="Q409">
            <v>134</v>
          </cell>
          <cell r="R409">
            <v>132</v>
          </cell>
          <cell r="S409">
            <v>129</v>
          </cell>
          <cell r="T409">
            <v>132</v>
          </cell>
          <cell r="U409">
            <v>135</v>
          </cell>
        </row>
        <row r="410">
          <cell r="C410" t="str">
            <v>성덕리</v>
          </cell>
          <cell r="D410">
            <v>282</v>
          </cell>
          <cell r="E410">
            <v>283</v>
          </cell>
          <cell r="F410">
            <v>278</v>
          </cell>
          <cell r="G410">
            <v>275</v>
          </cell>
          <cell r="H410">
            <v>282</v>
          </cell>
          <cell r="I410">
            <v>287</v>
          </cell>
          <cell r="J410">
            <v>0</v>
          </cell>
          <cell r="L410">
            <v>0</v>
          </cell>
          <cell r="M410">
            <v>0</v>
          </cell>
          <cell r="N410">
            <v>0</v>
          </cell>
          <cell r="O410">
            <v>0</v>
          </cell>
          <cell r="P410">
            <v>282</v>
          </cell>
          <cell r="Q410">
            <v>283</v>
          </cell>
          <cell r="R410">
            <v>278</v>
          </cell>
          <cell r="S410">
            <v>275</v>
          </cell>
          <cell r="T410">
            <v>282</v>
          </cell>
          <cell r="U410">
            <v>287</v>
          </cell>
        </row>
        <row r="411">
          <cell r="C411" t="str">
            <v>성평 1</v>
          </cell>
          <cell r="D411">
            <v>112</v>
          </cell>
          <cell r="E411">
            <v>112</v>
          </cell>
          <cell r="F411">
            <v>110</v>
          </cell>
          <cell r="G411">
            <v>110</v>
          </cell>
          <cell r="H411">
            <v>112</v>
          </cell>
          <cell r="I411">
            <v>114</v>
          </cell>
          <cell r="J411">
            <v>0</v>
          </cell>
          <cell r="L411">
            <v>0</v>
          </cell>
          <cell r="M411">
            <v>0</v>
          </cell>
          <cell r="N411">
            <v>0</v>
          </cell>
          <cell r="O411">
            <v>0</v>
          </cell>
          <cell r="P411">
            <v>112</v>
          </cell>
          <cell r="Q411">
            <v>112</v>
          </cell>
          <cell r="R411">
            <v>110</v>
          </cell>
          <cell r="S411">
            <v>110</v>
          </cell>
          <cell r="T411">
            <v>112</v>
          </cell>
          <cell r="U411">
            <v>114</v>
          </cell>
        </row>
        <row r="412">
          <cell r="C412" t="str">
            <v>성평 2</v>
          </cell>
          <cell r="D412">
            <v>162</v>
          </cell>
          <cell r="E412">
            <v>162</v>
          </cell>
          <cell r="F412">
            <v>160</v>
          </cell>
          <cell r="G412">
            <v>158</v>
          </cell>
          <cell r="H412">
            <v>162</v>
          </cell>
          <cell r="I412">
            <v>165</v>
          </cell>
          <cell r="J412">
            <v>0</v>
          </cell>
          <cell r="L412">
            <v>0</v>
          </cell>
          <cell r="M412">
            <v>0</v>
          </cell>
          <cell r="N412">
            <v>0</v>
          </cell>
          <cell r="O412">
            <v>0</v>
          </cell>
          <cell r="P412">
            <v>162</v>
          </cell>
          <cell r="Q412">
            <v>162</v>
          </cell>
          <cell r="R412">
            <v>160</v>
          </cell>
          <cell r="S412">
            <v>158</v>
          </cell>
          <cell r="T412">
            <v>162</v>
          </cell>
          <cell r="U412">
            <v>165</v>
          </cell>
        </row>
        <row r="413">
          <cell r="C413" t="str">
            <v>성평 3</v>
          </cell>
          <cell r="D413">
            <v>270</v>
          </cell>
          <cell r="E413">
            <v>270</v>
          </cell>
          <cell r="F413">
            <v>266</v>
          </cell>
          <cell r="G413">
            <v>264</v>
          </cell>
          <cell r="H413">
            <v>270</v>
          </cell>
          <cell r="I413">
            <v>275</v>
          </cell>
          <cell r="J413">
            <v>0</v>
          </cell>
          <cell r="L413">
            <v>0</v>
          </cell>
          <cell r="M413">
            <v>0</v>
          </cell>
          <cell r="N413">
            <v>0</v>
          </cell>
          <cell r="O413">
            <v>0</v>
          </cell>
          <cell r="P413">
            <v>270</v>
          </cell>
          <cell r="Q413">
            <v>270</v>
          </cell>
          <cell r="R413">
            <v>266</v>
          </cell>
          <cell r="S413">
            <v>264</v>
          </cell>
          <cell r="T413">
            <v>270</v>
          </cell>
          <cell r="U413">
            <v>275</v>
          </cell>
        </row>
        <row r="414">
          <cell r="D414">
            <v>2879</v>
          </cell>
          <cell r="E414">
            <v>2881</v>
          </cell>
          <cell r="F414">
            <v>2839</v>
          </cell>
          <cell r="G414">
            <v>2807</v>
          </cell>
          <cell r="H414">
            <v>2877</v>
          </cell>
          <cell r="I414">
            <v>2930</v>
          </cell>
          <cell r="J414">
            <v>0</v>
          </cell>
          <cell r="K414">
            <v>0</v>
          </cell>
          <cell r="L414">
            <v>0</v>
          </cell>
          <cell r="M414">
            <v>0</v>
          </cell>
          <cell r="N414">
            <v>0</v>
          </cell>
          <cell r="O414">
            <v>0</v>
          </cell>
          <cell r="P414">
            <v>2879</v>
          </cell>
          <cell r="Q414">
            <v>2881</v>
          </cell>
          <cell r="R414">
            <v>2839</v>
          </cell>
          <cell r="S414">
            <v>2807</v>
          </cell>
          <cell r="T414">
            <v>2877</v>
          </cell>
          <cell r="U414">
            <v>2930</v>
          </cell>
        </row>
        <row r="415">
          <cell r="C415" t="str">
            <v>화산 1</v>
          </cell>
          <cell r="D415">
            <v>237</v>
          </cell>
          <cell r="E415">
            <v>237</v>
          </cell>
          <cell r="F415">
            <v>234</v>
          </cell>
          <cell r="G415">
            <v>231</v>
          </cell>
          <cell r="H415">
            <v>236</v>
          </cell>
          <cell r="I415">
            <v>241</v>
          </cell>
          <cell r="J415">
            <v>0</v>
          </cell>
          <cell r="L415">
            <v>0</v>
          </cell>
          <cell r="M415">
            <v>0</v>
          </cell>
          <cell r="N415">
            <v>0</v>
          </cell>
          <cell r="O415">
            <v>0</v>
          </cell>
          <cell r="P415">
            <v>237</v>
          </cell>
          <cell r="Q415">
            <v>237</v>
          </cell>
          <cell r="R415">
            <v>234</v>
          </cell>
          <cell r="S415">
            <v>231</v>
          </cell>
          <cell r="T415">
            <v>236</v>
          </cell>
          <cell r="U415">
            <v>241</v>
          </cell>
        </row>
        <row r="416">
          <cell r="C416" t="str">
            <v>화산 2</v>
          </cell>
          <cell r="D416">
            <v>225</v>
          </cell>
          <cell r="E416">
            <v>225</v>
          </cell>
          <cell r="F416">
            <v>222</v>
          </cell>
          <cell r="G416">
            <v>219</v>
          </cell>
          <cell r="H416">
            <v>225</v>
          </cell>
          <cell r="I416">
            <v>229</v>
          </cell>
          <cell r="J416">
            <v>0</v>
          </cell>
          <cell r="L416">
            <v>0</v>
          </cell>
          <cell r="M416">
            <v>0</v>
          </cell>
          <cell r="N416">
            <v>0</v>
          </cell>
          <cell r="O416">
            <v>0</v>
          </cell>
          <cell r="P416">
            <v>225</v>
          </cell>
          <cell r="Q416">
            <v>225</v>
          </cell>
          <cell r="R416">
            <v>222</v>
          </cell>
          <cell r="S416">
            <v>219</v>
          </cell>
          <cell r="T416">
            <v>225</v>
          </cell>
          <cell r="U416">
            <v>229</v>
          </cell>
        </row>
        <row r="417">
          <cell r="C417" t="str">
            <v>화산 3</v>
          </cell>
          <cell r="D417">
            <v>129</v>
          </cell>
          <cell r="E417">
            <v>130</v>
          </cell>
          <cell r="F417">
            <v>128</v>
          </cell>
          <cell r="G417">
            <v>126</v>
          </cell>
          <cell r="H417">
            <v>129</v>
          </cell>
          <cell r="I417">
            <v>132</v>
          </cell>
          <cell r="J417">
            <v>0</v>
          </cell>
          <cell r="L417">
            <v>0</v>
          </cell>
          <cell r="M417">
            <v>0</v>
          </cell>
          <cell r="N417">
            <v>0</v>
          </cell>
          <cell r="O417">
            <v>0</v>
          </cell>
          <cell r="P417">
            <v>129</v>
          </cell>
          <cell r="Q417">
            <v>130</v>
          </cell>
          <cell r="R417">
            <v>128</v>
          </cell>
          <cell r="S417">
            <v>126</v>
          </cell>
          <cell r="T417">
            <v>129</v>
          </cell>
          <cell r="U417">
            <v>132</v>
          </cell>
        </row>
        <row r="418">
          <cell r="C418" t="str">
            <v>용화 1</v>
          </cell>
          <cell r="D418">
            <v>149</v>
          </cell>
          <cell r="E418">
            <v>149</v>
          </cell>
          <cell r="F418">
            <v>147</v>
          </cell>
          <cell r="G418">
            <v>145</v>
          </cell>
          <cell r="H418">
            <v>148</v>
          </cell>
          <cell r="I418">
            <v>151</v>
          </cell>
          <cell r="J418">
            <v>0</v>
          </cell>
          <cell r="L418">
            <v>0</v>
          </cell>
          <cell r="M418">
            <v>0</v>
          </cell>
          <cell r="N418">
            <v>0</v>
          </cell>
          <cell r="O418">
            <v>0</v>
          </cell>
          <cell r="P418">
            <v>149</v>
          </cell>
          <cell r="Q418">
            <v>149</v>
          </cell>
          <cell r="R418">
            <v>147</v>
          </cell>
          <cell r="S418">
            <v>145</v>
          </cell>
          <cell r="T418">
            <v>148</v>
          </cell>
          <cell r="U418">
            <v>151</v>
          </cell>
        </row>
        <row r="419">
          <cell r="C419" t="str">
            <v>용화 2</v>
          </cell>
          <cell r="D419">
            <v>145</v>
          </cell>
          <cell r="E419">
            <v>145</v>
          </cell>
          <cell r="F419">
            <v>143</v>
          </cell>
          <cell r="G419">
            <v>142</v>
          </cell>
          <cell r="H419">
            <v>145</v>
          </cell>
          <cell r="I419">
            <v>148</v>
          </cell>
          <cell r="J419">
            <v>0</v>
          </cell>
          <cell r="L419">
            <v>0</v>
          </cell>
          <cell r="M419">
            <v>0</v>
          </cell>
          <cell r="N419">
            <v>0</v>
          </cell>
          <cell r="O419">
            <v>0</v>
          </cell>
          <cell r="P419">
            <v>145</v>
          </cell>
          <cell r="Q419">
            <v>145</v>
          </cell>
          <cell r="R419">
            <v>143</v>
          </cell>
          <cell r="S419">
            <v>142</v>
          </cell>
          <cell r="T419">
            <v>145</v>
          </cell>
          <cell r="U419">
            <v>148</v>
          </cell>
        </row>
        <row r="420">
          <cell r="C420" t="str">
            <v>용화 3</v>
          </cell>
          <cell r="D420">
            <v>154</v>
          </cell>
          <cell r="E420">
            <v>154</v>
          </cell>
          <cell r="F420">
            <v>152</v>
          </cell>
          <cell r="G420">
            <v>150</v>
          </cell>
          <cell r="H420">
            <v>154</v>
          </cell>
          <cell r="I420">
            <v>156</v>
          </cell>
          <cell r="J420">
            <v>0</v>
          </cell>
          <cell r="L420">
            <v>0</v>
          </cell>
          <cell r="M420">
            <v>0</v>
          </cell>
          <cell r="N420">
            <v>0</v>
          </cell>
          <cell r="O420">
            <v>0</v>
          </cell>
          <cell r="P420">
            <v>154</v>
          </cell>
          <cell r="Q420">
            <v>154</v>
          </cell>
          <cell r="R420">
            <v>152</v>
          </cell>
          <cell r="S420">
            <v>150</v>
          </cell>
          <cell r="T420">
            <v>154</v>
          </cell>
          <cell r="U420">
            <v>156</v>
          </cell>
        </row>
        <row r="421">
          <cell r="C421" t="str">
            <v>용화 4</v>
          </cell>
          <cell r="D421">
            <v>66</v>
          </cell>
          <cell r="E421">
            <v>66</v>
          </cell>
          <cell r="F421">
            <v>65</v>
          </cell>
          <cell r="G421">
            <v>64</v>
          </cell>
          <cell r="H421">
            <v>66</v>
          </cell>
          <cell r="I421">
            <v>67</v>
          </cell>
          <cell r="J421">
            <v>0</v>
          </cell>
          <cell r="L421">
            <v>0</v>
          </cell>
          <cell r="M421">
            <v>0</v>
          </cell>
          <cell r="N421">
            <v>0</v>
          </cell>
          <cell r="O421">
            <v>0</v>
          </cell>
          <cell r="P421">
            <v>66</v>
          </cell>
          <cell r="Q421">
            <v>66</v>
          </cell>
          <cell r="R421">
            <v>65</v>
          </cell>
          <cell r="S421">
            <v>64</v>
          </cell>
          <cell r="T421">
            <v>66</v>
          </cell>
          <cell r="U421">
            <v>67</v>
          </cell>
        </row>
        <row r="422">
          <cell r="C422" t="str">
            <v>우기 1</v>
          </cell>
          <cell r="D422">
            <v>241</v>
          </cell>
          <cell r="E422">
            <v>242</v>
          </cell>
          <cell r="F422">
            <v>238</v>
          </cell>
          <cell r="G422">
            <v>235</v>
          </cell>
          <cell r="H422">
            <v>241</v>
          </cell>
          <cell r="I422">
            <v>245</v>
          </cell>
          <cell r="J422">
            <v>0</v>
          </cell>
          <cell r="L422">
            <v>0</v>
          </cell>
          <cell r="M422">
            <v>0</v>
          </cell>
          <cell r="N422">
            <v>0</v>
          </cell>
          <cell r="O422">
            <v>0</v>
          </cell>
          <cell r="P422">
            <v>241</v>
          </cell>
          <cell r="Q422">
            <v>242</v>
          </cell>
          <cell r="R422">
            <v>238</v>
          </cell>
          <cell r="S422">
            <v>235</v>
          </cell>
          <cell r="T422">
            <v>241</v>
          </cell>
          <cell r="U422">
            <v>245</v>
          </cell>
        </row>
        <row r="423">
          <cell r="C423" t="str">
            <v>우기 2</v>
          </cell>
          <cell r="D423">
            <v>163</v>
          </cell>
          <cell r="E423">
            <v>163</v>
          </cell>
          <cell r="F423">
            <v>161</v>
          </cell>
          <cell r="G423">
            <v>159</v>
          </cell>
          <cell r="H423">
            <v>163</v>
          </cell>
          <cell r="I423">
            <v>166</v>
          </cell>
          <cell r="J423">
            <v>0</v>
          </cell>
          <cell r="L423">
            <v>0</v>
          </cell>
          <cell r="M423">
            <v>0</v>
          </cell>
          <cell r="N423">
            <v>0</v>
          </cell>
          <cell r="O423">
            <v>0</v>
          </cell>
          <cell r="P423">
            <v>163</v>
          </cell>
          <cell r="Q423">
            <v>163</v>
          </cell>
          <cell r="R423">
            <v>161</v>
          </cell>
          <cell r="S423">
            <v>159</v>
          </cell>
          <cell r="T423">
            <v>163</v>
          </cell>
          <cell r="U423">
            <v>166</v>
          </cell>
        </row>
        <row r="424">
          <cell r="C424" t="str">
            <v>우기 3</v>
          </cell>
          <cell r="D424">
            <v>107</v>
          </cell>
          <cell r="E424">
            <v>107</v>
          </cell>
          <cell r="F424">
            <v>105</v>
          </cell>
          <cell r="G424">
            <v>105</v>
          </cell>
          <cell r="H424">
            <v>107</v>
          </cell>
          <cell r="I424">
            <v>109</v>
          </cell>
          <cell r="J424">
            <v>0</v>
          </cell>
          <cell r="L424">
            <v>0</v>
          </cell>
          <cell r="M424">
            <v>0</v>
          </cell>
          <cell r="N424">
            <v>0</v>
          </cell>
          <cell r="O424">
            <v>0</v>
          </cell>
          <cell r="P424">
            <v>107</v>
          </cell>
          <cell r="Q424">
            <v>107</v>
          </cell>
          <cell r="R424">
            <v>105</v>
          </cell>
          <cell r="S424">
            <v>105</v>
          </cell>
          <cell r="T424">
            <v>107</v>
          </cell>
          <cell r="U424">
            <v>109</v>
          </cell>
        </row>
        <row r="425">
          <cell r="C425" t="str">
            <v>심암 1</v>
          </cell>
          <cell r="D425">
            <v>176</v>
          </cell>
          <cell r="E425">
            <v>176</v>
          </cell>
          <cell r="F425">
            <v>173</v>
          </cell>
          <cell r="G425">
            <v>172</v>
          </cell>
          <cell r="H425">
            <v>176</v>
          </cell>
          <cell r="I425">
            <v>179</v>
          </cell>
          <cell r="J425">
            <v>0</v>
          </cell>
          <cell r="L425">
            <v>0</v>
          </cell>
          <cell r="M425">
            <v>0</v>
          </cell>
          <cell r="N425">
            <v>0</v>
          </cell>
          <cell r="O425">
            <v>0</v>
          </cell>
          <cell r="P425">
            <v>176</v>
          </cell>
          <cell r="Q425">
            <v>176</v>
          </cell>
          <cell r="R425">
            <v>173</v>
          </cell>
          <cell r="S425">
            <v>172</v>
          </cell>
          <cell r="T425">
            <v>176</v>
          </cell>
          <cell r="U425">
            <v>179</v>
          </cell>
        </row>
        <row r="426">
          <cell r="C426" t="str">
            <v>심암 2</v>
          </cell>
          <cell r="D426">
            <v>74</v>
          </cell>
          <cell r="E426">
            <v>74</v>
          </cell>
          <cell r="F426">
            <v>73</v>
          </cell>
          <cell r="G426">
            <v>72</v>
          </cell>
          <cell r="H426">
            <v>74</v>
          </cell>
          <cell r="I426">
            <v>76</v>
          </cell>
          <cell r="J426">
            <v>0</v>
          </cell>
          <cell r="L426">
            <v>0</v>
          </cell>
          <cell r="M426">
            <v>0</v>
          </cell>
          <cell r="N426">
            <v>0</v>
          </cell>
          <cell r="O426">
            <v>0</v>
          </cell>
          <cell r="P426">
            <v>74</v>
          </cell>
          <cell r="Q426">
            <v>74</v>
          </cell>
          <cell r="R426">
            <v>73</v>
          </cell>
          <cell r="S426">
            <v>72</v>
          </cell>
          <cell r="T426">
            <v>74</v>
          </cell>
          <cell r="U426">
            <v>76</v>
          </cell>
        </row>
        <row r="427">
          <cell r="C427" t="str">
            <v>화정 1</v>
          </cell>
          <cell r="D427">
            <v>148</v>
          </cell>
          <cell r="E427">
            <v>148</v>
          </cell>
          <cell r="F427">
            <v>146</v>
          </cell>
          <cell r="G427">
            <v>145</v>
          </cell>
          <cell r="H427">
            <v>148</v>
          </cell>
          <cell r="I427">
            <v>151</v>
          </cell>
          <cell r="J427">
            <v>0</v>
          </cell>
          <cell r="L427">
            <v>0</v>
          </cell>
          <cell r="M427">
            <v>0</v>
          </cell>
          <cell r="N427">
            <v>0</v>
          </cell>
          <cell r="O427">
            <v>0</v>
          </cell>
          <cell r="P427">
            <v>148</v>
          </cell>
          <cell r="Q427">
            <v>148</v>
          </cell>
          <cell r="R427">
            <v>146</v>
          </cell>
          <cell r="S427">
            <v>145</v>
          </cell>
          <cell r="T427">
            <v>148</v>
          </cell>
          <cell r="U427">
            <v>151</v>
          </cell>
        </row>
        <row r="428">
          <cell r="C428" t="str">
            <v>화정 2</v>
          </cell>
          <cell r="D428">
            <v>180</v>
          </cell>
          <cell r="E428">
            <v>180</v>
          </cell>
          <cell r="F428">
            <v>177</v>
          </cell>
          <cell r="G428">
            <v>176</v>
          </cell>
          <cell r="H428">
            <v>180</v>
          </cell>
          <cell r="I428">
            <v>183</v>
          </cell>
          <cell r="J428">
            <v>0</v>
          </cell>
          <cell r="L428">
            <v>0</v>
          </cell>
          <cell r="M428">
            <v>0</v>
          </cell>
          <cell r="N428">
            <v>0</v>
          </cell>
          <cell r="O428">
            <v>0</v>
          </cell>
          <cell r="P428">
            <v>180</v>
          </cell>
          <cell r="Q428">
            <v>180</v>
          </cell>
          <cell r="R428">
            <v>177</v>
          </cell>
          <cell r="S428">
            <v>176</v>
          </cell>
          <cell r="T428">
            <v>180</v>
          </cell>
          <cell r="U428">
            <v>183</v>
          </cell>
        </row>
        <row r="429">
          <cell r="C429" t="str">
            <v>삼거 1</v>
          </cell>
          <cell r="D429">
            <v>35</v>
          </cell>
          <cell r="E429">
            <v>35</v>
          </cell>
          <cell r="F429">
            <v>34</v>
          </cell>
          <cell r="G429">
            <v>34</v>
          </cell>
          <cell r="H429">
            <v>35</v>
          </cell>
          <cell r="I429">
            <v>36</v>
          </cell>
          <cell r="J429">
            <v>0</v>
          </cell>
          <cell r="L429">
            <v>0</v>
          </cell>
          <cell r="M429">
            <v>0</v>
          </cell>
          <cell r="N429">
            <v>0</v>
          </cell>
          <cell r="O429">
            <v>0</v>
          </cell>
          <cell r="P429">
            <v>35</v>
          </cell>
          <cell r="Q429">
            <v>35</v>
          </cell>
          <cell r="R429">
            <v>34</v>
          </cell>
          <cell r="S429">
            <v>34</v>
          </cell>
          <cell r="T429">
            <v>35</v>
          </cell>
          <cell r="U429">
            <v>36</v>
          </cell>
        </row>
        <row r="430">
          <cell r="C430" t="str">
            <v>삼거 2</v>
          </cell>
          <cell r="D430">
            <v>40</v>
          </cell>
          <cell r="E430">
            <v>40</v>
          </cell>
          <cell r="F430">
            <v>39</v>
          </cell>
          <cell r="G430">
            <v>39</v>
          </cell>
          <cell r="H430">
            <v>40</v>
          </cell>
          <cell r="I430">
            <v>41</v>
          </cell>
          <cell r="J430">
            <v>0</v>
          </cell>
          <cell r="L430">
            <v>0</v>
          </cell>
          <cell r="M430">
            <v>0</v>
          </cell>
          <cell r="N430">
            <v>0</v>
          </cell>
          <cell r="O430">
            <v>0</v>
          </cell>
          <cell r="P430">
            <v>40</v>
          </cell>
          <cell r="Q430">
            <v>40</v>
          </cell>
          <cell r="R430">
            <v>39</v>
          </cell>
          <cell r="S430">
            <v>39</v>
          </cell>
          <cell r="T430">
            <v>40</v>
          </cell>
          <cell r="U430">
            <v>41</v>
          </cell>
        </row>
        <row r="431">
          <cell r="C431" t="str">
            <v>삼거 3</v>
          </cell>
          <cell r="D431">
            <v>47</v>
          </cell>
          <cell r="E431">
            <v>47</v>
          </cell>
          <cell r="F431">
            <v>47</v>
          </cell>
          <cell r="G431">
            <v>46</v>
          </cell>
          <cell r="H431">
            <v>47</v>
          </cell>
          <cell r="I431">
            <v>47</v>
          </cell>
          <cell r="J431">
            <v>0</v>
          </cell>
          <cell r="L431">
            <v>0</v>
          </cell>
          <cell r="M431">
            <v>0</v>
          </cell>
          <cell r="N431">
            <v>0</v>
          </cell>
          <cell r="O431">
            <v>0</v>
          </cell>
          <cell r="P431">
            <v>47</v>
          </cell>
          <cell r="Q431">
            <v>47</v>
          </cell>
          <cell r="R431">
            <v>47</v>
          </cell>
          <cell r="S431">
            <v>46</v>
          </cell>
          <cell r="T431">
            <v>47</v>
          </cell>
          <cell r="U431">
            <v>47</v>
          </cell>
        </row>
        <row r="432">
          <cell r="C432" t="str">
            <v>삼거 4</v>
          </cell>
          <cell r="D432">
            <v>11</v>
          </cell>
          <cell r="E432">
            <v>11</v>
          </cell>
          <cell r="F432">
            <v>11</v>
          </cell>
          <cell r="G432">
            <v>10</v>
          </cell>
          <cell r="H432">
            <v>11</v>
          </cell>
          <cell r="I432">
            <v>11</v>
          </cell>
          <cell r="J432">
            <v>0</v>
          </cell>
          <cell r="L432">
            <v>0</v>
          </cell>
          <cell r="M432">
            <v>0</v>
          </cell>
          <cell r="N432">
            <v>0</v>
          </cell>
          <cell r="O432">
            <v>0</v>
          </cell>
          <cell r="P432">
            <v>11</v>
          </cell>
          <cell r="Q432">
            <v>11</v>
          </cell>
          <cell r="R432">
            <v>11</v>
          </cell>
          <cell r="S432">
            <v>10</v>
          </cell>
          <cell r="T432">
            <v>11</v>
          </cell>
          <cell r="U432">
            <v>11</v>
          </cell>
        </row>
        <row r="433">
          <cell r="C433" t="str">
            <v>삼거 5</v>
          </cell>
          <cell r="D433">
            <v>70</v>
          </cell>
          <cell r="E433">
            <v>70</v>
          </cell>
          <cell r="F433">
            <v>69</v>
          </cell>
          <cell r="G433">
            <v>68</v>
          </cell>
          <cell r="H433">
            <v>70</v>
          </cell>
          <cell r="I433">
            <v>71</v>
          </cell>
          <cell r="J433">
            <v>0</v>
          </cell>
          <cell r="L433">
            <v>0</v>
          </cell>
          <cell r="M433">
            <v>0</v>
          </cell>
          <cell r="N433">
            <v>0</v>
          </cell>
          <cell r="O433">
            <v>0</v>
          </cell>
          <cell r="P433">
            <v>70</v>
          </cell>
          <cell r="Q433">
            <v>70</v>
          </cell>
          <cell r="R433">
            <v>69</v>
          </cell>
          <cell r="S433">
            <v>68</v>
          </cell>
          <cell r="T433">
            <v>70</v>
          </cell>
          <cell r="U433">
            <v>71</v>
          </cell>
        </row>
        <row r="434">
          <cell r="C434" t="str">
            <v>장화 1</v>
          </cell>
          <cell r="D434">
            <v>70</v>
          </cell>
          <cell r="E434">
            <v>70</v>
          </cell>
          <cell r="F434">
            <v>69</v>
          </cell>
          <cell r="G434">
            <v>68</v>
          </cell>
          <cell r="H434">
            <v>70</v>
          </cell>
          <cell r="I434">
            <v>71</v>
          </cell>
          <cell r="J434">
            <v>0</v>
          </cell>
          <cell r="L434">
            <v>0</v>
          </cell>
          <cell r="M434">
            <v>0</v>
          </cell>
          <cell r="N434">
            <v>0</v>
          </cell>
          <cell r="O434">
            <v>0</v>
          </cell>
          <cell r="P434">
            <v>70</v>
          </cell>
          <cell r="Q434">
            <v>70</v>
          </cell>
          <cell r="R434">
            <v>69</v>
          </cell>
          <cell r="S434">
            <v>68</v>
          </cell>
          <cell r="T434">
            <v>70</v>
          </cell>
          <cell r="U434">
            <v>71</v>
          </cell>
        </row>
        <row r="435">
          <cell r="C435" t="str">
            <v>장화 2</v>
          </cell>
          <cell r="D435">
            <v>75</v>
          </cell>
          <cell r="E435">
            <v>75</v>
          </cell>
          <cell r="F435">
            <v>74</v>
          </cell>
          <cell r="G435">
            <v>73</v>
          </cell>
          <cell r="H435">
            <v>75</v>
          </cell>
          <cell r="I435">
            <v>77</v>
          </cell>
          <cell r="J435">
            <v>0</v>
          </cell>
          <cell r="L435">
            <v>0</v>
          </cell>
          <cell r="M435">
            <v>0</v>
          </cell>
          <cell r="N435">
            <v>0</v>
          </cell>
          <cell r="O435">
            <v>0</v>
          </cell>
          <cell r="P435">
            <v>75</v>
          </cell>
          <cell r="Q435">
            <v>75</v>
          </cell>
          <cell r="R435">
            <v>74</v>
          </cell>
          <cell r="S435">
            <v>73</v>
          </cell>
          <cell r="T435">
            <v>75</v>
          </cell>
          <cell r="U435">
            <v>77</v>
          </cell>
        </row>
        <row r="436">
          <cell r="C436" t="str">
            <v>장화 3</v>
          </cell>
          <cell r="D436">
            <v>6</v>
          </cell>
          <cell r="E436">
            <v>6</v>
          </cell>
          <cell r="F436">
            <v>6</v>
          </cell>
          <cell r="G436">
            <v>6</v>
          </cell>
          <cell r="H436">
            <v>6</v>
          </cell>
          <cell r="I436">
            <v>6</v>
          </cell>
          <cell r="J436">
            <v>0</v>
          </cell>
          <cell r="L436">
            <v>0</v>
          </cell>
          <cell r="M436">
            <v>0</v>
          </cell>
          <cell r="N436">
            <v>0</v>
          </cell>
          <cell r="O436">
            <v>0</v>
          </cell>
          <cell r="P436">
            <v>6</v>
          </cell>
          <cell r="Q436">
            <v>6</v>
          </cell>
          <cell r="R436">
            <v>6</v>
          </cell>
          <cell r="S436">
            <v>6</v>
          </cell>
          <cell r="T436">
            <v>6</v>
          </cell>
          <cell r="U436">
            <v>6</v>
          </cell>
        </row>
        <row r="437">
          <cell r="C437" t="str">
            <v>야화 1</v>
          </cell>
          <cell r="D437">
            <v>137</v>
          </cell>
          <cell r="E437">
            <v>137</v>
          </cell>
          <cell r="F437">
            <v>135</v>
          </cell>
          <cell r="G437">
            <v>133</v>
          </cell>
          <cell r="H437">
            <v>137</v>
          </cell>
          <cell r="I437">
            <v>139</v>
          </cell>
          <cell r="J437">
            <v>0</v>
          </cell>
          <cell r="L437">
            <v>0</v>
          </cell>
          <cell r="M437">
            <v>0</v>
          </cell>
          <cell r="N437">
            <v>0</v>
          </cell>
          <cell r="O437">
            <v>0</v>
          </cell>
          <cell r="P437">
            <v>137</v>
          </cell>
          <cell r="Q437">
            <v>137</v>
          </cell>
          <cell r="R437">
            <v>135</v>
          </cell>
          <cell r="S437">
            <v>133</v>
          </cell>
          <cell r="T437">
            <v>137</v>
          </cell>
          <cell r="U437">
            <v>139</v>
          </cell>
        </row>
        <row r="438">
          <cell r="C438" t="str">
            <v>야화 2</v>
          </cell>
          <cell r="D438">
            <v>120</v>
          </cell>
          <cell r="E438">
            <v>120</v>
          </cell>
          <cell r="F438">
            <v>118</v>
          </cell>
          <cell r="G438">
            <v>117</v>
          </cell>
          <cell r="H438">
            <v>120</v>
          </cell>
          <cell r="I438">
            <v>122</v>
          </cell>
          <cell r="J438">
            <v>0</v>
          </cell>
          <cell r="L438">
            <v>0</v>
          </cell>
          <cell r="M438">
            <v>0</v>
          </cell>
          <cell r="N438">
            <v>0</v>
          </cell>
          <cell r="O438">
            <v>0</v>
          </cell>
          <cell r="P438">
            <v>120</v>
          </cell>
          <cell r="Q438">
            <v>120</v>
          </cell>
          <cell r="R438">
            <v>118</v>
          </cell>
          <cell r="S438">
            <v>117</v>
          </cell>
          <cell r="T438">
            <v>120</v>
          </cell>
          <cell r="U438">
            <v>122</v>
          </cell>
        </row>
        <row r="439">
          <cell r="C439" t="str">
            <v>야화 3</v>
          </cell>
          <cell r="D439">
            <v>74</v>
          </cell>
          <cell r="E439">
            <v>74</v>
          </cell>
          <cell r="F439">
            <v>73</v>
          </cell>
          <cell r="G439">
            <v>72</v>
          </cell>
          <cell r="H439">
            <v>74</v>
          </cell>
          <cell r="I439">
            <v>76</v>
          </cell>
          <cell r="J439">
            <v>0</v>
          </cell>
          <cell r="L439">
            <v>0</v>
          </cell>
          <cell r="M439">
            <v>0</v>
          </cell>
          <cell r="N439">
            <v>0</v>
          </cell>
          <cell r="O439">
            <v>0</v>
          </cell>
          <cell r="P439">
            <v>74</v>
          </cell>
          <cell r="Q439">
            <v>74</v>
          </cell>
          <cell r="R439">
            <v>73</v>
          </cell>
          <cell r="S439">
            <v>72</v>
          </cell>
          <cell r="T439">
            <v>74</v>
          </cell>
          <cell r="U439">
            <v>76</v>
          </cell>
        </row>
        <row r="440">
          <cell r="D440">
            <v>30861</v>
          </cell>
          <cell r="E440">
            <v>34130</v>
          </cell>
          <cell r="F440">
            <v>31498</v>
          </cell>
          <cell r="G440">
            <v>34375</v>
          </cell>
          <cell r="H440">
            <v>35095</v>
          </cell>
          <cell r="I440">
            <v>35661</v>
          </cell>
          <cell r="J440">
            <v>0</v>
          </cell>
          <cell r="K440">
            <v>2145</v>
          </cell>
          <cell r="L440">
            <v>709</v>
          </cell>
          <cell r="M440">
            <v>2832</v>
          </cell>
          <cell r="N440">
            <v>2832</v>
          </cell>
          <cell r="O440">
            <v>2832</v>
          </cell>
          <cell r="P440">
            <v>30861</v>
          </cell>
          <cell r="Q440">
            <v>36275</v>
          </cell>
          <cell r="R440">
            <v>32207</v>
          </cell>
          <cell r="S440">
            <v>37207</v>
          </cell>
          <cell r="T440">
            <v>37927</v>
          </cell>
          <cell r="U440">
            <v>38493</v>
          </cell>
        </row>
        <row r="441">
          <cell r="C441" t="str">
            <v>화지 1</v>
          </cell>
          <cell r="D441">
            <v>344</v>
          </cell>
          <cell r="E441">
            <v>344</v>
          </cell>
          <cell r="F441">
            <v>339</v>
          </cell>
          <cell r="G441">
            <v>335</v>
          </cell>
          <cell r="H441">
            <v>343</v>
          </cell>
          <cell r="I441">
            <v>350</v>
          </cell>
          <cell r="J441">
            <v>0</v>
          </cell>
          <cell r="L441">
            <v>0</v>
          </cell>
          <cell r="M441">
            <v>0</v>
          </cell>
          <cell r="N441">
            <v>0</v>
          </cell>
          <cell r="O441">
            <v>0</v>
          </cell>
          <cell r="P441">
            <v>344</v>
          </cell>
          <cell r="Q441">
            <v>344</v>
          </cell>
          <cell r="R441">
            <v>339</v>
          </cell>
          <cell r="S441">
            <v>335</v>
          </cell>
          <cell r="T441">
            <v>343</v>
          </cell>
          <cell r="U441">
            <v>350</v>
          </cell>
        </row>
        <row r="442">
          <cell r="C442" t="str">
            <v>화지 2</v>
          </cell>
          <cell r="D442">
            <v>429</v>
          </cell>
          <cell r="E442">
            <v>430</v>
          </cell>
          <cell r="F442">
            <v>423</v>
          </cell>
          <cell r="G442">
            <v>419</v>
          </cell>
          <cell r="H442">
            <v>429</v>
          </cell>
          <cell r="I442">
            <v>437</v>
          </cell>
          <cell r="J442">
            <v>0</v>
          </cell>
          <cell r="L442">
            <v>0</v>
          </cell>
          <cell r="M442">
            <v>0</v>
          </cell>
          <cell r="N442">
            <v>0</v>
          </cell>
          <cell r="O442">
            <v>0</v>
          </cell>
          <cell r="P442">
            <v>429</v>
          </cell>
          <cell r="Q442">
            <v>430</v>
          </cell>
          <cell r="R442">
            <v>423</v>
          </cell>
          <cell r="S442">
            <v>419</v>
          </cell>
          <cell r="T442">
            <v>429</v>
          </cell>
          <cell r="U442">
            <v>437</v>
          </cell>
        </row>
        <row r="443">
          <cell r="C443" t="str">
            <v>화지 3</v>
          </cell>
          <cell r="D443">
            <v>730</v>
          </cell>
          <cell r="E443">
            <v>731</v>
          </cell>
          <cell r="F443">
            <v>720</v>
          </cell>
          <cell r="G443">
            <v>712</v>
          </cell>
          <cell r="H443">
            <v>729</v>
          </cell>
          <cell r="I443">
            <v>742</v>
          </cell>
          <cell r="J443">
            <v>0</v>
          </cell>
          <cell r="L443">
            <v>0</v>
          </cell>
          <cell r="M443">
            <v>0</v>
          </cell>
          <cell r="N443">
            <v>0</v>
          </cell>
          <cell r="O443">
            <v>0</v>
          </cell>
          <cell r="P443">
            <v>730</v>
          </cell>
          <cell r="Q443">
            <v>731</v>
          </cell>
          <cell r="R443">
            <v>720</v>
          </cell>
          <cell r="S443">
            <v>712</v>
          </cell>
          <cell r="T443">
            <v>729</v>
          </cell>
          <cell r="U443">
            <v>742</v>
          </cell>
        </row>
        <row r="444">
          <cell r="C444" t="str">
            <v>화지 4</v>
          </cell>
          <cell r="D444">
            <v>379</v>
          </cell>
          <cell r="E444">
            <v>379</v>
          </cell>
          <cell r="F444">
            <v>373</v>
          </cell>
          <cell r="G444">
            <v>369</v>
          </cell>
          <cell r="H444">
            <v>378</v>
          </cell>
          <cell r="I444">
            <v>385</v>
          </cell>
          <cell r="J444">
            <v>0</v>
          </cell>
          <cell r="L444">
            <v>0</v>
          </cell>
          <cell r="M444">
            <v>0</v>
          </cell>
          <cell r="N444">
            <v>0</v>
          </cell>
          <cell r="O444">
            <v>0</v>
          </cell>
          <cell r="P444">
            <v>379</v>
          </cell>
          <cell r="Q444">
            <v>379</v>
          </cell>
          <cell r="R444">
            <v>373</v>
          </cell>
          <cell r="S444">
            <v>369</v>
          </cell>
          <cell r="T444">
            <v>378</v>
          </cell>
          <cell r="U444">
            <v>385</v>
          </cell>
        </row>
        <row r="445">
          <cell r="C445" t="str">
            <v>화지 5</v>
          </cell>
          <cell r="D445">
            <v>894</v>
          </cell>
          <cell r="E445">
            <v>895</v>
          </cell>
          <cell r="F445">
            <v>881</v>
          </cell>
          <cell r="G445">
            <v>872</v>
          </cell>
          <cell r="H445">
            <v>893</v>
          </cell>
          <cell r="I445">
            <v>910</v>
          </cell>
          <cell r="J445">
            <v>0</v>
          </cell>
          <cell r="L445">
            <v>0</v>
          </cell>
          <cell r="M445">
            <v>0</v>
          </cell>
          <cell r="N445">
            <v>0</v>
          </cell>
          <cell r="O445">
            <v>0</v>
          </cell>
          <cell r="P445">
            <v>894</v>
          </cell>
          <cell r="Q445">
            <v>895</v>
          </cell>
          <cell r="R445">
            <v>881</v>
          </cell>
          <cell r="S445">
            <v>872</v>
          </cell>
          <cell r="T445">
            <v>893</v>
          </cell>
          <cell r="U445">
            <v>910</v>
          </cell>
        </row>
        <row r="446">
          <cell r="C446" t="str">
            <v>반월 1</v>
          </cell>
          <cell r="D446">
            <v>510</v>
          </cell>
          <cell r="E446">
            <v>511</v>
          </cell>
          <cell r="F446">
            <v>503</v>
          </cell>
          <cell r="G446">
            <v>498</v>
          </cell>
          <cell r="H446">
            <v>510</v>
          </cell>
          <cell r="I446">
            <v>519</v>
          </cell>
          <cell r="J446">
            <v>0</v>
          </cell>
          <cell r="L446">
            <v>0</v>
          </cell>
          <cell r="M446">
            <v>0</v>
          </cell>
          <cell r="N446">
            <v>0</v>
          </cell>
          <cell r="O446">
            <v>0</v>
          </cell>
          <cell r="P446">
            <v>510</v>
          </cell>
          <cell r="Q446">
            <v>511</v>
          </cell>
          <cell r="R446">
            <v>503</v>
          </cell>
          <cell r="S446">
            <v>498</v>
          </cell>
          <cell r="T446">
            <v>510</v>
          </cell>
          <cell r="U446">
            <v>519</v>
          </cell>
        </row>
        <row r="447">
          <cell r="C447" t="str">
            <v>반월 2</v>
          </cell>
          <cell r="D447">
            <v>1016</v>
          </cell>
          <cell r="E447">
            <v>1018</v>
          </cell>
          <cell r="F447">
            <v>1002</v>
          </cell>
          <cell r="G447">
            <v>991</v>
          </cell>
          <cell r="H447">
            <v>1015</v>
          </cell>
          <cell r="I447">
            <v>1034</v>
          </cell>
          <cell r="J447">
            <v>0</v>
          </cell>
          <cell r="L447">
            <v>0</v>
          </cell>
          <cell r="M447">
            <v>0</v>
          </cell>
          <cell r="N447">
            <v>0</v>
          </cell>
          <cell r="O447">
            <v>0</v>
          </cell>
          <cell r="P447">
            <v>1016</v>
          </cell>
          <cell r="Q447">
            <v>1018</v>
          </cell>
          <cell r="R447">
            <v>1002</v>
          </cell>
          <cell r="S447">
            <v>991</v>
          </cell>
          <cell r="T447">
            <v>1015</v>
          </cell>
          <cell r="U447">
            <v>1034</v>
          </cell>
        </row>
        <row r="448">
          <cell r="C448" t="str">
            <v>반월 3</v>
          </cell>
          <cell r="D448">
            <v>218</v>
          </cell>
          <cell r="E448">
            <v>218</v>
          </cell>
          <cell r="F448">
            <v>215</v>
          </cell>
          <cell r="G448">
            <v>213</v>
          </cell>
          <cell r="H448">
            <v>218</v>
          </cell>
          <cell r="I448">
            <v>222</v>
          </cell>
          <cell r="J448">
            <v>0</v>
          </cell>
          <cell r="L448">
            <v>0</v>
          </cell>
          <cell r="M448">
            <v>0</v>
          </cell>
          <cell r="N448">
            <v>0</v>
          </cell>
          <cell r="O448">
            <v>0</v>
          </cell>
          <cell r="P448">
            <v>218</v>
          </cell>
          <cell r="Q448">
            <v>218</v>
          </cell>
          <cell r="R448">
            <v>215</v>
          </cell>
          <cell r="S448">
            <v>213</v>
          </cell>
          <cell r="T448">
            <v>218</v>
          </cell>
          <cell r="U448">
            <v>222</v>
          </cell>
        </row>
        <row r="449">
          <cell r="C449" t="str">
            <v>취암 1</v>
          </cell>
          <cell r="D449">
            <v>707</v>
          </cell>
          <cell r="E449">
            <v>717</v>
          </cell>
          <cell r="F449">
            <v>706</v>
          </cell>
          <cell r="G449">
            <v>717</v>
          </cell>
          <cell r="H449">
            <v>734</v>
          </cell>
          <cell r="I449">
            <v>747</v>
          </cell>
          <cell r="J449">
            <v>0</v>
          </cell>
          <cell r="K449">
            <v>7</v>
          </cell>
          <cell r="L449">
            <v>7</v>
          </cell>
          <cell r="M449">
            <v>19</v>
          </cell>
          <cell r="N449">
            <v>19</v>
          </cell>
          <cell r="O449">
            <v>19</v>
          </cell>
          <cell r="P449">
            <v>707</v>
          </cell>
          <cell r="Q449">
            <v>724</v>
          </cell>
          <cell r="R449">
            <v>713</v>
          </cell>
          <cell r="S449">
            <v>736</v>
          </cell>
          <cell r="T449">
            <v>753</v>
          </cell>
          <cell r="U449">
            <v>766</v>
          </cell>
        </row>
        <row r="450">
          <cell r="C450" t="str">
            <v>취암 2</v>
          </cell>
          <cell r="D450">
            <v>276</v>
          </cell>
          <cell r="E450">
            <v>286</v>
          </cell>
          <cell r="F450">
            <v>281</v>
          </cell>
          <cell r="G450">
            <v>296</v>
          </cell>
          <cell r="H450">
            <v>303</v>
          </cell>
          <cell r="I450">
            <v>308</v>
          </cell>
          <cell r="J450">
            <v>0</v>
          </cell>
          <cell r="K450">
            <v>7</v>
          </cell>
          <cell r="L450">
            <v>7</v>
          </cell>
          <cell r="M450">
            <v>19</v>
          </cell>
          <cell r="N450">
            <v>19</v>
          </cell>
          <cell r="O450">
            <v>19</v>
          </cell>
          <cell r="P450">
            <v>276</v>
          </cell>
          <cell r="Q450">
            <v>293</v>
          </cell>
          <cell r="R450">
            <v>288</v>
          </cell>
          <cell r="S450">
            <v>315</v>
          </cell>
          <cell r="T450">
            <v>322</v>
          </cell>
          <cell r="U450">
            <v>327</v>
          </cell>
        </row>
        <row r="451">
          <cell r="C451" t="str">
            <v>취암 3</v>
          </cell>
          <cell r="D451">
            <v>1179</v>
          </cell>
          <cell r="E451">
            <v>1189</v>
          </cell>
          <cell r="F451">
            <v>1172</v>
          </cell>
          <cell r="G451">
            <v>1178</v>
          </cell>
          <cell r="H451">
            <v>1205</v>
          </cell>
          <cell r="I451">
            <v>1227</v>
          </cell>
          <cell r="J451">
            <v>0</v>
          </cell>
          <cell r="K451">
            <v>7</v>
          </cell>
          <cell r="L451">
            <v>7</v>
          </cell>
          <cell r="M451">
            <v>19</v>
          </cell>
          <cell r="N451">
            <v>19</v>
          </cell>
          <cell r="O451">
            <v>19</v>
          </cell>
          <cell r="P451">
            <v>1179</v>
          </cell>
          <cell r="Q451">
            <v>1196</v>
          </cell>
          <cell r="R451">
            <v>1179</v>
          </cell>
          <cell r="S451">
            <v>1197</v>
          </cell>
          <cell r="T451">
            <v>1224</v>
          </cell>
          <cell r="U451">
            <v>1246</v>
          </cell>
        </row>
        <row r="452">
          <cell r="C452" t="str">
            <v>취암 4</v>
          </cell>
          <cell r="D452">
            <v>2076</v>
          </cell>
          <cell r="E452">
            <v>2088</v>
          </cell>
          <cell r="F452">
            <v>2056</v>
          </cell>
          <cell r="G452">
            <v>2053</v>
          </cell>
          <cell r="H452">
            <v>2102</v>
          </cell>
          <cell r="I452">
            <v>2139</v>
          </cell>
          <cell r="J452">
            <v>0</v>
          </cell>
          <cell r="K452">
            <v>7</v>
          </cell>
          <cell r="L452">
            <v>7</v>
          </cell>
          <cell r="M452">
            <v>19</v>
          </cell>
          <cell r="N452">
            <v>19</v>
          </cell>
          <cell r="O452">
            <v>19</v>
          </cell>
          <cell r="P452">
            <v>2076</v>
          </cell>
          <cell r="Q452">
            <v>2095</v>
          </cell>
          <cell r="R452">
            <v>2063</v>
          </cell>
          <cell r="S452">
            <v>2072</v>
          </cell>
          <cell r="T452">
            <v>2121</v>
          </cell>
          <cell r="U452">
            <v>2158</v>
          </cell>
        </row>
        <row r="453">
          <cell r="C453" t="str">
            <v>취암 5</v>
          </cell>
          <cell r="D453">
            <v>656</v>
          </cell>
          <cell r="E453">
            <v>666</v>
          </cell>
          <cell r="F453">
            <v>656</v>
          </cell>
          <cell r="G453">
            <v>668</v>
          </cell>
          <cell r="H453">
            <v>683</v>
          </cell>
          <cell r="I453">
            <v>695</v>
          </cell>
          <cell r="J453">
            <v>0</v>
          </cell>
          <cell r="K453">
            <v>7</v>
          </cell>
          <cell r="L453">
            <v>7</v>
          </cell>
          <cell r="M453">
            <v>19</v>
          </cell>
          <cell r="N453">
            <v>19</v>
          </cell>
          <cell r="O453">
            <v>19</v>
          </cell>
          <cell r="P453">
            <v>656</v>
          </cell>
          <cell r="Q453">
            <v>673</v>
          </cell>
          <cell r="R453">
            <v>663</v>
          </cell>
          <cell r="S453">
            <v>687</v>
          </cell>
          <cell r="T453">
            <v>702</v>
          </cell>
          <cell r="U453">
            <v>714</v>
          </cell>
        </row>
        <row r="454">
          <cell r="C454" t="str">
            <v>취암 6</v>
          </cell>
          <cell r="D454">
            <v>420</v>
          </cell>
          <cell r="E454">
            <v>429</v>
          </cell>
          <cell r="F454">
            <v>423</v>
          </cell>
          <cell r="G454">
            <v>437</v>
          </cell>
          <cell r="H454">
            <v>447</v>
          </cell>
          <cell r="I454">
            <v>454</v>
          </cell>
          <cell r="J454">
            <v>0</v>
          </cell>
          <cell r="K454">
            <v>7</v>
          </cell>
          <cell r="L454">
            <v>7</v>
          </cell>
          <cell r="M454">
            <v>19</v>
          </cell>
          <cell r="N454">
            <v>19</v>
          </cell>
          <cell r="O454">
            <v>19</v>
          </cell>
          <cell r="P454">
            <v>420</v>
          </cell>
          <cell r="Q454">
            <v>436</v>
          </cell>
          <cell r="R454">
            <v>430</v>
          </cell>
          <cell r="S454">
            <v>456</v>
          </cell>
          <cell r="T454">
            <v>466</v>
          </cell>
          <cell r="U454">
            <v>473</v>
          </cell>
        </row>
        <row r="455">
          <cell r="C455" t="str">
            <v>취암 7</v>
          </cell>
          <cell r="D455">
            <v>1448</v>
          </cell>
          <cell r="E455">
            <v>1458</v>
          </cell>
          <cell r="F455">
            <v>1437</v>
          </cell>
          <cell r="G455">
            <v>1440</v>
          </cell>
          <cell r="H455">
            <v>1473</v>
          </cell>
          <cell r="I455">
            <v>1500</v>
          </cell>
          <cell r="J455">
            <v>0</v>
          </cell>
          <cell r="K455">
            <v>7</v>
          </cell>
          <cell r="L455">
            <v>7</v>
          </cell>
          <cell r="M455">
            <v>19</v>
          </cell>
          <cell r="N455">
            <v>19</v>
          </cell>
          <cell r="O455">
            <v>19</v>
          </cell>
          <cell r="P455">
            <v>1448</v>
          </cell>
          <cell r="Q455">
            <v>1465</v>
          </cell>
          <cell r="R455">
            <v>1444</v>
          </cell>
          <cell r="S455">
            <v>1459</v>
          </cell>
          <cell r="T455">
            <v>1492</v>
          </cell>
          <cell r="U455">
            <v>1519</v>
          </cell>
        </row>
        <row r="456">
          <cell r="C456" t="str">
            <v>취암 8</v>
          </cell>
          <cell r="D456">
            <v>870</v>
          </cell>
          <cell r="E456">
            <v>880</v>
          </cell>
          <cell r="F456">
            <v>867</v>
          </cell>
          <cell r="G456">
            <v>876</v>
          </cell>
          <cell r="H456">
            <v>896</v>
          </cell>
          <cell r="I456">
            <v>912</v>
          </cell>
          <cell r="J456">
            <v>0</v>
          </cell>
          <cell r="K456">
            <v>7</v>
          </cell>
          <cell r="L456">
            <v>7</v>
          </cell>
          <cell r="M456">
            <v>19</v>
          </cell>
          <cell r="N456">
            <v>19</v>
          </cell>
          <cell r="O456">
            <v>19</v>
          </cell>
          <cell r="P456">
            <v>870</v>
          </cell>
          <cell r="Q456">
            <v>887</v>
          </cell>
          <cell r="R456">
            <v>874</v>
          </cell>
          <cell r="S456">
            <v>895</v>
          </cell>
          <cell r="T456">
            <v>915</v>
          </cell>
          <cell r="U456">
            <v>931</v>
          </cell>
        </row>
        <row r="457">
          <cell r="C457" t="str">
            <v>취암 9</v>
          </cell>
          <cell r="D457">
            <v>682</v>
          </cell>
          <cell r="E457">
            <v>692</v>
          </cell>
          <cell r="F457">
            <v>681</v>
          </cell>
          <cell r="G457">
            <v>692</v>
          </cell>
          <cell r="H457">
            <v>708</v>
          </cell>
          <cell r="I457">
            <v>721</v>
          </cell>
          <cell r="J457">
            <v>0</v>
          </cell>
          <cell r="K457">
            <v>7</v>
          </cell>
          <cell r="L457">
            <v>7</v>
          </cell>
          <cell r="M457">
            <v>19</v>
          </cell>
          <cell r="N457">
            <v>19</v>
          </cell>
          <cell r="O457">
            <v>19</v>
          </cell>
          <cell r="P457">
            <v>682</v>
          </cell>
          <cell r="Q457">
            <v>699</v>
          </cell>
          <cell r="R457">
            <v>688</v>
          </cell>
          <cell r="S457">
            <v>711</v>
          </cell>
          <cell r="T457">
            <v>727</v>
          </cell>
          <cell r="U457">
            <v>740</v>
          </cell>
        </row>
        <row r="458">
          <cell r="C458" t="str">
            <v>취암10</v>
          </cell>
          <cell r="D458">
            <v>1105</v>
          </cell>
          <cell r="E458">
            <v>1115</v>
          </cell>
          <cell r="F458">
            <v>1099</v>
          </cell>
          <cell r="G458">
            <v>1105</v>
          </cell>
          <cell r="H458">
            <v>1131</v>
          </cell>
          <cell r="I458">
            <v>1151</v>
          </cell>
          <cell r="J458">
            <v>0</v>
          </cell>
          <cell r="K458">
            <v>7</v>
          </cell>
          <cell r="L458">
            <v>7</v>
          </cell>
          <cell r="M458">
            <v>19</v>
          </cell>
          <cell r="N458">
            <v>19</v>
          </cell>
          <cell r="O458">
            <v>19</v>
          </cell>
          <cell r="P458">
            <v>1105</v>
          </cell>
          <cell r="Q458">
            <v>1122</v>
          </cell>
          <cell r="R458">
            <v>1106</v>
          </cell>
          <cell r="S458">
            <v>1124</v>
          </cell>
          <cell r="T458">
            <v>1150</v>
          </cell>
          <cell r="U458">
            <v>1170</v>
          </cell>
        </row>
        <row r="459">
          <cell r="C459" t="str">
            <v>취암11</v>
          </cell>
          <cell r="D459">
            <v>1994</v>
          </cell>
          <cell r="E459">
            <v>2005</v>
          </cell>
          <cell r="F459">
            <v>1975</v>
          </cell>
          <cell r="G459">
            <v>1972</v>
          </cell>
          <cell r="H459">
            <v>2019</v>
          </cell>
          <cell r="I459">
            <v>2055</v>
          </cell>
          <cell r="J459">
            <v>0</v>
          </cell>
          <cell r="K459">
            <v>7</v>
          </cell>
          <cell r="L459">
            <v>7</v>
          </cell>
          <cell r="M459">
            <v>19</v>
          </cell>
          <cell r="N459">
            <v>19</v>
          </cell>
          <cell r="O459">
            <v>19</v>
          </cell>
          <cell r="P459">
            <v>1994</v>
          </cell>
          <cell r="Q459">
            <v>2012</v>
          </cell>
          <cell r="R459">
            <v>1982</v>
          </cell>
          <cell r="S459">
            <v>1991</v>
          </cell>
          <cell r="T459">
            <v>2038</v>
          </cell>
          <cell r="U459">
            <v>2074</v>
          </cell>
        </row>
        <row r="460">
          <cell r="C460" t="str">
            <v>취암12</v>
          </cell>
          <cell r="D460">
            <v>1424</v>
          </cell>
          <cell r="E460">
            <v>1445</v>
          </cell>
          <cell r="F460">
            <v>1423</v>
          </cell>
          <cell r="G460">
            <v>1428</v>
          </cell>
          <cell r="H460">
            <v>1461</v>
          </cell>
          <cell r="I460">
            <v>1487</v>
          </cell>
          <cell r="J460">
            <v>0</v>
          </cell>
          <cell r="K460">
            <v>1</v>
          </cell>
          <cell r="L460">
            <v>1</v>
          </cell>
          <cell r="M460">
            <v>13</v>
          </cell>
          <cell r="N460">
            <v>13</v>
          </cell>
          <cell r="O460">
            <v>13</v>
          </cell>
          <cell r="P460">
            <v>1424</v>
          </cell>
          <cell r="Q460">
            <v>1446</v>
          </cell>
          <cell r="R460">
            <v>1424</v>
          </cell>
          <cell r="S460">
            <v>1441</v>
          </cell>
          <cell r="T460">
            <v>1474</v>
          </cell>
          <cell r="U460">
            <v>1500</v>
          </cell>
        </row>
        <row r="461">
          <cell r="C461" t="str">
            <v>지산 1</v>
          </cell>
          <cell r="D461">
            <v>314</v>
          </cell>
          <cell r="E461">
            <v>315</v>
          </cell>
          <cell r="F461">
            <v>310</v>
          </cell>
          <cell r="G461">
            <v>306</v>
          </cell>
          <cell r="H461">
            <v>314</v>
          </cell>
          <cell r="I461">
            <v>319</v>
          </cell>
          <cell r="J461">
            <v>0</v>
          </cell>
          <cell r="L461">
            <v>0</v>
          </cell>
          <cell r="M461">
            <v>0</v>
          </cell>
          <cell r="N461">
            <v>0</v>
          </cell>
          <cell r="O461">
            <v>0</v>
          </cell>
          <cell r="P461">
            <v>314</v>
          </cell>
          <cell r="Q461">
            <v>315</v>
          </cell>
          <cell r="R461">
            <v>310</v>
          </cell>
          <cell r="S461">
            <v>306</v>
          </cell>
          <cell r="T461">
            <v>314</v>
          </cell>
          <cell r="U461">
            <v>319</v>
          </cell>
        </row>
        <row r="462">
          <cell r="C462" t="str">
            <v>지산 2</v>
          </cell>
          <cell r="D462">
            <v>325</v>
          </cell>
          <cell r="E462">
            <v>326</v>
          </cell>
          <cell r="F462">
            <v>321</v>
          </cell>
          <cell r="G462">
            <v>317</v>
          </cell>
          <cell r="H462">
            <v>324</v>
          </cell>
          <cell r="I462">
            <v>330</v>
          </cell>
          <cell r="J462">
            <v>0</v>
          </cell>
          <cell r="L462">
            <v>0</v>
          </cell>
          <cell r="M462">
            <v>0</v>
          </cell>
          <cell r="N462">
            <v>0</v>
          </cell>
          <cell r="O462">
            <v>0</v>
          </cell>
          <cell r="P462">
            <v>325</v>
          </cell>
          <cell r="Q462">
            <v>326</v>
          </cell>
          <cell r="R462">
            <v>321</v>
          </cell>
          <cell r="S462">
            <v>317</v>
          </cell>
          <cell r="T462">
            <v>324</v>
          </cell>
          <cell r="U462">
            <v>330</v>
          </cell>
        </row>
        <row r="463">
          <cell r="C463" t="str">
            <v>지산 3</v>
          </cell>
          <cell r="D463">
            <v>185</v>
          </cell>
          <cell r="E463">
            <v>185</v>
          </cell>
          <cell r="F463">
            <v>182</v>
          </cell>
          <cell r="G463">
            <v>180</v>
          </cell>
          <cell r="H463">
            <v>184</v>
          </cell>
          <cell r="I463">
            <v>188</v>
          </cell>
          <cell r="J463">
            <v>0</v>
          </cell>
          <cell r="L463">
            <v>0</v>
          </cell>
          <cell r="M463">
            <v>0</v>
          </cell>
          <cell r="N463">
            <v>0</v>
          </cell>
          <cell r="O463">
            <v>0</v>
          </cell>
          <cell r="P463">
            <v>185</v>
          </cell>
          <cell r="Q463">
            <v>185</v>
          </cell>
          <cell r="R463">
            <v>182</v>
          </cell>
          <cell r="S463">
            <v>180</v>
          </cell>
          <cell r="T463">
            <v>184</v>
          </cell>
          <cell r="U463">
            <v>188</v>
          </cell>
        </row>
        <row r="464">
          <cell r="C464" t="str">
            <v>덕지 1</v>
          </cell>
          <cell r="D464">
            <v>164</v>
          </cell>
          <cell r="E464">
            <v>164</v>
          </cell>
          <cell r="F464">
            <v>162</v>
          </cell>
          <cell r="G464">
            <v>160</v>
          </cell>
          <cell r="H464">
            <v>164</v>
          </cell>
          <cell r="I464">
            <v>167</v>
          </cell>
          <cell r="J464">
            <v>0</v>
          </cell>
          <cell r="L464">
            <v>0</v>
          </cell>
          <cell r="M464">
            <v>0</v>
          </cell>
          <cell r="N464">
            <v>0</v>
          </cell>
          <cell r="O464">
            <v>0</v>
          </cell>
          <cell r="P464">
            <v>164</v>
          </cell>
          <cell r="Q464">
            <v>164</v>
          </cell>
          <cell r="R464">
            <v>162</v>
          </cell>
          <cell r="S464">
            <v>160</v>
          </cell>
          <cell r="T464">
            <v>164</v>
          </cell>
          <cell r="U464">
            <v>167</v>
          </cell>
        </row>
        <row r="465">
          <cell r="C465" t="str">
            <v>덕지 2</v>
          </cell>
          <cell r="D465">
            <v>221</v>
          </cell>
          <cell r="E465">
            <v>221</v>
          </cell>
          <cell r="F465">
            <v>218</v>
          </cell>
          <cell r="G465">
            <v>215</v>
          </cell>
          <cell r="H465">
            <v>220</v>
          </cell>
          <cell r="I465">
            <v>224</v>
          </cell>
          <cell r="J465">
            <v>0</v>
          </cell>
          <cell r="L465">
            <v>0</v>
          </cell>
          <cell r="M465">
            <v>0</v>
          </cell>
          <cell r="N465">
            <v>0</v>
          </cell>
          <cell r="O465">
            <v>0</v>
          </cell>
          <cell r="P465">
            <v>221</v>
          </cell>
          <cell r="Q465">
            <v>221</v>
          </cell>
          <cell r="R465">
            <v>218</v>
          </cell>
          <cell r="S465">
            <v>215</v>
          </cell>
          <cell r="T465">
            <v>220</v>
          </cell>
          <cell r="U465">
            <v>224</v>
          </cell>
        </row>
        <row r="466">
          <cell r="C466" t="str">
            <v>내 1</v>
          </cell>
          <cell r="D466">
            <v>3239</v>
          </cell>
          <cell r="E466">
            <v>3589</v>
          </cell>
          <cell r="F466">
            <v>3300</v>
          </cell>
          <cell r="G466">
            <v>3597</v>
          </cell>
          <cell r="H466">
            <v>3673</v>
          </cell>
          <cell r="I466">
            <v>3732</v>
          </cell>
          <cell r="J466">
            <v>0</v>
          </cell>
          <cell r="K466">
            <v>230</v>
          </cell>
          <cell r="L466">
            <v>70</v>
          </cell>
          <cell r="M466">
            <v>290</v>
          </cell>
          <cell r="N466">
            <v>290</v>
          </cell>
          <cell r="O466">
            <v>290</v>
          </cell>
          <cell r="P466">
            <v>3239</v>
          </cell>
          <cell r="Q466">
            <v>3819</v>
          </cell>
          <cell r="R466">
            <v>3370</v>
          </cell>
          <cell r="S466">
            <v>3887</v>
          </cell>
          <cell r="T466">
            <v>3963</v>
          </cell>
          <cell r="U466">
            <v>4022</v>
          </cell>
        </row>
        <row r="467">
          <cell r="C467" t="str">
            <v>내 2</v>
          </cell>
          <cell r="D467">
            <v>808</v>
          </cell>
          <cell r="E467">
            <v>1155</v>
          </cell>
          <cell r="F467">
            <v>902</v>
          </cell>
          <cell r="G467">
            <v>1226</v>
          </cell>
          <cell r="H467">
            <v>1244</v>
          </cell>
          <cell r="I467">
            <v>1259</v>
          </cell>
          <cell r="J467">
            <v>0</v>
          </cell>
          <cell r="K467">
            <v>230</v>
          </cell>
          <cell r="L467">
            <v>70</v>
          </cell>
          <cell r="M467">
            <v>290</v>
          </cell>
          <cell r="N467">
            <v>290</v>
          </cell>
          <cell r="O467">
            <v>290</v>
          </cell>
          <cell r="P467">
            <v>808</v>
          </cell>
          <cell r="Q467">
            <v>1385</v>
          </cell>
          <cell r="R467">
            <v>972</v>
          </cell>
          <cell r="S467">
            <v>1516</v>
          </cell>
          <cell r="T467">
            <v>1534</v>
          </cell>
          <cell r="U467">
            <v>1549</v>
          </cell>
        </row>
        <row r="468">
          <cell r="C468" t="str">
            <v>내 3</v>
          </cell>
          <cell r="D468">
            <v>290</v>
          </cell>
          <cell r="E468">
            <v>636</v>
          </cell>
          <cell r="F468">
            <v>392</v>
          </cell>
          <cell r="G468">
            <v>720</v>
          </cell>
          <cell r="H468">
            <v>726</v>
          </cell>
          <cell r="I468">
            <v>732</v>
          </cell>
          <cell r="J468">
            <v>0</v>
          </cell>
          <cell r="K468">
            <v>230</v>
          </cell>
          <cell r="L468">
            <v>70</v>
          </cell>
          <cell r="M468">
            <v>290</v>
          </cell>
          <cell r="N468">
            <v>290</v>
          </cell>
          <cell r="O468">
            <v>290</v>
          </cell>
          <cell r="P468">
            <v>290</v>
          </cell>
          <cell r="Q468">
            <v>866</v>
          </cell>
          <cell r="R468">
            <v>462</v>
          </cell>
          <cell r="S468">
            <v>1010</v>
          </cell>
          <cell r="T468">
            <v>1016</v>
          </cell>
          <cell r="U468">
            <v>1022</v>
          </cell>
        </row>
        <row r="469">
          <cell r="C469" t="str">
            <v>내 4</v>
          </cell>
          <cell r="D469">
            <v>911</v>
          </cell>
          <cell r="E469">
            <v>1258</v>
          </cell>
          <cell r="F469">
            <v>1005</v>
          </cell>
          <cell r="G469">
            <v>1326</v>
          </cell>
          <cell r="H469">
            <v>1347</v>
          </cell>
          <cell r="I469">
            <v>1364</v>
          </cell>
          <cell r="J469">
            <v>0</v>
          </cell>
          <cell r="K469">
            <v>230</v>
          </cell>
          <cell r="L469">
            <v>70</v>
          </cell>
          <cell r="M469">
            <v>290</v>
          </cell>
          <cell r="N469">
            <v>290</v>
          </cell>
          <cell r="O469">
            <v>290</v>
          </cell>
          <cell r="P469">
            <v>911</v>
          </cell>
          <cell r="Q469">
            <v>1488</v>
          </cell>
          <cell r="R469">
            <v>1075</v>
          </cell>
          <cell r="S469">
            <v>1616</v>
          </cell>
          <cell r="T469">
            <v>1637</v>
          </cell>
          <cell r="U469">
            <v>1654</v>
          </cell>
        </row>
        <row r="470">
          <cell r="C470" t="str">
            <v>내 5</v>
          </cell>
          <cell r="D470">
            <v>1943</v>
          </cell>
          <cell r="E470">
            <v>2292</v>
          </cell>
          <cell r="F470">
            <v>2022</v>
          </cell>
          <cell r="G470">
            <v>2333</v>
          </cell>
          <cell r="H470">
            <v>2378</v>
          </cell>
          <cell r="I470">
            <v>2414</v>
          </cell>
          <cell r="J470">
            <v>0</v>
          </cell>
          <cell r="K470">
            <v>230</v>
          </cell>
          <cell r="L470">
            <v>70</v>
          </cell>
          <cell r="M470">
            <v>290</v>
          </cell>
          <cell r="N470">
            <v>290</v>
          </cell>
          <cell r="O470">
            <v>290</v>
          </cell>
          <cell r="P470">
            <v>1943</v>
          </cell>
          <cell r="Q470">
            <v>2522</v>
          </cell>
          <cell r="R470">
            <v>2092</v>
          </cell>
          <cell r="S470">
            <v>2623</v>
          </cell>
          <cell r="T470">
            <v>2668</v>
          </cell>
          <cell r="U470">
            <v>2704</v>
          </cell>
        </row>
        <row r="471">
          <cell r="C471" t="str">
            <v>내 6</v>
          </cell>
          <cell r="D471">
            <v>1108</v>
          </cell>
          <cell r="E471">
            <v>1455</v>
          </cell>
          <cell r="F471">
            <v>1199</v>
          </cell>
          <cell r="G471">
            <v>1518</v>
          </cell>
          <cell r="H471">
            <v>1544</v>
          </cell>
          <cell r="I471">
            <v>1564</v>
          </cell>
          <cell r="J471">
            <v>0</v>
          </cell>
          <cell r="K471">
            <v>230</v>
          </cell>
          <cell r="L471">
            <v>70</v>
          </cell>
          <cell r="M471">
            <v>290</v>
          </cell>
          <cell r="N471">
            <v>290</v>
          </cell>
          <cell r="O471">
            <v>290</v>
          </cell>
          <cell r="P471">
            <v>1108</v>
          </cell>
          <cell r="Q471">
            <v>1685</v>
          </cell>
          <cell r="R471">
            <v>1269</v>
          </cell>
          <cell r="S471">
            <v>1808</v>
          </cell>
          <cell r="T471">
            <v>1834</v>
          </cell>
          <cell r="U471">
            <v>1854</v>
          </cell>
        </row>
        <row r="472">
          <cell r="C472" t="str">
            <v>내 7</v>
          </cell>
          <cell r="D472">
            <v>386</v>
          </cell>
          <cell r="E472">
            <v>733</v>
          </cell>
          <cell r="F472">
            <v>487</v>
          </cell>
          <cell r="G472">
            <v>814</v>
          </cell>
          <cell r="H472">
            <v>823</v>
          </cell>
          <cell r="I472">
            <v>830</v>
          </cell>
          <cell r="J472">
            <v>0</v>
          </cell>
          <cell r="K472">
            <v>230</v>
          </cell>
          <cell r="L472">
            <v>70</v>
          </cell>
          <cell r="M472">
            <v>290</v>
          </cell>
          <cell r="N472">
            <v>290</v>
          </cell>
          <cell r="O472">
            <v>290</v>
          </cell>
          <cell r="P472">
            <v>386</v>
          </cell>
          <cell r="Q472">
            <v>963</v>
          </cell>
          <cell r="R472">
            <v>557</v>
          </cell>
          <cell r="S472">
            <v>1104</v>
          </cell>
          <cell r="T472">
            <v>1113</v>
          </cell>
          <cell r="U472">
            <v>1120</v>
          </cell>
        </row>
        <row r="473">
          <cell r="C473" t="str">
            <v>내 8</v>
          </cell>
          <cell r="D473">
            <v>1571</v>
          </cell>
          <cell r="E473">
            <v>1919</v>
          </cell>
          <cell r="F473">
            <v>1655</v>
          </cell>
          <cell r="G473">
            <v>1970</v>
          </cell>
          <cell r="H473">
            <v>2006</v>
          </cell>
          <cell r="I473">
            <v>2035</v>
          </cell>
          <cell r="J473">
            <v>0</v>
          </cell>
          <cell r="K473">
            <v>230</v>
          </cell>
          <cell r="L473">
            <v>70</v>
          </cell>
          <cell r="M473">
            <v>290</v>
          </cell>
          <cell r="N473">
            <v>290</v>
          </cell>
          <cell r="O473">
            <v>290</v>
          </cell>
          <cell r="P473">
            <v>1571</v>
          </cell>
          <cell r="Q473">
            <v>2149</v>
          </cell>
          <cell r="R473">
            <v>1725</v>
          </cell>
          <cell r="S473">
            <v>2260</v>
          </cell>
          <cell r="T473">
            <v>2296</v>
          </cell>
          <cell r="U473">
            <v>2325</v>
          </cell>
        </row>
        <row r="474">
          <cell r="C474" t="str">
            <v>내 9</v>
          </cell>
          <cell r="D474">
            <v>1473</v>
          </cell>
          <cell r="E474">
            <v>1820</v>
          </cell>
          <cell r="F474">
            <v>1553</v>
          </cell>
          <cell r="G474">
            <v>1870</v>
          </cell>
          <cell r="H474">
            <v>1905</v>
          </cell>
          <cell r="I474">
            <v>1932</v>
          </cell>
          <cell r="J474">
            <v>0</v>
          </cell>
          <cell r="K474">
            <v>227</v>
          </cell>
          <cell r="L474">
            <v>71</v>
          </cell>
          <cell r="M474">
            <v>290</v>
          </cell>
          <cell r="N474">
            <v>290</v>
          </cell>
          <cell r="O474">
            <v>290</v>
          </cell>
          <cell r="P474">
            <v>1473</v>
          </cell>
          <cell r="Q474">
            <v>2047</v>
          </cell>
          <cell r="R474">
            <v>1624</v>
          </cell>
          <cell r="S474">
            <v>2160</v>
          </cell>
          <cell r="T474">
            <v>2195</v>
          </cell>
          <cell r="U474">
            <v>2222</v>
          </cell>
        </row>
        <row r="475">
          <cell r="C475" t="str">
            <v>관촉 1</v>
          </cell>
          <cell r="D475">
            <v>347</v>
          </cell>
          <cell r="E475">
            <v>347</v>
          </cell>
          <cell r="F475">
            <v>342</v>
          </cell>
          <cell r="G475">
            <v>338</v>
          </cell>
          <cell r="H475">
            <v>347</v>
          </cell>
          <cell r="I475">
            <v>353</v>
          </cell>
          <cell r="J475">
            <v>0</v>
          </cell>
          <cell r="L475">
            <v>0</v>
          </cell>
          <cell r="M475">
            <v>0</v>
          </cell>
          <cell r="N475">
            <v>0</v>
          </cell>
          <cell r="O475">
            <v>0</v>
          </cell>
          <cell r="P475">
            <v>347</v>
          </cell>
          <cell r="Q475">
            <v>347</v>
          </cell>
          <cell r="R475">
            <v>342</v>
          </cell>
          <cell r="S475">
            <v>338</v>
          </cell>
          <cell r="T475">
            <v>347</v>
          </cell>
          <cell r="U475">
            <v>353</v>
          </cell>
        </row>
        <row r="476">
          <cell r="C476" t="str">
            <v>관촉 2</v>
          </cell>
          <cell r="D476">
            <v>219</v>
          </cell>
          <cell r="E476">
            <v>219</v>
          </cell>
          <cell r="F476">
            <v>216</v>
          </cell>
          <cell r="G476">
            <v>214</v>
          </cell>
          <cell r="H476">
            <v>219</v>
          </cell>
          <cell r="I476">
            <v>223</v>
          </cell>
          <cell r="J476">
            <v>0</v>
          </cell>
          <cell r="L476">
            <v>0</v>
          </cell>
          <cell r="M476">
            <v>0</v>
          </cell>
          <cell r="N476">
            <v>0</v>
          </cell>
          <cell r="O476">
            <v>0</v>
          </cell>
          <cell r="P476">
            <v>219</v>
          </cell>
          <cell r="Q476">
            <v>219</v>
          </cell>
          <cell r="R476">
            <v>216</v>
          </cell>
          <cell r="S476">
            <v>214</v>
          </cell>
          <cell r="T476">
            <v>219</v>
          </cell>
          <cell r="U476">
            <v>223</v>
          </cell>
        </row>
        <row r="477">
          <cell r="D477">
            <v>18943</v>
          </cell>
          <cell r="E477">
            <v>18971</v>
          </cell>
          <cell r="F477">
            <v>18677</v>
          </cell>
          <cell r="G477">
            <v>19331</v>
          </cell>
          <cell r="H477">
            <v>19777</v>
          </cell>
          <cell r="I477">
            <v>20121</v>
          </cell>
          <cell r="J477">
            <v>0</v>
          </cell>
          <cell r="K477">
            <v>0</v>
          </cell>
          <cell r="L477">
            <v>0</v>
          </cell>
          <cell r="M477">
            <v>565</v>
          </cell>
          <cell r="N477">
            <v>565</v>
          </cell>
          <cell r="O477">
            <v>565</v>
          </cell>
          <cell r="P477">
            <v>18943</v>
          </cell>
          <cell r="Q477">
            <v>18971</v>
          </cell>
          <cell r="R477">
            <v>18677</v>
          </cell>
          <cell r="S477">
            <v>19896</v>
          </cell>
          <cell r="T477">
            <v>20342</v>
          </cell>
          <cell r="U477">
            <v>20686</v>
          </cell>
        </row>
        <row r="478">
          <cell r="C478" t="str">
            <v>대교 1</v>
          </cell>
          <cell r="D478">
            <v>763</v>
          </cell>
          <cell r="E478">
            <v>764</v>
          </cell>
          <cell r="F478">
            <v>752</v>
          </cell>
          <cell r="G478">
            <v>886</v>
          </cell>
          <cell r="H478">
            <v>904</v>
          </cell>
          <cell r="I478">
            <v>918</v>
          </cell>
          <cell r="J478">
            <v>0</v>
          </cell>
          <cell r="L478">
            <v>0</v>
          </cell>
          <cell r="M478">
            <v>94</v>
          </cell>
          <cell r="N478">
            <v>94</v>
          </cell>
          <cell r="O478">
            <v>94</v>
          </cell>
          <cell r="P478">
            <v>763</v>
          </cell>
          <cell r="Q478">
            <v>764</v>
          </cell>
          <cell r="R478">
            <v>752</v>
          </cell>
          <cell r="S478">
            <v>980</v>
          </cell>
          <cell r="T478">
            <v>998</v>
          </cell>
          <cell r="U478">
            <v>1012</v>
          </cell>
        </row>
        <row r="479">
          <cell r="C479" t="str">
            <v>대교 2</v>
          </cell>
          <cell r="D479">
            <v>631</v>
          </cell>
          <cell r="E479">
            <v>632</v>
          </cell>
          <cell r="F479">
            <v>622</v>
          </cell>
          <cell r="G479">
            <v>758</v>
          </cell>
          <cell r="H479">
            <v>773</v>
          </cell>
          <cell r="I479">
            <v>784</v>
          </cell>
          <cell r="J479">
            <v>0</v>
          </cell>
          <cell r="L479">
            <v>0</v>
          </cell>
          <cell r="M479">
            <v>94</v>
          </cell>
          <cell r="N479">
            <v>94</v>
          </cell>
          <cell r="O479">
            <v>94</v>
          </cell>
          <cell r="P479">
            <v>631</v>
          </cell>
          <cell r="Q479">
            <v>632</v>
          </cell>
          <cell r="R479">
            <v>622</v>
          </cell>
          <cell r="S479">
            <v>852</v>
          </cell>
          <cell r="T479">
            <v>867</v>
          </cell>
          <cell r="U479">
            <v>878</v>
          </cell>
        </row>
        <row r="480">
          <cell r="C480" t="str">
            <v>대교 3</v>
          </cell>
          <cell r="D480">
            <v>610</v>
          </cell>
          <cell r="E480">
            <v>611</v>
          </cell>
          <cell r="F480">
            <v>601</v>
          </cell>
          <cell r="G480">
            <v>737</v>
          </cell>
          <cell r="H480">
            <v>751</v>
          </cell>
          <cell r="I480">
            <v>762</v>
          </cell>
          <cell r="J480">
            <v>0</v>
          </cell>
          <cell r="L480">
            <v>0</v>
          </cell>
          <cell r="M480">
            <v>94</v>
          </cell>
          <cell r="N480">
            <v>94</v>
          </cell>
          <cell r="O480">
            <v>94</v>
          </cell>
          <cell r="P480">
            <v>610</v>
          </cell>
          <cell r="Q480">
            <v>611</v>
          </cell>
          <cell r="R480">
            <v>601</v>
          </cell>
          <cell r="S480">
            <v>831</v>
          </cell>
          <cell r="T480">
            <v>845</v>
          </cell>
          <cell r="U480">
            <v>856</v>
          </cell>
        </row>
        <row r="481">
          <cell r="C481" t="str">
            <v>대교 4</v>
          </cell>
          <cell r="D481">
            <v>698</v>
          </cell>
          <cell r="E481">
            <v>699</v>
          </cell>
          <cell r="F481">
            <v>688</v>
          </cell>
          <cell r="G481">
            <v>823</v>
          </cell>
          <cell r="H481">
            <v>839</v>
          </cell>
          <cell r="I481">
            <v>852</v>
          </cell>
          <cell r="J481">
            <v>0</v>
          </cell>
          <cell r="L481">
            <v>0</v>
          </cell>
          <cell r="M481">
            <v>94</v>
          </cell>
          <cell r="N481">
            <v>94</v>
          </cell>
          <cell r="O481">
            <v>94</v>
          </cell>
          <cell r="P481">
            <v>698</v>
          </cell>
          <cell r="Q481">
            <v>699</v>
          </cell>
          <cell r="R481">
            <v>688</v>
          </cell>
          <cell r="S481">
            <v>917</v>
          </cell>
          <cell r="T481">
            <v>933</v>
          </cell>
          <cell r="U481">
            <v>946</v>
          </cell>
        </row>
        <row r="482">
          <cell r="C482" t="str">
            <v>대교 5</v>
          </cell>
          <cell r="D482">
            <v>359</v>
          </cell>
          <cell r="E482">
            <v>360</v>
          </cell>
          <cell r="F482">
            <v>354</v>
          </cell>
          <cell r="G482">
            <v>493</v>
          </cell>
          <cell r="H482">
            <v>501</v>
          </cell>
          <cell r="I482">
            <v>508</v>
          </cell>
          <cell r="J482">
            <v>0</v>
          </cell>
          <cell r="L482">
            <v>0</v>
          </cell>
          <cell r="M482">
            <v>94</v>
          </cell>
          <cell r="N482">
            <v>94</v>
          </cell>
          <cell r="O482">
            <v>94</v>
          </cell>
          <cell r="P482">
            <v>359</v>
          </cell>
          <cell r="Q482">
            <v>360</v>
          </cell>
          <cell r="R482">
            <v>354</v>
          </cell>
          <cell r="S482">
            <v>587</v>
          </cell>
          <cell r="T482">
            <v>595</v>
          </cell>
          <cell r="U482">
            <v>602</v>
          </cell>
        </row>
        <row r="483">
          <cell r="C483" t="str">
            <v>대교 6</v>
          </cell>
          <cell r="D483">
            <v>1502</v>
          </cell>
          <cell r="E483">
            <v>1504</v>
          </cell>
          <cell r="F483">
            <v>1481</v>
          </cell>
          <cell r="G483">
            <v>1604</v>
          </cell>
          <cell r="H483">
            <v>1640</v>
          </cell>
          <cell r="I483">
            <v>1667</v>
          </cell>
          <cell r="J483">
            <v>0</v>
          </cell>
          <cell r="L483">
            <v>0</v>
          </cell>
          <cell r="M483">
            <v>95</v>
          </cell>
          <cell r="N483">
            <v>95</v>
          </cell>
          <cell r="O483">
            <v>95</v>
          </cell>
          <cell r="P483">
            <v>1502</v>
          </cell>
          <cell r="Q483">
            <v>1504</v>
          </cell>
          <cell r="R483">
            <v>1481</v>
          </cell>
          <cell r="S483">
            <v>1699</v>
          </cell>
          <cell r="T483">
            <v>1735</v>
          </cell>
          <cell r="U483">
            <v>1762</v>
          </cell>
        </row>
        <row r="484">
          <cell r="C484" t="str">
            <v>부창 1</v>
          </cell>
          <cell r="D484">
            <v>310</v>
          </cell>
          <cell r="E484">
            <v>310</v>
          </cell>
          <cell r="F484">
            <v>306</v>
          </cell>
          <cell r="G484">
            <v>302</v>
          </cell>
          <cell r="H484">
            <v>309</v>
          </cell>
          <cell r="I484">
            <v>315</v>
          </cell>
          <cell r="J484">
            <v>0</v>
          </cell>
          <cell r="L484">
            <v>0</v>
          </cell>
          <cell r="M484">
            <v>0</v>
          </cell>
          <cell r="N484">
            <v>0</v>
          </cell>
          <cell r="O484">
            <v>0</v>
          </cell>
          <cell r="P484">
            <v>310</v>
          </cell>
          <cell r="Q484">
            <v>310</v>
          </cell>
          <cell r="R484">
            <v>306</v>
          </cell>
          <cell r="S484">
            <v>302</v>
          </cell>
          <cell r="T484">
            <v>309</v>
          </cell>
          <cell r="U484">
            <v>315</v>
          </cell>
        </row>
        <row r="485">
          <cell r="C485" t="str">
            <v>부창 2</v>
          </cell>
          <cell r="D485">
            <v>1545</v>
          </cell>
          <cell r="E485">
            <v>1547</v>
          </cell>
          <cell r="F485">
            <v>1523</v>
          </cell>
          <cell r="G485">
            <v>1508</v>
          </cell>
          <cell r="H485">
            <v>1544</v>
          </cell>
          <cell r="I485">
            <v>1572</v>
          </cell>
          <cell r="J485">
            <v>0</v>
          </cell>
          <cell r="L485">
            <v>0</v>
          </cell>
          <cell r="M485">
            <v>0</v>
          </cell>
          <cell r="N485">
            <v>0</v>
          </cell>
          <cell r="O485">
            <v>0</v>
          </cell>
          <cell r="P485">
            <v>1545</v>
          </cell>
          <cell r="Q485">
            <v>1547</v>
          </cell>
          <cell r="R485">
            <v>1523</v>
          </cell>
          <cell r="S485">
            <v>1508</v>
          </cell>
          <cell r="T485">
            <v>1544</v>
          </cell>
          <cell r="U485">
            <v>1572</v>
          </cell>
        </row>
        <row r="486">
          <cell r="C486" t="str">
            <v>부창 3</v>
          </cell>
          <cell r="D486">
            <v>462</v>
          </cell>
          <cell r="E486">
            <v>463</v>
          </cell>
          <cell r="F486">
            <v>455</v>
          </cell>
          <cell r="G486">
            <v>451</v>
          </cell>
          <cell r="H486">
            <v>462</v>
          </cell>
          <cell r="I486">
            <v>470</v>
          </cell>
          <cell r="J486">
            <v>0</v>
          </cell>
          <cell r="L486">
            <v>0</v>
          </cell>
          <cell r="M486">
            <v>0</v>
          </cell>
          <cell r="N486">
            <v>0</v>
          </cell>
          <cell r="O486">
            <v>0</v>
          </cell>
          <cell r="P486">
            <v>462</v>
          </cell>
          <cell r="Q486">
            <v>463</v>
          </cell>
          <cell r="R486">
            <v>455</v>
          </cell>
          <cell r="S486">
            <v>451</v>
          </cell>
          <cell r="T486">
            <v>462</v>
          </cell>
          <cell r="U486">
            <v>470</v>
          </cell>
        </row>
        <row r="487">
          <cell r="C487" t="str">
            <v>부창 4</v>
          </cell>
          <cell r="D487">
            <v>836</v>
          </cell>
          <cell r="E487">
            <v>837</v>
          </cell>
          <cell r="F487">
            <v>825</v>
          </cell>
          <cell r="G487">
            <v>815</v>
          </cell>
          <cell r="H487">
            <v>835</v>
          </cell>
          <cell r="I487">
            <v>850</v>
          </cell>
          <cell r="J487">
            <v>0</v>
          </cell>
          <cell r="L487">
            <v>0</v>
          </cell>
          <cell r="M487">
            <v>0</v>
          </cell>
          <cell r="N487">
            <v>0</v>
          </cell>
          <cell r="O487">
            <v>0</v>
          </cell>
          <cell r="P487">
            <v>836</v>
          </cell>
          <cell r="Q487">
            <v>837</v>
          </cell>
          <cell r="R487">
            <v>825</v>
          </cell>
          <cell r="S487">
            <v>815</v>
          </cell>
          <cell r="T487">
            <v>835</v>
          </cell>
          <cell r="U487">
            <v>850</v>
          </cell>
        </row>
        <row r="488">
          <cell r="C488" t="str">
            <v>부창 5</v>
          </cell>
          <cell r="D488">
            <v>391</v>
          </cell>
          <cell r="E488">
            <v>392</v>
          </cell>
          <cell r="F488">
            <v>386</v>
          </cell>
          <cell r="G488">
            <v>382</v>
          </cell>
          <cell r="H488">
            <v>391</v>
          </cell>
          <cell r="I488">
            <v>398</v>
          </cell>
          <cell r="J488">
            <v>0</v>
          </cell>
          <cell r="L488">
            <v>0</v>
          </cell>
          <cell r="M488">
            <v>0</v>
          </cell>
          <cell r="N488">
            <v>0</v>
          </cell>
          <cell r="O488">
            <v>0</v>
          </cell>
          <cell r="P488">
            <v>391</v>
          </cell>
          <cell r="Q488">
            <v>392</v>
          </cell>
          <cell r="R488">
            <v>386</v>
          </cell>
          <cell r="S488">
            <v>382</v>
          </cell>
          <cell r="T488">
            <v>391</v>
          </cell>
          <cell r="U488">
            <v>398</v>
          </cell>
        </row>
        <row r="489">
          <cell r="C489" t="str">
            <v>부창 6</v>
          </cell>
          <cell r="D489">
            <v>565</v>
          </cell>
          <cell r="E489">
            <v>565</v>
          </cell>
          <cell r="F489">
            <v>557</v>
          </cell>
          <cell r="G489">
            <v>552</v>
          </cell>
          <cell r="H489">
            <v>565</v>
          </cell>
          <cell r="I489">
            <v>575</v>
          </cell>
          <cell r="J489">
            <v>0</v>
          </cell>
          <cell r="L489">
            <v>0</v>
          </cell>
          <cell r="M489">
            <v>0</v>
          </cell>
          <cell r="N489">
            <v>0</v>
          </cell>
          <cell r="O489">
            <v>0</v>
          </cell>
          <cell r="P489">
            <v>565</v>
          </cell>
          <cell r="Q489">
            <v>565</v>
          </cell>
          <cell r="R489">
            <v>557</v>
          </cell>
          <cell r="S489">
            <v>552</v>
          </cell>
          <cell r="T489">
            <v>565</v>
          </cell>
          <cell r="U489">
            <v>575</v>
          </cell>
        </row>
        <row r="490">
          <cell r="C490" t="str">
            <v>부창 7</v>
          </cell>
          <cell r="D490">
            <v>2122</v>
          </cell>
          <cell r="E490">
            <v>2125</v>
          </cell>
          <cell r="F490">
            <v>2093</v>
          </cell>
          <cell r="G490">
            <v>2071</v>
          </cell>
          <cell r="H490">
            <v>2120</v>
          </cell>
          <cell r="I490">
            <v>2159</v>
          </cell>
          <cell r="J490">
            <v>0</v>
          </cell>
          <cell r="L490">
            <v>0</v>
          </cell>
          <cell r="M490">
            <v>0</v>
          </cell>
          <cell r="N490">
            <v>0</v>
          </cell>
          <cell r="O490">
            <v>0</v>
          </cell>
          <cell r="P490">
            <v>2122</v>
          </cell>
          <cell r="Q490">
            <v>2125</v>
          </cell>
          <cell r="R490">
            <v>2093</v>
          </cell>
          <cell r="S490">
            <v>2071</v>
          </cell>
          <cell r="T490">
            <v>2120</v>
          </cell>
          <cell r="U490">
            <v>2159</v>
          </cell>
        </row>
        <row r="491">
          <cell r="C491" t="str">
            <v>부창 8</v>
          </cell>
          <cell r="D491">
            <v>614</v>
          </cell>
          <cell r="E491">
            <v>615</v>
          </cell>
          <cell r="F491">
            <v>605</v>
          </cell>
          <cell r="G491">
            <v>599</v>
          </cell>
          <cell r="H491">
            <v>614</v>
          </cell>
          <cell r="I491">
            <v>625</v>
          </cell>
          <cell r="J491">
            <v>0</v>
          </cell>
          <cell r="L491">
            <v>0</v>
          </cell>
          <cell r="M491">
            <v>0</v>
          </cell>
          <cell r="N491">
            <v>0</v>
          </cell>
          <cell r="O491">
            <v>0</v>
          </cell>
          <cell r="P491">
            <v>614</v>
          </cell>
          <cell r="Q491">
            <v>615</v>
          </cell>
          <cell r="R491">
            <v>605</v>
          </cell>
          <cell r="S491">
            <v>599</v>
          </cell>
          <cell r="T491">
            <v>614</v>
          </cell>
          <cell r="U491">
            <v>625</v>
          </cell>
        </row>
        <row r="492">
          <cell r="C492" t="str">
            <v>등화 1</v>
          </cell>
          <cell r="D492">
            <v>280</v>
          </cell>
          <cell r="E492">
            <v>281</v>
          </cell>
          <cell r="F492">
            <v>276</v>
          </cell>
          <cell r="G492">
            <v>273</v>
          </cell>
          <cell r="H492">
            <v>280</v>
          </cell>
          <cell r="I492">
            <v>285</v>
          </cell>
          <cell r="J492">
            <v>0</v>
          </cell>
          <cell r="L492">
            <v>0</v>
          </cell>
          <cell r="M492">
            <v>0</v>
          </cell>
          <cell r="N492">
            <v>0</v>
          </cell>
          <cell r="O492">
            <v>0</v>
          </cell>
          <cell r="P492">
            <v>280</v>
          </cell>
          <cell r="Q492">
            <v>281</v>
          </cell>
          <cell r="R492">
            <v>276</v>
          </cell>
          <cell r="S492">
            <v>273</v>
          </cell>
          <cell r="T492">
            <v>280</v>
          </cell>
          <cell r="U492">
            <v>285</v>
          </cell>
        </row>
        <row r="493">
          <cell r="C493" t="str">
            <v>등화 2</v>
          </cell>
          <cell r="D493">
            <v>435</v>
          </cell>
          <cell r="E493">
            <v>436</v>
          </cell>
          <cell r="F493">
            <v>429</v>
          </cell>
          <cell r="G493">
            <v>424</v>
          </cell>
          <cell r="H493">
            <v>434</v>
          </cell>
          <cell r="I493">
            <v>442</v>
          </cell>
          <cell r="J493">
            <v>0</v>
          </cell>
          <cell r="L493">
            <v>0</v>
          </cell>
          <cell r="M493">
            <v>0</v>
          </cell>
          <cell r="N493">
            <v>0</v>
          </cell>
          <cell r="O493">
            <v>0</v>
          </cell>
          <cell r="P493">
            <v>435</v>
          </cell>
          <cell r="Q493">
            <v>436</v>
          </cell>
          <cell r="R493">
            <v>429</v>
          </cell>
          <cell r="S493">
            <v>424</v>
          </cell>
          <cell r="T493">
            <v>434</v>
          </cell>
          <cell r="U493">
            <v>442</v>
          </cell>
        </row>
        <row r="494">
          <cell r="C494" t="str">
            <v>강산 1</v>
          </cell>
          <cell r="D494">
            <v>244</v>
          </cell>
          <cell r="E494">
            <v>245</v>
          </cell>
          <cell r="F494">
            <v>241</v>
          </cell>
          <cell r="G494">
            <v>238</v>
          </cell>
          <cell r="H494">
            <v>244</v>
          </cell>
          <cell r="I494">
            <v>248</v>
          </cell>
          <cell r="J494">
            <v>0</v>
          </cell>
          <cell r="L494">
            <v>0</v>
          </cell>
          <cell r="M494">
            <v>0</v>
          </cell>
          <cell r="N494">
            <v>0</v>
          </cell>
          <cell r="O494">
            <v>0</v>
          </cell>
          <cell r="P494">
            <v>244</v>
          </cell>
          <cell r="Q494">
            <v>245</v>
          </cell>
          <cell r="R494">
            <v>241</v>
          </cell>
          <cell r="S494">
            <v>238</v>
          </cell>
          <cell r="T494">
            <v>244</v>
          </cell>
          <cell r="U494">
            <v>248</v>
          </cell>
        </row>
        <row r="495">
          <cell r="C495" t="str">
            <v>강산 2</v>
          </cell>
          <cell r="D495">
            <v>161</v>
          </cell>
          <cell r="E495">
            <v>161</v>
          </cell>
          <cell r="F495">
            <v>159</v>
          </cell>
          <cell r="G495">
            <v>157</v>
          </cell>
          <cell r="H495">
            <v>161</v>
          </cell>
          <cell r="I495">
            <v>164</v>
          </cell>
          <cell r="J495">
            <v>0</v>
          </cell>
          <cell r="L495">
            <v>0</v>
          </cell>
          <cell r="M495">
            <v>0</v>
          </cell>
          <cell r="N495">
            <v>0</v>
          </cell>
          <cell r="O495">
            <v>0</v>
          </cell>
          <cell r="P495">
            <v>161</v>
          </cell>
          <cell r="Q495">
            <v>161</v>
          </cell>
          <cell r="R495">
            <v>159</v>
          </cell>
          <cell r="S495">
            <v>157</v>
          </cell>
          <cell r="T495">
            <v>161</v>
          </cell>
          <cell r="U495">
            <v>164</v>
          </cell>
        </row>
        <row r="496">
          <cell r="C496" t="str">
            <v>강산 3</v>
          </cell>
          <cell r="D496">
            <v>118</v>
          </cell>
          <cell r="E496">
            <v>118</v>
          </cell>
          <cell r="F496">
            <v>116</v>
          </cell>
          <cell r="G496">
            <v>115</v>
          </cell>
          <cell r="H496">
            <v>118</v>
          </cell>
          <cell r="I496">
            <v>120</v>
          </cell>
          <cell r="J496">
            <v>0</v>
          </cell>
          <cell r="L496">
            <v>0</v>
          </cell>
          <cell r="M496">
            <v>0</v>
          </cell>
          <cell r="N496">
            <v>0</v>
          </cell>
          <cell r="O496">
            <v>0</v>
          </cell>
          <cell r="P496">
            <v>118</v>
          </cell>
          <cell r="Q496">
            <v>118</v>
          </cell>
          <cell r="R496">
            <v>116</v>
          </cell>
          <cell r="S496">
            <v>115</v>
          </cell>
          <cell r="T496">
            <v>118</v>
          </cell>
          <cell r="U496">
            <v>120</v>
          </cell>
        </row>
        <row r="497">
          <cell r="C497" t="str">
            <v>강산 4</v>
          </cell>
          <cell r="D497">
            <v>1139</v>
          </cell>
          <cell r="E497">
            <v>1141</v>
          </cell>
          <cell r="F497">
            <v>1123</v>
          </cell>
          <cell r="G497">
            <v>1111</v>
          </cell>
          <cell r="H497">
            <v>1138</v>
          </cell>
          <cell r="I497">
            <v>1159</v>
          </cell>
          <cell r="J497">
            <v>0</v>
          </cell>
          <cell r="L497">
            <v>0</v>
          </cell>
          <cell r="M497">
            <v>0</v>
          </cell>
          <cell r="N497">
            <v>0</v>
          </cell>
          <cell r="O497">
            <v>0</v>
          </cell>
          <cell r="P497">
            <v>1139</v>
          </cell>
          <cell r="Q497">
            <v>1141</v>
          </cell>
          <cell r="R497">
            <v>1123</v>
          </cell>
          <cell r="S497">
            <v>1111</v>
          </cell>
          <cell r="T497">
            <v>1138</v>
          </cell>
          <cell r="U497">
            <v>1159</v>
          </cell>
        </row>
        <row r="498">
          <cell r="C498" t="str">
            <v>강산 5</v>
          </cell>
          <cell r="D498">
            <v>3448</v>
          </cell>
          <cell r="E498">
            <v>3453</v>
          </cell>
          <cell r="F498">
            <v>3399</v>
          </cell>
          <cell r="G498">
            <v>3364</v>
          </cell>
          <cell r="H498">
            <v>3445</v>
          </cell>
          <cell r="I498">
            <v>3508</v>
          </cell>
          <cell r="J498">
            <v>0</v>
          </cell>
          <cell r="L498">
            <v>0</v>
          </cell>
          <cell r="M498">
            <v>0</v>
          </cell>
          <cell r="N498">
            <v>0</v>
          </cell>
          <cell r="O498">
            <v>0</v>
          </cell>
          <cell r="P498">
            <v>3448</v>
          </cell>
          <cell r="Q498">
            <v>3453</v>
          </cell>
          <cell r="R498">
            <v>3399</v>
          </cell>
          <cell r="S498">
            <v>3364</v>
          </cell>
          <cell r="T498">
            <v>3445</v>
          </cell>
          <cell r="U498">
            <v>3508</v>
          </cell>
        </row>
        <row r="499">
          <cell r="C499" t="str">
            <v>강산 6</v>
          </cell>
          <cell r="D499">
            <v>223</v>
          </cell>
          <cell r="E499">
            <v>223</v>
          </cell>
          <cell r="F499">
            <v>220</v>
          </cell>
          <cell r="G499">
            <v>217</v>
          </cell>
          <cell r="H499">
            <v>223</v>
          </cell>
          <cell r="I499">
            <v>227</v>
          </cell>
          <cell r="J499">
            <v>0</v>
          </cell>
          <cell r="L499">
            <v>0</v>
          </cell>
          <cell r="M499">
            <v>0</v>
          </cell>
          <cell r="N499">
            <v>0</v>
          </cell>
          <cell r="O499">
            <v>0</v>
          </cell>
          <cell r="P499">
            <v>223</v>
          </cell>
          <cell r="Q499">
            <v>223</v>
          </cell>
          <cell r="R499">
            <v>220</v>
          </cell>
          <cell r="S499">
            <v>217</v>
          </cell>
          <cell r="T499">
            <v>223</v>
          </cell>
          <cell r="U499">
            <v>227</v>
          </cell>
        </row>
        <row r="500">
          <cell r="C500" t="str">
            <v>강산 7</v>
          </cell>
          <cell r="D500">
            <v>1397</v>
          </cell>
          <cell r="E500">
            <v>1399</v>
          </cell>
          <cell r="F500">
            <v>1377</v>
          </cell>
          <cell r="G500">
            <v>1363</v>
          </cell>
          <cell r="H500">
            <v>1396</v>
          </cell>
          <cell r="I500">
            <v>1421</v>
          </cell>
          <cell r="J500">
            <v>0</v>
          </cell>
          <cell r="L500">
            <v>0</v>
          </cell>
          <cell r="M500">
            <v>0</v>
          </cell>
          <cell r="N500">
            <v>0</v>
          </cell>
          <cell r="O500">
            <v>0</v>
          </cell>
          <cell r="P500">
            <v>1397</v>
          </cell>
          <cell r="Q500">
            <v>1399</v>
          </cell>
          <cell r="R500">
            <v>1377</v>
          </cell>
          <cell r="S500">
            <v>1363</v>
          </cell>
          <cell r="T500">
            <v>1396</v>
          </cell>
          <cell r="U500">
            <v>1421</v>
          </cell>
        </row>
        <row r="501">
          <cell r="C501" t="str">
            <v>강산 8</v>
          </cell>
          <cell r="D501">
            <v>90</v>
          </cell>
          <cell r="E501">
            <v>90</v>
          </cell>
          <cell r="F501">
            <v>89</v>
          </cell>
          <cell r="G501">
            <v>88</v>
          </cell>
          <cell r="H501">
            <v>90</v>
          </cell>
          <cell r="I501">
            <v>92</v>
          </cell>
          <cell r="J501">
            <v>0</v>
          </cell>
          <cell r="L501">
            <v>0</v>
          </cell>
          <cell r="M501">
            <v>0</v>
          </cell>
          <cell r="N501">
            <v>0</v>
          </cell>
          <cell r="O501">
            <v>0</v>
          </cell>
          <cell r="P501">
            <v>90</v>
          </cell>
          <cell r="Q501">
            <v>90</v>
          </cell>
          <cell r="R501">
            <v>89</v>
          </cell>
          <cell r="S501">
            <v>88</v>
          </cell>
          <cell r="T501">
            <v>90</v>
          </cell>
          <cell r="U501">
            <v>92</v>
          </cell>
        </row>
      </sheetData>
      <sheetData sheetId="3">
        <row r="209">
          <cell r="M209">
            <v>10600</v>
          </cell>
          <cell r="N209">
            <v>10400</v>
          </cell>
          <cell r="O209">
            <v>10300</v>
          </cell>
          <cell r="P209">
            <v>10600</v>
          </cell>
          <cell r="Q209">
            <v>10800</v>
          </cell>
        </row>
        <row r="210">
          <cell r="M210">
            <v>16300</v>
          </cell>
          <cell r="N210">
            <v>19900</v>
          </cell>
          <cell r="O210">
            <v>19700</v>
          </cell>
          <cell r="P210">
            <v>20100</v>
          </cell>
          <cell r="Q210">
            <v>20400</v>
          </cell>
        </row>
        <row r="211">
          <cell r="M211">
            <v>5400</v>
          </cell>
          <cell r="N211">
            <v>5300</v>
          </cell>
          <cell r="O211">
            <v>5200</v>
          </cell>
          <cell r="P211">
            <v>5400</v>
          </cell>
          <cell r="Q211">
            <v>5400</v>
          </cell>
        </row>
        <row r="212">
          <cell r="M212">
            <v>5300</v>
          </cell>
          <cell r="N212">
            <v>5200</v>
          </cell>
          <cell r="O212">
            <v>5200</v>
          </cell>
          <cell r="P212">
            <v>5300</v>
          </cell>
          <cell r="Q212">
            <v>5400</v>
          </cell>
        </row>
        <row r="213">
          <cell r="M213">
            <v>3900</v>
          </cell>
          <cell r="N213">
            <v>3800</v>
          </cell>
          <cell r="O213">
            <v>3800</v>
          </cell>
          <cell r="P213">
            <v>3900</v>
          </cell>
          <cell r="Q213">
            <v>4000</v>
          </cell>
        </row>
        <row r="214">
          <cell r="M214">
            <v>4100</v>
          </cell>
          <cell r="N214">
            <v>4100</v>
          </cell>
          <cell r="O214">
            <v>4000</v>
          </cell>
          <cell r="P214">
            <v>4100</v>
          </cell>
          <cell r="Q214">
            <v>4200</v>
          </cell>
        </row>
        <row r="215">
          <cell r="M215">
            <v>4300</v>
          </cell>
          <cell r="N215">
            <v>4200</v>
          </cell>
          <cell r="O215">
            <v>4200</v>
          </cell>
          <cell r="P215">
            <v>4300</v>
          </cell>
          <cell r="Q215">
            <v>4400</v>
          </cell>
        </row>
        <row r="216">
          <cell r="M216">
            <v>7200</v>
          </cell>
          <cell r="N216">
            <v>7100</v>
          </cell>
          <cell r="O216">
            <v>7000</v>
          </cell>
          <cell r="P216">
            <v>7200</v>
          </cell>
          <cell r="Q216">
            <v>7300</v>
          </cell>
        </row>
        <row r="217">
          <cell r="M217">
            <v>2900</v>
          </cell>
          <cell r="N217">
            <v>2800</v>
          </cell>
          <cell r="O217">
            <v>2800</v>
          </cell>
          <cell r="P217">
            <v>2900</v>
          </cell>
          <cell r="Q217">
            <v>2900</v>
          </cell>
        </row>
        <row r="218">
          <cell r="M218">
            <v>6600</v>
          </cell>
          <cell r="N218">
            <v>6500</v>
          </cell>
          <cell r="O218">
            <v>9300</v>
          </cell>
          <cell r="P218">
            <v>9500</v>
          </cell>
          <cell r="Q218">
            <v>9600</v>
          </cell>
        </row>
        <row r="219">
          <cell r="M219">
            <v>4300</v>
          </cell>
          <cell r="N219">
            <v>4200</v>
          </cell>
          <cell r="O219">
            <v>4200</v>
          </cell>
          <cell r="P219">
            <v>4300</v>
          </cell>
          <cell r="Q219">
            <v>4400</v>
          </cell>
        </row>
        <row r="220">
          <cell r="M220">
            <v>5400</v>
          </cell>
          <cell r="N220">
            <v>5400</v>
          </cell>
          <cell r="O220">
            <v>5300</v>
          </cell>
          <cell r="P220">
            <v>5400</v>
          </cell>
          <cell r="Q220">
            <v>5500</v>
          </cell>
        </row>
        <row r="221">
          <cell r="M221">
            <v>2900</v>
          </cell>
          <cell r="N221">
            <v>2800</v>
          </cell>
          <cell r="O221">
            <v>2800</v>
          </cell>
          <cell r="P221">
            <v>2900</v>
          </cell>
          <cell r="Q221">
            <v>2900</v>
          </cell>
        </row>
        <row r="222">
          <cell r="M222">
            <v>30900</v>
          </cell>
          <cell r="N222">
            <v>32200</v>
          </cell>
          <cell r="O222">
            <v>37200</v>
          </cell>
          <cell r="P222">
            <v>37900</v>
          </cell>
          <cell r="Q222">
            <v>38500</v>
          </cell>
        </row>
        <row r="223">
          <cell r="M223">
            <v>18900</v>
          </cell>
          <cell r="N223">
            <v>18800</v>
          </cell>
          <cell r="O223">
            <v>20000</v>
          </cell>
          <cell r="P223">
            <v>20200</v>
          </cell>
          <cell r="Q223">
            <v>20700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U35"/>
  <sheetViews>
    <sheetView view="pageBreakPreview" topLeftCell="A4" zoomScale="115" zoomScaleSheetLayoutView="115" workbookViewId="0">
      <selection activeCell="X16" sqref="X16"/>
    </sheetView>
  </sheetViews>
  <sheetFormatPr defaultRowHeight="18" customHeight="1" outlineLevelCol="1"/>
  <cols>
    <col min="1" max="1" width="2.625" style="34" customWidth="1"/>
    <col min="2" max="2" width="10.625" style="34" customWidth="1"/>
    <col min="3" max="14" width="7.375" style="34" hidden="1" customWidth="1" outlineLevel="1"/>
    <col min="15" max="15" width="10.625" style="34" customWidth="1" collapsed="1"/>
    <col min="16" max="16" width="10.625" style="34" hidden="1" customWidth="1" outlineLevel="1"/>
    <col min="17" max="17" width="10.625" style="34" customWidth="1" collapsed="1"/>
    <col min="18" max="21" width="10.625" style="34" customWidth="1"/>
    <col min="22" max="16384" width="9" style="34"/>
  </cols>
  <sheetData>
    <row r="1" spans="1:21" s="15" customFormat="1" ht="24.95" customHeight="1">
      <c r="A1" s="15" t="s">
        <v>1133</v>
      </c>
    </row>
    <row r="2" spans="1:21" s="31" customFormat="1" ht="24.95" customHeight="1">
      <c r="A2" s="15" t="s">
        <v>1521</v>
      </c>
      <c r="C2" s="32"/>
      <c r="D2" s="32"/>
      <c r="E2" s="32"/>
      <c r="G2" s="32"/>
      <c r="H2" s="32"/>
    </row>
    <row r="3" spans="1:21" ht="21" customHeight="1">
      <c r="A3" s="68" t="s">
        <v>18</v>
      </c>
      <c r="B3" s="68"/>
      <c r="C3" s="68" t="s">
        <v>21</v>
      </c>
      <c r="D3" s="68"/>
      <c r="E3" s="68"/>
      <c r="F3" s="68"/>
      <c r="G3" s="68"/>
      <c r="H3" s="68"/>
      <c r="I3" s="68" t="s">
        <v>1143</v>
      </c>
      <c r="J3" s="68"/>
      <c r="K3" s="68"/>
      <c r="L3" s="68"/>
      <c r="M3" s="68"/>
      <c r="N3" s="68"/>
      <c r="O3" s="68" t="s">
        <v>1134</v>
      </c>
      <c r="P3" s="68"/>
      <c r="Q3" s="68"/>
      <c r="R3" s="68"/>
      <c r="S3" s="68"/>
      <c r="T3" s="68"/>
      <c r="U3" s="65" t="s">
        <v>1144</v>
      </c>
    </row>
    <row r="4" spans="1:21" ht="21" customHeight="1">
      <c r="A4" s="68"/>
      <c r="B4" s="68"/>
      <c r="C4" s="35">
        <v>2013</v>
      </c>
      <c r="D4" s="52">
        <v>2014</v>
      </c>
      <c r="E4" s="35">
        <v>2015</v>
      </c>
      <c r="F4" s="35">
        <v>2020</v>
      </c>
      <c r="G4" s="35">
        <v>2025</v>
      </c>
      <c r="H4" s="35">
        <v>2030</v>
      </c>
      <c r="I4" s="35">
        <v>2013</v>
      </c>
      <c r="J4" s="52">
        <v>2014</v>
      </c>
      <c r="K4" s="35">
        <v>2015</v>
      </c>
      <c r="L4" s="35">
        <v>2020</v>
      </c>
      <c r="M4" s="35">
        <v>2025</v>
      </c>
      <c r="N4" s="35">
        <v>2030</v>
      </c>
      <c r="O4" s="35">
        <v>2013</v>
      </c>
      <c r="P4" s="52">
        <v>2014</v>
      </c>
      <c r="Q4" s="35">
        <v>2015</v>
      </c>
      <c r="R4" s="35">
        <v>2020</v>
      </c>
      <c r="S4" s="35">
        <v>2025</v>
      </c>
      <c r="T4" s="35">
        <v>2030</v>
      </c>
      <c r="U4" s="65"/>
    </row>
    <row r="5" spans="1:21" ht="21" customHeight="1">
      <c r="A5" s="68" t="s">
        <v>23</v>
      </c>
      <c r="B5" s="68"/>
      <c r="C5" s="36">
        <f>SUM(C6:C20)</f>
        <v>128965</v>
      </c>
      <c r="D5" s="36">
        <f>SUM(D6:D20)</f>
        <v>134694</v>
      </c>
      <c r="E5" s="36">
        <f t="shared" ref="E5:N5" si="0">SUM(E6:E20)</f>
        <v>132669</v>
      </c>
      <c r="F5" s="36">
        <f t="shared" si="0"/>
        <v>141016</v>
      </c>
      <c r="G5" s="36">
        <f t="shared" si="0"/>
        <v>144036</v>
      </c>
      <c r="H5" s="36">
        <f t="shared" si="0"/>
        <v>146376</v>
      </c>
      <c r="I5" s="36">
        <f t="shared" si="0"/>
        <v>91565</v>
      </c>
      <c r="J5" s="36">
        <f t="shared" ref="J5" si="1">SUM(J6:J20)</f>
        <v>98339</v>
      </c>
      <c r="K5" s="36">
        <f t="shared" si="0"/>
        <v>109118</v>
      </c>
      <c r="L5" s="36">
        <f t="shared" si="0"/>
        <v>132798</v>
      </c>
      <c r="M5" s="36">
        <f t="shared" si="0"/>
        <v>137651</v>
      </c>
      <c r="N5" s="36">
        <f t="shared" si="0"/>
        <v>140465</v>
      </c>
      <c r="O5" s="39">
        <f>ROUND(I5/C5,3)</f>
        <v>0.71</v>
      </c>
      <c r="P5" s="39">
        <f>ROUND(J5/D5,3)</f>
        <v>0.73</v>
      </c>
      <c r="Q5" s="39">
        <f t="shared" ref="Q5" si="2">ROUND(K5/E5,3)</f>
        <v>0.82199999999999995</v>
      </c>
      <c r="R5" s="39">
        <f t="shared" ref="R5" si="3">ROUND(L5/F5,3)</f>
        <v>0.94199999999999995</v>
      </c>
      <c r="S5" s="39">
        <f t="shared" ref="S5" si="4">ROUND(M5/G5,3)</f>
        <v>0.95599999999999996</v>
      </c>
      <c r="T5" s="39">
        <f t="shared" ref="T5" si="5">ROUND(N5/H5,3)</f>
        <v>0.96</v>
      </c>
      <c r="U5" s="37"/>
    </row>
    <row r="6" spans="1:21" ht="21" customHeight="1">
      <c r="A6" s="68"/>
      <c r="B6" s="35" t="s">
        <v>24</v>
      </c>
      <c r="C6" s="36">
        <f>'2.급수인구'!C6</f>
        <v>10575</v>
      </c>
      <c r="D6" s="36">
        <f>'2.급수인구'!D6</f>
        <v>10596</v>
      </c>
      <c r="E6" s="36">
        <f>'2.급수인구'!E6</f>
        <v>10421</v>
      </c>
      <c r="F6" s="36">
        <f>'2.급수인구'!F6</f>
        <v>10332</v>
      </c>
      <c r="G6" s="36">
        <f>'2.급수인구'!G6</f>
        <v>10581</v>
      </c>
      <c r="H6" s="36">
        <f>'2.급수인구'!H6</f>
        <v>10756</v>
      </c>
      <c r="I6" s="36">
        <f>'2.급수인구'!O6</f>
        <v>10575</v>
      </c>
      <c r="J6" s="36">
        <f>'2.급수인구'!P6</f>
        <v>10596</v>
      </c>
      <c r="K6" s="36">
        <f>'2.급수인구'!Q6</f>
        <v>10421</v>
      </c>
      <c r="L6" s="36">
        <f>'2.급수인구'!R6</f>
        <v>10332</v>
      </c>
      <c r="M6" s="36">
        <f>'2.급수인구'!S6</f>
        <v>10581</v>
      </c>
      <c r="N6" s="36">
        <f>'2.급수인구'!T6</f>
        <v>10756</v>
      </c>
      <c r="O6" s="39">
        <f>ROUND(I6/C6,3)</f>
        <v>1</v>
      </c>
      <c r="P6" s="39">
        <f>ROUND(J6/D6,3)</f>
        <v>1</v>
      </c>
      <c r="Q6" s="39">
        <f>ROUND(K6/E6,3)</f>
        <v>1</v>
      </c>
      <c r="R6" s="39">
        <f>ROUND(L6/F6,3)</f>
        <v>1</v>
      </c>
      <c r="S6" s="39">
        <f>ROUND(M6/G6,3)</f>
        <v>1</v>
      </c>
      <c r="T6" s="39">
        <f>ROUND(N6/H6,3)</f>
        <v>1</v>
      </c>
      <c r="U6" s="37"/>
    </row>
    <row r="7" spans="1:21" ht="21" customHeight="1">
      <c r="A7" s="68"/>
      <c r="B7" s="35" t="s">
        <v>39</v>
      </c>
      <c r="C7" s="36">
        <f>'2.급수인구'!C7</f>
        <v>16342</v>
      </c>
      <c r="D7" s="36">
        <f>'2.급수인구'!D7</f>
        <v>16540</v>
      </c>
      <c r="E7" s="36">
        <f>'2.급수인구'!E7</f>
        <v>19848</v>
      </c>
      <c r="F7" s="36">
        <f>'2.급수인구'!F7</f>
        <v>19684</v>
      </c>
      <c r="G7" s="36">
        <f>'2.급수인구'!G7</f>
        <v>20068</v>
      </c>
      <c r="H7" s="36">
        <f>'2.급수인구'!H7</f>
        <v>20364</v>
      </c>
      <c r="I7" s="36">
        <f>'2.급수인구'!O7</f>
        <v>13987</v>
      </c>
      <c r="J7" s="36">
        <f>'2.급수인구'!P7</f>
        <v>14282</v>
      </c>
      <c r="K7" s="36">
        <f>'2.급수인구'!Q7</f>
        <v>18940</v>
      </c>
      <c r="L7" s="36">
        <f>'2.급수인구'!R7</f>
        <v>19490</v>
      </c>
      <c r="M7" s="36">
        <f>'2.급수인구'!S7</f>
        <v>19870</v>
      </c>
      <c r="N7" s="36">
        <f>'2.급수인구'!T7</f>
        <v>20163</v>
      </c>
      <c r="O7" s="39">
        <f t="shared" ref="O7:P20" si="6">ROUND(I7/C7,3)</f>
        <v>0.85599999999999998</v>
      </c>
      <c r="P7" s="39">
        <f t="shared" si="6"/>
        <v>0.86299999999999999</v>
      </c>
      <c r="Q7" s="39">
        <f t="shared" ref="Q7:Q20" si="7">ROUND(K7/E7,3)</f>
        <v>0.95399999999999996</v>
      </c>
      <c r="R7" s="39">
        <f t="shared" ref="R7:R20" si="8">ROUND(L7/F7,3)</f>
        <v>0.99</v>
      </c>
      <c r="S7" s="39">
        <f t="shared" ref="S7:S20" si="9">ROUND(M7/G7,3)</f>
        <v>0.99</v>
      </c>
      <c r="T7" s="39">
        <f t="shared" ref="T7:T20" si="10">ROUND(N7/H7,3)</f>
        <v>0.99</v>
      </c>
      <c r="U7" s="37"/>
    </row>
    <row r="8" spans="1:21" ht="21" customHeight="1">
      <c r="A8" s="68"/>
      <c r="B8" s="35" t="s">
        <v>143</v>
      </c>
      <c r="C8" s="36">
        <f>'2.급수인구'!C8</f>
        <v>5357</v>
      </c>
      <c r="D8" s="36">
        <f>'2.급수인구'!D8</f>
        <v>5363</v>
      </c>
      <c r="E8" s="36">
        <f>'2.급수인구'!E8</f>
        <v>5283</v>
      </c>
      <c r="F8" s="36">
        <f>'2.급수인구'!F8</f>
        <v>5227</v>
      </c>
      <c r="G8" s="36">
        <f>'2.급수인구'!G8</f>
        <v>5351</v>
      </c>
      <c r="H8" s="36">
        <f>'2.급수인구'!H8</f>
        <v>5447</v>
      </c>
      <c r="I8" s="36">
        <f>'2.급수인구'!O8</f>
        <v>3876</v>
      </c>
      <c r="J8" s="36">
        <f>'2.급수인구'!P8</f>
        <v>4307</v>
      </c>
      <c r="K8" s="36">
        <f>'2.급수인구'!Q8</f>
        <v>4509</v>
      </c>
      <c r="L8" s="36">
        <f>'2.급수인구'!R8</f>
        <v>4726</v>
      </c>
      <c r="M8" s="36">
        <f>'2.급수인구'!S8</f>
        <v>4838</v>
      </c>
      <c r="N8" s="36">
        <f>'2.급수인구'!T8</f>
        <v>4925</v>
      </c>
      <c r="O8" s="39">
        <f t="shared" si="6"/>
        <v>0.72399999999999998</v>
      </c>
      <c r="P8" s="39">
        <f t="shared" si="6"/>
        <v>0.80300000000000005</v>
      </c>
      <c r="Q8" s="39">
        <f t="shared" si="7"/>
        <v>0.85299999999999998</v>
      </c>
      <c r="R8" s="39">
        <f t="shared" si="8"/>
        <v>0.90400000000000003</v>
      </c>
      <c r="S8" s="39">
        <f t="shared" si="9"/>
        <v>0.90400000000000003</v>
      </c>
      <c r="T8" s="39">
        <f t="shared" si="10"/>
        <v>0.90400000000000003</v>
      </c>
      <c r="U8" s="37"/>
    </row>
    <row r="9" spans="1:21" ht="21" customHeight="1">
      <c r="A9" s="68"/>
      <c r="B9" s="35" t="s">
        <v>197</v>
      </c>
      <c r="C9" s="36">
        <f>'2.급수인구'!C9</f>
        <v>5303</v>
      </c>
      <c r="D9" s="36">
        <f>'2.급수인구'!D9</f>
        <v>5311</v>
      </c>
      <c r="E9" s="36">
        <f>'2.급수인구'!E9</f>
        <v>5230</v>
      </c>
      <c r="F9" s="36">
        <f>'2.급수인구'!F9</f>
        <v>5173</v>
      </c>
      <c r="G9" s="36">
        <f>'2.급수인구'!G9</f>
        <v>5297</v>
      </c>
      <c r="H9" s="36">
        <f>'2.급수인구'!H9</f>
        <v>5395</v>
      </c>
      <c r="I9" s="36">
        <f>'2.급수인구'!O9</f>
        <v>1841</v>
      </c>
      <c r="J9" s="36">
        <f>'2.급수인구'!P9</f>
        <v>2010</v>
      </c>
      <c r="K9" s="36">
        <f>'2.급수인구'!Q9</f>
        <v>3373</v>
      </c>
      <c r="L9" s="36">
        <f>'2.급수인구'!R9</f>
        <v>4400</v>
      </c>
      <c r="M9" s="36">
        <f>'2.급수인구'!S9</f>
        <v>4769</v>
      </c>
      <c r="N9" s="36">
        <f>'2.급수인구'!T9</f>
        <v>4855</v>
      </c>
      <c r="O9" s="39">
        <f t="shared" si="6"/>
        <v>0.34699999999999998</v>
      </c>
      <c r="P9" s="39">
        <f t="shared" si="6"/>
        <v>0.378</v>
      </c>
      <c r="Q9" s="39">
        <f t="shared" si="7"/>
        <v>0.64500000000000002</v>
      </c>
      <c r="R9" s="39">
        <f t="shared" si="8"/>
        <v>0.85099999999999998</v>
      </c>
      <c r="S9" s="39">
        <f t="shared" si="9"/>
        <v>0.9</v>
      </c>
      <c r="T9" s="39">
        <f t="shared" si="10"/>
        <v>0.9</v>
      </c>
      <c r="U9" s="37"/>
    </row>
    <row r="10" spans="1:21" ht="21" customHeight="1">
      <c r="A10" s="68"/>
      <c r="B10" s="35" t="s">
        <v>263</v>
      </c>
      <c r="C10" s="36">
        <f>'2.급수인구'!C10</f>
        <v>3897</v>
      </c>
      <c r="D10" s="36">
        <f>'2.급수인구'!D10</f>
        <v>3902</v>
      </c>
      <c r="E10" s="36">
        <f>'2.급수인구'!E10</f>
        <v>3842</v>
      </c>
      <c r="F10" s="36">
        <f>'2.급수인구'!F10</f>
        <v>3803</v>
      </c>
      <c r="G10" s="36">
        <f>'2.급수인구'!G10</f>
        <v>3894</v>
      </c>
      <c r="H10" s="36">
        <f>'2.급수인구'!H10</f>
        <v>3965</v>
      </c>
      <c r="I10" s="36">
        <f>'2.급수인구'!O10</f>
        <v>0</v>
      </c>
      <c r="J10" s="36">
        <f>'2.급수인구'!P10</f>
        <v>0</v>
      </c>
      <c r="K10" s="36">
        <f>'2.급수인구'!Q10</f>
        <v>1623</v>
      </c>
      <c r="L10" s="36">
        <f>'2.급수인구'!R10</f>
        <v>3235</v>
      </c>
      <c r="M10" s="36">
        <f>'2.급수인구'!S10</f>
        <v>3507</v>
      </c>
      <c r="N10" s="36">
        <f>'2.급수인구'!T10</f>
        <v>3573</v>
      </c>
      <c r="O10" s="39">
        <f t="shared" si="6"/>
        <v>0</v>
      </c>
      <c r="P10" s="39">
        <f t="shared" si="6"/>
        <v>0</v>
      </c>
      <c r="Q10" s="39">
        <f t="shared" si="7"/>
        <v>0.42199999999999999</v>
      </c>
      <c r="R10" s="39">
        <f t="shared" si="8"/>
        <v>0.85099999999999998</v>
      </c>
      <c r="S10" s="51">
        <f>ROUND(M10/G10,3)-0.001</f>
        <v>0.9</v>
      </c>
      <c r="T10" s="51">
        <f>ROUND(N10/H10,3)-0.001</f>
        <v>0.9</v>
      </c>
      <c r="U10" s="37"/>
    </row>
    <row r="11" spans="1:21" ht="21" customHeight="1">
      <c r="A11" s="68"/>
      <c r="B11" s="35" t="s">
        <v>323</v>
      </c>
      <c r="C11" s="36">
        <f>'2.급수인구'!C11</f>
        <v>4131</v>
      </c>
      <c r="D11" s="36">
        <f>'2.급수인구'!D11</f>
        <v>4136</v>
      </c>
      <c r="E11" s="36">
        <f>'2.급수인구'!E11</f>
        <v>4074</v>
      </c>
      <c r="F11" s="36">
        <f>'2.급수인구'!F11</f>
        <v>4026</v>
      </c>
      <c r="G11" s="36">
        <f>'2.급수인구'!G11</f>
        <v>4122</v>
      </c>
      <c r="H11" s="36">
        <f>'2.급수인구'!H11</f>
        <v>4199</v>
      </c>
      <c r="I11" s="36">
        <f>'2.급수인구'!O11</f>
        <v>0</v>
      </c>
      <c r="J11" s="36">
        <f>'2.급수인구'!P11</f>
        <v>0</v>
      </c>
      <c r="K11" s="36">
        <f>'2.급수인구'!Q11</f>
        <v>1931</v>
      </c>
      <c r="L11" s="36">
        <f>'2.급수인구'!R11</f>
        <v>3424</v>
      </c>
      <c r="M11" s="36">
        <f>'2.급수인구'!S11</f>
        <v>3713</v>
      </c>
      <c r="N11" s="36">
        <f>'2.급수인구'!T11</f>
        <v>3779</v>
      </c>
      <c r="O11" s="39">
        <f t="shared" si="6"/>
        <v>0</v>
      </c>
      <c r="P11" s="39">
        <f t="shared" si="6"/>
        <v>0</v>
      </c>
      <c r="Q11" s="39">
        <f t="shared" si="7"/>
        <v>0.47399999999999998</v>
      </c>
      <c r="R11" s="39">
        <f t="shared" si="8"/>
        <v>0.85</v>
      </c>
      <c r="S11" s="51">
        <f>ROUND(M11/G11,3)-0.001</f>
        <v>0.9</v>
      </c>
      <c r="T11" s="39">
        <f>ROUND(N11/H11,3)</f>
        <v>0.9</v>
      </c>
      <c r="U11" s="37"/>
    </row>
    <row r="12" spans="1:21" ht="21" customHeight="1">
      <c r="A12" s="68"/>
      <c r="B12" s="35" t="s">
        <v>398</v>
      </c>
      <c r="C12" s="36">
        <f>'2.급수인구'!C12</f>
        <v>4307</v>
      </c>
      <c r="D12" s="36">
        <f>'2.급수인구'!D12</f>
        <v>4313</v>
      </c>
      <c r="E12" s="36">
        <f>'2.급수인구'!E12</f>
        <v>4247</v>
      </c>
      <c r="F12" s="36">
        <f>'2.급수인구'!F12</f>
        <v>4209</v>
      </c>
      <c r="G12" s="36">
        <f>'2.급수인구'!G12</f>
        <v>4306</v>
      </c>
      <c r="H12" s="36">
        <f>'2.급수인구'!H12</f>
        <v>4389</v>
      </c>
      <c r="I12" s="36">
        <f>'2.급수인구'!O12</f>
        <v>3044</v>
      </c>
      <c r="J12" s="36">
        <f>'2.급수인구'!P12</f>
        <v>3048</v>
      </c>
      <c r="K12" s="36">
        <f>'2.급수인구'!Q12</f>
        <v>3397</v>
      </c>
      <c r="L12" s="36">
        <f>'2.급수인구'!R12</f>
        <v>3575</v>
      </c>
      <c r="M12" s="36">
        <f>'2.급수인구'!S12</f>
        <v>3877</v>
      </c>
      <c r="N12" s="36">
        <f>'2.급수인구'!T12</f>
        <v>3953</v>
      </c>
      <c r="O12" s="39">
        <f t="shared" si="6"/>
        <v>0.70699999999999996</v>
      </c>
      <c r="P12" s="39">
        <f t="shared" si="6"/>
        <v>0.70699999999999996</v>
      </c>
      <c r="Q12" s="39">
        <f t="shared" si="7"/>
        <v>0.8</v>
      </c>
      <c r="R12" s="39">
        <f t="shared" si="8"/>
        <v>0.84899999999999998</v>
      </c>
      <c r="S12" s="39">
        <f>ROUND(M12/G12,3)</f>
        <v>0.9</v>
      </c>
      <c r="T12" s="51">
        <f>ROUND(N12/H12,3)-0.001</f>
        <v>0.9</v>
      </c>
      <c r="U12" s="37"/>
    </row>
    <row r="13" spans="1:21" ht="21" customHeight="1">
      <c r="A13" s="68"/>
      <c r="B13" s="35" t="s">
        <v>424</v>
      </c>
      <c r="C13" s="36">
        <f>'2.급수인구'!C13</f>
        <v>7175</v>
      </c>
      <c r="D13" s="36">
        <f>'2.급수인구'!D13</f>
        <v>7186</v>
      </c>
      <c r="E13" s="36">
        <f>'2.급수인구'!E13</f>
        <v>7075</v>
      </c>
      <c r="F13" s="36">
        <f>'2.급수인구'!F13</f>
        <v>6999</v>
      </c>
      <c r="G13" s="36">
        <f>'2.급수인구'!G13</f>
        <v>7170</v>
      </c>
      <c r="H13" s="36">
        <f>'2.급수인구'!H13</f>
        <v>7300</v>
      </c>
      <c r="I13" s="36">
        <f>'2.급수인구'!O13</f>
        <v>2754</v>
      </c>
      <c r="J13" s="36">
        <f>'2.급수인구'!P13</f>
        <v>2758</v>
      </c>
      <c r="K13" s="36">
        <f>'2.급수인구'!Q13</f>
        <v>3884</v>
      </c>
      <c r="L13" s="36">
        <f>'2.급수인구'!R13</f>
        <v>5938</v>
      </c>
      <c r="M13" s="36">
        <f>'2.급수인구'!S13</f>
        <v>6442</v>
      </c>
      <c r="N13" s="36">
        <f>'2.급수인구'!T13</f>
        <v>6561</v>
      </c>
      <c r="O13" s="39">
        <f t="shared" si="6"/>
        <v>0.38400000000000001</v>
      </c>
      <c r="P13" s="39">
        <f t="shared" si="6"/>
        <v>0.38400000000000001</v>
      </c>
      <c r="Q13" s="39">
        <f t="shared" si="7"/>
        <v>0.54900000000000004</v>
      </c>
      <c r="R13" s="39">
        <f t="shared" si="8"/>
        <v>0.84799999999999998</v>
      </c>
      <c r="S13" s="51">
        <f>ROUND(M13/G13,3)+0.002</f>
        <v>0.9</v>
      </c>
      <c r="T13" s="51">
        <f>ROUND(N13/H13,3)+0.001</f>
        <v>0.9</v>
      </c>
      <c r="U13" s="37"/>
    </row>
    <row r="14" spans="1:21" ht="21" customHeight="1">
      <c r="A14" s="68"/>
      <c r="B14" s="35" t="s">
        <v>446</v>
      </c>
      <c r="C14" s="36">
        <f>'2.급수인구'!C14</f>
        <v>2871</v>
      </c>
      <c r="D14" s="36">
        <f>'2.급수인구'!D14</f>
        <v>2877</v>
      </c>
      <c r="E14" s="36">
        <f>'2.급수인구'!E14</f>
        <v>2833</v>
      </c>
      <c r="F14" s="36">
        <f>'2.급수인구'!F14</f>
        <v>2800</v>
      </c>
      <c r="G14" s="36">
        <f>'2.급수인구'!G14</f>
        <v>2866</v>
      </c>
      <c r="H14" s="36">
        <f>'2.급수인구'!H14</f>
        <v>2920</v>
      </c>
      <c r="I14" s="36">
        <f>'2.급수인구'!O14</f>
        <v>0</v>
      </c>
      <c r="J14" s="36">
        <f>'2.급수인구'!P14</f>
        <v>0</v>
      </c>
      <c r="K14" s="36">
        <f>'2.급수인구'!Q14</f>
        <v>0</v>
      </c>
      <c r="L14" s="36">
        <f>'2.급수인구'!R14</f>
        <v>2241</v>
      </c>
      <c r="M14" s="36">
        <f>'2.급수인구'!S14</f>
        <v>2292</v>
      </c>
      <c r="N14" s="36">
        <f>'2.급수인구'!T14</f>
        <v>2336</v>
      </c>
      <c r="O14" s="39">
        <f t="shared" si="6"/>
        <v>0</v>
      </c>
      <c r="P14" s="39">
        <f t="shared" si="6"/>
        <v>0</v>
      </c>
      <c r="Q14" s="39">
        <f t="shared" si="7"/>
        <v>0</v>
      </c>
      <c r="R14" s="39">
        <f>ROUND(L14/F14,3)</f>
        <v>0.8</v>
      </c>
      <c r="S14" s="39">
        <f t="shared" si="9"/>
        <v>0.8</v>
      </c>
      <c r="T14" s="39">
        <f t="shared" si="10"/>
        <v>0.8</v>
      </c>
      <c r="U14" s="37"/>
    </row>
    <row r="15" spans="1:21" ht="21" customHeight="1">
      <c r="A15" s="68"/>
      <c r="B15" s="35" t="s">
        <v>473</v>
      </c>
      <c r="C15" s="36">
        <f>'2.급수인구'!C15</f>
        <v>6598</v>
      </c>
      <c r="D15" s="36">
        <f>'2.급수인구'!D15</f>
        <v>6606</v>
      </c>
      <c r="E15" s="36">
        <f>'2.급수인구'!E15</f>
        <v>6505</v>
      </c>
      <c r="F15" s="36">
        <f>'2.급수인구'!F15</f>
        <v>9365</v>
      </c>
      <c r="G15" s="36">
        <f>'2.급수인구'!G15</f>
        <v>9522</v>
      </c>
      <c r="H15" s="36">
        <f>'2.급수인구'!H15</f>
        <v>9642</v>
      </c>
      <c r="I15" s="36">
        <f>'2.급수인구'!O15</f>
        <v>2181</v>
      </c>
      <c r="J15" s="36">
        <f>'2.급수인구'!P15</f>
        <v>2264</v>
      </c>
      <c r="K15" s="36">
        <f>'2.급수인구'!Q15</f>
        <v>3717</v>
      </c>
      <c r="L15" s="36">
        <f>'2.급수인구'!R15</f>
        <v>8408</v>
      </c>
      <c r="M15" s="36">
        <f>'2.급수인구'!S15</f>
        <v>8547</v>
      </c>
      <c r="N15" s="36">
        <f>'2.급수인구'!T15</f>
        <v>8648</v>
      </c>
      <c r="O15" s="39">
        <f t="shared" si="6"/>
        <v>0.33100000000000002</v>
      </c>
      <c r="P15" s="39">
        <f t="shared" si="6"/>
        <v>0.34300000000000003</v>
      </c>
      <c r="Q15" s="39">
        <f t="shared" si="7"/>
        <v>0.57099999999999995</v>
      </c>
      <c r="R15" s="39">
        <f>ROUND(L15/F15,2)</f>
        <v>0.9</v>
      </c>
      <c r="S15" s="39">
        <f>ROUND(M15/G15,2)</f>
        <v>0.9</v>
      </c>
      <c r="T15" s="39">
        <f>ROUND(N15/H15,2)</f>
        <v>0.9</v>
      </c>
      <c r="U15" s="37"/>
    </row>
    <row r="16" spans="1:21" ht="21" customHeight="1">
      <c r="A16" s="68"/>
      <c r="B16" s="35" t="s">
        <v>511</v>
      </c>
      <c r="C16" s="36">
        <f>'2.급수인구'!C16</f>
        <v>4295</v>
      </c>
      <c r="D16" s="36">
        <f>'2.급수인구'!D16</f>
        <v>4299</v>
      </c>
      <c r="E16" s="36">
        <f>'2.급수인구'!E16</f>
        <v>4233</v>
      </c>
      <c r="F16" s="36">
        <f>'2.급수인구'!F16</f>
        <v>4189</v>
      </c>
      <c r="G16" s="36">
        <f>'2.급수인구'!G16</f>
        <v>4288</v>
      </c>
      <c r="H16" s="36">
        <f>'2.급수인구'!H16</f>
        <v>4366</v>
      </c>
      <c r="I16" s="36">
        <f>'2.급수인구'!O16</f>
        <v>602</v>
      </c>
      <c r="J16" s="36">
        <f>'2.급수인구'!P16</f>
        <v>671</v>
      </c>
      <c r="K16" s="36">
        <f>'2.급수인구'!Q16</f>
        <v>1252</v>
      </c>
      <c r="L16" s="36">
        <f>'2.급수인구'!R16</f>
        <v>3563</v>
      </c>
      <c r="M16" s="36">
        <f>'2.급수인구'!S16</f>
        <v>3642</v>
      </c>
      <c r="N16" s="36">
        <f>'2.급수인구'!T16</f>
        <v>3711</v>
      </c>
      <c r="O16" s="39">
        <f t="shared" si="6"/>
        <v>0.14000000000000001</v>
      </c>
      <c r="P16" s="39">
        <f t="shared" si="6"/>
        <v>0.156</v>
      </c>
      <c r="Q16" s="39">
        <f t="shared" si="7"/>
        <v>0.29599999999999999</v>
      </c>
      <c r="R16" s="39">
        <f t="shared" si="8"/>
        <v>0.85099999999999998</v>
      </c>
      <c r="S16" s="51">
        <f>ROUND(M16/G16,3)+0.001</f>
        <v>0.85</v>
      </c>
      <c r="T16" s="39">
        <f>ROUND(N16/H16,3)</f>
        <v>0.85</v>
      </c>
      <c r="U16" s="37"/>
    </row>
    <row r="17" spans="1:21" ht="21" customHeight="1">
      <c r="A17" s="68"/>
      <c r="B17" s="35" t="s">
        <v>538</v>
      </c>
      <c r="C17" s="36">
        <f>'2.급수인구'!C17</f>
        <v>5431</v>
      </c>
      <c r="D17" s="36">
        <f>'2.급수인구'!D17</f>
        <v>5438</v>
      </c>
      <c r="E17" s="36">
        <f>'2.급수인구'!E17</f>
        <v>5355</v>
      </c>
      <c r="F17" s="36">
        <f>'2.급수인구'!F17</f>
        <v>5299</v>
      </c>
      <c r="G17" s="36">
        <f>'2.급수인구'!G17</f>
        <v>5425</v>
      </c>
      <c r="H17" s="36">
        <f>'2.급수인구'!H17</f>
        <v>5524</v>
      </c>
      <c r="I17" s="36">
        <f>'2.급수인구'!O17</f>
        <v>2785</v>
      </c>
      <c r="J17" s="36">
        <f>'2.급수인구'!P17</f>
        <v>3067</v>
      </c>
      <c r="K17" s="36">
        <f>'2.급수인구'!Q17</f>
        <v>4156</v>
      </c>
      <c r="L17" s="36">
        <f>'2.급수인구'!R17</f>
        <v>4838</v>
      </c>
      <c r="M17" s="36">
        <f>'2.급수인구'!S17</f>
        <v>5152</v>
      </c>
      <c r="N17" s="36">
        <f>'2.급수인구'!T17</f>
        <v>5243</v>
      </c>
      <c r="O17" s="39">
        <f t="shared" si="6"/>
        <v>0.51300000000000001</v>
      </c>
      <c r="P17" s="39">
        <f t="shared" si="6"/>
        <v>0.56399999999999995</v>
      </c>
      <c r="Q17" s="39">
        <f t="shared" si="7"/>
        <v>0.77600000000000002</v>
      </c>
      <c r="R17" s="39">
        <f t="shared" si="8"/>
        <v>0.91300000000000003</v>
      </c>
      <c r="S17" s="39">
        <f t="shared" si="9"/>
        <v>0.95</v>
      </c>
      <c r="T17" s="51">
        <f>ROUND(N17/H17,3)+0.001</f>
        <v>0.95</v>
      </c>
      <c r="U17" s="37"/>
    </row>
    <row r="18" spans="1:21" ht="21" customHeight="1">
      <c r="A18" s="68"/>
      <c r="B18" s="35" t="s">
        <v>556</v>
      </c>
      <c r="C18" s="36">
        <f>'2.급수인구'!C18</f>
        <v>2879</v>
      </c>
      <c r="D18" s="36">
        <f>'2.급수인구'!D18</f>
        <v>2881</v>
      </c>
      <c r="E18" s="36">
        <f>'2.급수인구'!E18</f>
        <v>2839</v>
      </c>
      <c r="F18" s="36">
        <f>'2.급수인구'!F18</f>
        <v>2807</v>
      </c>
      <c r="G18" s="36">
        <f>'2.급수인구'!G18</f>
        <v>2877</v>
      </c>
      <c r="H18" s="36">
        <f>'2.급수인구'!H18</f>
        <v>2930</v>
      </c>
      <c r="I18" s="36">
        <f>'2.급수인구'!O18</f>
        <v>2109</v>
      </c>
      <c r="J18" s="36">
        <f>'2.급수인구'!P18</f>
        <v>2111</v>
      </c>
      <c r="K18" s="36">
        <f>'2.급수인구'!Q18</f>
        <v>2557</v>
      </c>
      <c r="L18" s="36">
        <f>'2.급수인구'!R18</f>
        <v>2667</v>
      </c>
      <c r="M18" s="36">
        <f>'2.급수인구'!S18</f>
        <v>2735</v>
      </c>
      <c r="N18" s="36">
        <f>'2.급수인구'!T18</f>
        <v>2783</v>
      </c>
      <c r="O18" s="39">
        <f t="shared" si="6"/>
        <v>0.73299999999999998</v>
      </c>
      <c r="P18" s="39">
        <f t="shared" si="6"/>
        <v>0.73299999999999998</v>
      </c>
      <c r="Q18" s="39">
        <f t="shared" si="7"/>
        <v>0.90100000000000002</v>
      </c>
      <c r="R18" s="39">
        <f t="shared" si="8"/>
        <v>0.95</v>
      </c>
      <c r="S18" s="51">
        <f>ROUND(M18/G18,3)-0.001</f>
        <v>0.95</v>
      </c>
      <c r="T18" s="39">
        <f t="shared" si="10"/>
        <v>0.95</v>
      </c>
      <c r="U18" s="37"/>
    </row>
    <row r="19" spans="1:21" ht="21" customHeight="1">
      <c r="A19" s="68"/>
      <c r="B19" s="35" t="s">
        <v>571</v>
      </c>
      <c r="C19" s="36">
        <f>'2.급수인구'!C19</f>
        <v>30861</v>
      </c>
      <c r="D19" s="36">
        <f>'2.급수인구'!D19</f>
        <v>36275</v>
      </c>
      <c r="E19" s="36">
        <f>'2.급수인구'!E19</f>
        <v>32207</v>
      </c>
      <c r="F19" s="36">
        <f>'2.급수인구'!F19</f>
        <v>37207</v>
      </c>
      <c r="G19" s="36">
        <f>'2.급수인구'!G19</f>
        <v>37927</v>
      </c>
      <c r="H19" s="36">
        <f>'2.급수인구'!H19</f>
        <v>38493</v>
      </c>
      <c r="I19" s="36">
        <f>'2.급수인구'!O19</f>
        <v>29627</v>
      </c>
      <c r="J19" s="36">
        <f>'2.급수인구'!P19</f>
        <v>34824</v>
      </c>
      <c r="K19" s="36">
        <f>'2.급수인구'!Q19</f>
        <v>31241</v>
      </c>
      <c r="L19" s="36">
        <f>'2.급수인구'!R19</f>
        <v>36463</v>
      </c>
      <c r="M19" s="36">
        <f>'2.급수인구'!S19</f>
        <v>37547</v>
      </c>
      <c r="N19" s="36">
        <f>'2.급수인구'!T19</f>
        <v>38493</v>
      </c>
      <c r="O19" s="39">
        <f t="shared" si="6"/>
        <v>0.96</v>
      </c>
      <c r="P19" s="39">
        <f t="shared" si="6"/>
        <v>0.96</v>
      </c>
      <c r="Q19" s="39">
        <f t="shared" si="7"/>
        <v>0.97</v>
      </c>
      <c r="R19" s="39">
        <f t="shared" si="8"/>
        <v>0.98</v>
      </c>
      <c r="S19" s="39">
        <f t="shared" si="9"/>
        <v>0.99</v>
      </c>
      <c r="T19" s="39">
        <f t="shared" si="10"/>
        <v>1</v>
      </c>
      <c r="U19" s="37"/>
    </row>
    <row r="20" spans="1:21" ht="21" customHeight="1">
      <c r="A20" s="68"/>
      <c r="B20" s="35" t="s">
        <v>578</v>
      </c>
      <c r="C20" s="36">
        <f>'2.급수인구'!C20</f>
        <v>18943</v>
      </c>
      <c r="D20" s="36">
        <f>'2.급수인구'!D20</f>
        <v>18971</v>
      </c>
      <c r="E20" s="36">
        <f>'2.급수인구'!E20</f>
        <v>18677</v>
      </c>
      <c r="F20" s="36">
        <f>'2.급수인구'!F20</f>
        <v>19896</v>
      </c>
      <c r="G20" s="36">
        <f>'2.급수인구'!G20</f>
        <v>20342</v>
      </c>
      <c r="H20" s="36">
        <f>'2.급수인구'!H20</f>
        <v>20686</v>
      </c>
      <c r="I20" s="36">
        <f>'2.급수인구'!O20</f>
        <v>18184</v>
      </c>
      <c r="J20" s="36">
        <f>'2.급수인구'!P20</f>
        <v>18401</v>
      </c>
      <c r="K20" s="36">
        <f>'2.급수인구'!Q20</f>
        <v>18117</v>
      </c>
      <c r="L20" s="36">
        <f>'2.급수인구'!R20</f>
        <v>19498</v>
      </c>
      <c r="M20" s="36">
        <f>'2.급수인구'!S20</f>
        <v>20139</v>
      </c>
      <c r="N20" s="36">
        <f>'2.급수인구'!T20</f>
        <v>20686</v>
      </c>
      <c r="O20" s="39">
        <f t="shared" si="6"/>
        <v>0.96</v>
      </c>
      <c r="P20" s="39">
        <f t="shared" si="6"/>
        <v>0.97</v>
      </c>
      <c r="Q20" s="39">
        <f t="shared" si="7"/>
        <v>0.97</v>
      </c>
      <c r="R20" s="39">
        <f t="shared" si="8"/>
        <v>0.98</v>
      </c>
      <c r="S20" s="39">
        <f t="shared" si="9"/>
        <v>0.99</v>
      </c>
      <c r="T20" s="39">
        <f t="shared" si="10"/>
        <v>1</v>
      </c>
      <c r="U20" s="37"/>
    </row>
    <row r="21" spans="1:21" ht="21" customHeight="1"/>
    <row r="22" spans="1:21" s="31" customFormat="1" ht="21" hidden="1" customHeight="1">
      <c r="A22" s="15" t="s">
        <v>1522</v>
      </c>
      <c r="C22" s="32"/>
      <c r="D22" s="32"/>
      <c r="E22" s="32"/>
      <c r="G22" s="32"/>
      <c r="H22" s="32"/>
    </row>
    <row r="23" spans="1:21" s="33" customFormat="1" ht="21" hidden="1" customHeight="1">
      <c r="A23" s="68" t="s">
        <v>18</v>
      </c>
      <c r="B23" s="68"/>
      <c r="C23" s="68" t="s">
        <v>21</v>
      </c>
      <c r="D23" s="68"/>
      <c r="E23" s="68"/>
      <c r="F23" s="68"/>
      <c r="G23" s="68"/>
      <c r="H23" s="68"/>
      <c r="I23" s="68" t="s">
        <v>1143</v>
      </c>
      <c r="J23" s="68"/>
      <c r="K23" s="68"/>
      <c r="L23" s="68"/>
      <c r="M23" s="68"/>
      <c r="N23" s="68"/>
      <c r="O23" s="68" t="s">
        <v>1134</v>
      </c>
      <c r="P23" s="68"/>
      <c r="Q23" s="68"/>
      <c r="R23" s="68"/>
      <c r="S23" s="68"/>
      <c r="T23" s="68"/>
      <c r="U23" s="66" t="s">
        <v>1144</v>
      </c>
    </row>
    <row r="24" spans="1:21" s="33" customFormat="1" ht="21" hidden="1" customHeight="1">
      <c r="A24" s="68"/>
      <c r="B24" s="68"/>
      <c r="C24" s="35">
        <v>2013</v>
      </c>
      <c r="D24" s="52">
        <v>2014</v>
      </c>
      <c r="E24" s="35">
        <v>2015</v>
      </c>
      <c r="F24" s="35">
        <v>2020</v>
      </c>
      <c r="G24" s="35">
        <v>2025</v>
      </c>
      <c r="H24" s="35">
        <v>2030</v>
      </c>
      <c r="I24" s="35">
        <v>2013</v>
      </c>
      <c r="J24" s="52">
        <v>2014</v>
      </c>
      <c r="K24" s="35">
        <v>2015</v>
      </c>
      <c r="L24" s="35">
        <v>2020</v>
      </c>
      <c r="M24" s="35">
        <v>2025</v>
      </c>
      <c r="N24" s="35">
        <v>2030</v>
      </c>
      <c r="O24" s="35">
        <v>2013</v>
      </c>
      <c r="P24" s="52"/>
      <c r="Q24" s="35">
        <v>2015</v>
      </c>
      <c r="R24" s="35">
        <v>2020</v>
      </c>
      <c r="S24" s="35">
        <v>2025</v>
      </c>
      <c r="T24" s="35">
        <v>2030</v>
      </c>
      <c r="U24" s="67"/>
    </row>
    <row r="25" spans="1:21" s="33" customFormat="1" ht="21" hidden="1" customHeight="1">
      <c r="A25" s="68" t="s">
        <v>1135</v>
      </c>
      <c r="B25" s="68"/>
      <c r="C25" s="38" t="e">
        <f>SUM(C26:C32)</f>
        <v>#REF!</v>
      </c>
      <c r="D25" s="38"/>
      <c r="E25" s="38" t="e">
        <f t="shared" ref="E25:N25" si="11">SUM(E26:E32)</f>
        <v>#REF!</v>
      </c>
      <c r="F25" s="38" t="e">
        <f t="shared" si="11"/>
        <v>#REF!</v>
      </c>
      <c r="G25" s="38" t="e">
        <f t="shared" si="11"/>
        <v>#REF!</v>
      </c>
      <c r="H25" s="38" t="e">
        <f t="shared" si="11"/>
        <v>#REF!</v>
      </c>
      <c r="I25" s="38">
        <f t="shared" si="11"/>
        <v>0</v>
      </c>
      <c r="J25" s="38"/>
      <c r="K25" s="38">
        <f t="shared" si="11"/>
        <v>0</v>
      </c>
      <c r="L25" s="38">
        <f t="shared" si="11"/>
        <v>0</v>
      </c>
      <c r="M25" s="38">
        <f t="shared" si="11"/>
        <v>0</v>
      </c>
      <c r="N25" s="38">
        <f t="shared" si="11"/>
        <v>0</v>
      </c>
      <c r="O25" s="39" t="e">
        <f t="shared" ref="O25" si="12">ROUND(I25/C25,3)</f>
        <v>#REF!</v>
      </c>
      <c r="P25" s="39"/>
      <c r="Q25" s="39" t="e">
        <f t="shared" ref="Q25" si="13">ROUND(K25/E25,3)</f>
        <v>#REF!</v>
      </c>
      <c r="R25" s="39" t="e">
        <f t="shared" ref="R25" si="14">ROUND(L25/F25,3)</f>
        <v>#REF!</v>
      </c>
      <c r="S25" s="39" t="e">
        <f t="shared" ref="S25" si="15">ROUND(M25/G25,3)</f>
        <v>#REF!</v>
      </c>
      <c r="T25" s="39" t="e">
        <f t="shared" ref="T25" si="16">ROUND(N25/H25,3)</f>
        <v>#REF!</v>
      </c>
      <c r="U25" s="35"/>
    </row>
    <row r="26" spans="1:21" s="33" customFormat="1" ht="21" hidden="1" customHeight="1">
      <c r="A26" s="68"/>
      <c r="B26" s="35" t="s">
        <v>1136</v>
      </c>
      <c r="C26" s="38" t="e">
        <f>'2.급수인구'!C26</f>
        <v>#REF!</v>
      </c>
      <c r="D26" s="38"/>
      <c r="E26" s="38" t="e">
        <f>'2.급수인구'!E26</f>
        <v>#REF!</v>
      </c>
      <c r="F26" s="38" t="e">
        <f>'2.급수인구'!F26</f>
        <v>#REF!</v>
      </c>
      <c r="G26" s="38" t="e">
        <f>'2.급수인구'!G26</f>
        <v>#REF!</v>
      </c>
      <c r="H26" s="38" t="e">
        <f>'2.급수인구'!H26</f>
        <v>#REF!</v>
      </c>
      <c r="I26" s="38">
        <f>'2.급수인구'!O26</f>
        <v>0</v>
      </c>
      <c r="J26" s="38"/>
      <c r="K26" s="38">
        <f>'2.급수인구'!Q26</f>
        <v>0</v>
      </c>
      <c r="L26" s="38">
        <f>'2.급수인구'!R26</f>
        <v>0</v>
      </c>
      <c r="M26" s="38">
        <f>'2.급수인구'!S26</f>
        <v>0</v>
      </c>
      <c r="N26" s="38">
        <f>'2.급수인구'!T26</f>
        <v>0</v>
      </c>
      <c r="O26" s="39" t="e">
        <f t="shared" ref="O26:O32" si="17">ROUND(I26/C26,3)</f>
        <v>#REF!</v>
      </c>
      <c r="P26" s="39"/>
      <c r="Q26" s="39" t="e">
        <f t="shared" ref="Q26:Q32" si="18">ROUND(K26/E26,3)</f>
        <v>#REF!</v>
      </c>
      <c r="R26" s="39" t="e">
        <f t="shared" ref="R26:R32" si="19">ROUND(L26/F26,3)</f>
        <v>#REF!</v>
      </c>
      <c r="S26" s="39" t="e">
        <f t="shared" ref="S26:S32" si="20">ROUND(M26/G26,3)</f>
        <v>#REF!</v>
      </c>
      <c r="T26" s="39" t="e">
        <f t="shared" ref="T26:T32" si="21">ROUND(N26/H26,3)</f>
        <v>#REF!</v>
      </c>
      <c r="U26" s="35"/>
    </row>
    <row r="27" spans="1:21" s="33" customFormat="1" ht="21" hidden="1" customHeight="1">
      <c r="A27" s="68"/>
      <c r="B27" s="35" t="s">
        <v>1137</v>
      </c>
      <c r="C27" s="38" t="e">
        <f>'2.급수인구'!C27</f>
        <v>#REF!</v>
      </c>
      <c r="D27" s="38"/>
      <c r="E27" s="38" t="e">
        <f>'2.급수인구'!E27</f>
        <v>#REF!</v>
      </c>
      <c r="F27" s="38" t="e">
        <f>'2.급수인구'!F27</f>
        <v>#REF!</v>
      </c>
      <c r="G27" s="38" t="e">
        <f>'2.급수인구'!G27</f>
        <v>#REF!</v>
      </c>
      <c r="H27" s="38" t="e">
        <f>'2.급수인구'!H27</f>
        <v>#REF!</v>
      </c>
      <c r="I27" s="38">
        <f>'2.급수인구'!O27</f>
        <v>0</v>
      </c>
      <c r="J27" s="38"/>
      <c r="K27" s="38">
        <f>'2.급수인구'!Q27</f>
        <v>0</v>
      </c>
      <c r="L27" s="38">
        <f>'2.급수인구'!R27</f>
        <v>0</v>
      </c>
      <c r="M27" s="38">
        <f>'2.급수인구'!S27</f>
        <v>0</v>
      </c>
      <c r="N27" s="38">
        <f>'2.급수인구'!T27</f>
        <v>0</v>
      </c>
      <c r="O27" s="39" t="e">
        <f t="shared" si="17"/>
        <v>#REF!</v>
      </c>
      <c r="P27" s="39"/>
      <c r="Q27" s="39" t="e">
        <f t="shared" si="18"/>
        <v>#REF!</v>
      </c>
      <c r="R27" s="39" t="e">
        <f t="shared" si="19"/>
        <v>#REF!</v>
      </c>
      <c r="S27" s="39" t="e">
        <f t="shared" si="20"/>
        <v>#REF!</v>
      </c>
      <c r="T27" s="39" t="e">
        <f t="shared" si="21"/>
        <v>#REF!</v>
      </c>
      <c r="U27" s="35"/>
    </row>
    <row r="28" spans="1:21" s="33" customFormat="1" ht="21" hidden="1" customHeight="1">
      <c r="A28" s="68"/>
      <c r="B28" s="35" t="s">
        <v>1138</v>
      </c>
      <c r="C28" s="38" t="e">
        <f>'2.급수인구'!C28</f>
        <v>#REF!</v>
      </c>
      <c r="D28" s="38"/>
      <c r="E28" s="38" t="e">
        <f>'2.급수인구'!E28</f>
        <v>#REF!</v>
      </c>
      <c r="F28" s="38" t="e">
        <f>'2.급수인구'!F28</f>
        <v>#REF!</v>
      </c>
      <c r="G28" s="38" t="e">
        <f>'2.급수인구'!G28</f>
        <v>#REF!</v>
      </c>
      <c r="H28" s="38" t="e">
        <f>'2.급수인구'!H28</f>
        <v>#REF!</v>
      </c>
      <c r="I28" s="38">
        <f>'2.급수인구'!O28</f>
        <v>0</v>
      </c>
      <c r="J28" s="38"/>
      <c r="K28" s="38">
        <f>'2.급수인구'!Q28</f>
        <v>0</v>
      </c>
      <c r="L28" s="38">
        <f>'2.급수인구'!R28</f>
        <v>0</v>
      </c>
      <c r="M28" s="38">
        <f>'2.급수인구'!S28</f>
        <v>0</v>
      </c>
      <c r="N28" s="38">
        <f>'2.급수인구'!T28</f>
        <v>0</v>
      </c>
      <c r="O28" s="39" t="e">
        <f t="shared" si="17"/>
        <v>#REF!</v>
      </c>
      <c r="P28" s="39"/>
      <c r="Q28" s="39" t="e">
        <f t="shared" si="18"/>
        <v>#REF!</v>
      </c>
      <c r="R28" s="39" t="e">
        <f t="shared" si="19"/>
        <v>#REF!</v>
      </c>
      <c r="S28" s="39" t="e">
        <f t="shared" si="20"/>
        <v>#REF!</v>
      </c>
      <c r="T28" s="39" t="e">
        <f t="shared" si="21"/>
        <v>#REF!</v>
      </c>
      <c r="U28" s="35"/>
    </row>
    <row r="29" spans="1:21" s="33" customFormat="1" ht="21" hidden="1" customHeight="1">
      <c r="A29" s="68"/>
      <c r="B29" s="35" t="s">
        <v>1139</v>
      </c>
      <c r="C29" s="38" t="e">
        <f>'2.급수인구'!C29</f>
        <v>#REF!</v>
      </c>
      <c r="D29" s="38"/>
      <c r="E29" s="38" t="e">
        <f>'2.급수인구'!E29</f>
        <v>#REF!</v>
      </c>
      <c r="F29" s="38" t="e">
        <f>'2.급수인구'!F29</f>
        <v>#REF!</v>
      </c>
      <c r="G29" s="38" t="e">
        <f>'2.급수인구'!G29</f>
        <v>#REF!</v>
      </c>
      <c r="H29" s="38" t="e">
        <f>'2.급수인구'!H29</f>
        <v>#REF!</v>
      </c>
      <c r="I29" s="38">
        <f>'2.급수인구'!O29</f>
        <v>0</v>
      </c>
      <c r="J29" s="38"/>
      <c r="K29" s="38">
        <f>'2.급수인구'!Q29</f>
        <v>0</v>
      </c>
      <c r="L29" s="38">
        <f>'2.급수인구'!R29</f>
        <v>0</v>
      </c>
      <c r="M29" s="38">
        <f>'2.급수인구'!S29</f>
        <v>0</v>
      </c>
      <c r="N29" s="38">
        <f>'2.급수인구'!T29</f>
        <v>0</v>
      </c>
      <c r="O29" s="39" t="e">
        <f t="shared" si="17"/>
        <v>#REF!</v>
      </c>
      <c r="P29" s="39"/>
      <c r="Q29" s="39" t="e">
        <f t="shared" si="18"/>
        <v>#REF!</v>
      </c>
      <c r="R29" s="39" t="e">
        <f t="shared" si="19"/>
        <v>#REF!</v>
      </c>
      <c r="S29" s="39" t="e">
        <f t="shared" si="20"/>
        <v>#REF!</v>
      </c>
      <c r="T29" s="39" t="e">
        <f t="shared" si="21"/>
        <v>#REF!</v>
      </c>
      <c r="U29" s="35"/>
    </row>
    <row r="30" spans="1:21" s="33" customFormat="1" ht="21" hidden="1" customHeight="1">
      <c r="A30" s="68"/>
      <c r="B30" s="35" t="s">
        <v>1140</v>
      </c>
      <c r="C30" s="38" t="e">
        <f>'2.급수인구'!C30</f>
        <v>#REF!</v>
      </c>
      <c r="D30" s="38"/>
      <c r="E30" s="38" t="e">
        <f>'2.급수인구'!E30</f>
        <v>#REF!</v>
      </c>
      <c r="F30" s="38" t="e">
        <f>'2.급수인구'!F30</f>
        <v>#REF!</v>
      </c>
      <c r="G30" s="38" t="e">
        <f>'2.급수인구'!G30</f>
        <v>#REF!</v>
      </c>
      <c r="H30" s="38" t="e">
        <f>'2.급수인구'!H30</f>
        <v>#REF!</v>
      </c>
      <c r="I30" s="38">
        <f>'2.급수인구'!O30</f>
        <v>0</v>
      </c>
      <c r="J30" s="38"/>
      <c r="K30" s="38">
        <f>'2.급수인구'!Q30</f>
        <v>0</v>
      </c>
      <c r="L30" s="38">
        <f>'2.급수인구'!R30</f>
        <v>0</v>
      </c>
      <c r="M30" s="38">
        <f>'2.급수인구'!S30</f>
        <v>0</v>
      </c>
      <c r="N30" s="38">
        <f>'2.급수인구'!T30</f>
        <v>0</v>
      </c>
      <c r="O30" s="39" t="e">
        <f t="shared" si="17"/>
        <v>#REF!</v>
      </c>
      <c r="P30" s="39"/>
      <c r="Q30" s="39" t="e">
        <f t="shared" si="18"/>
        <v>#REF!</v>
      </c>
      <c r="R30" s="39" t="e">
        <f t="shared" si="19"/>
        <v>#REF!</v>
      </c>
      <c r="S30" s="39" t="e">
        <f t="shared" si="20"/>
        <v>#REF!</v>
      </c>
      <c r="T30" s="39" t="e">
        <f t="shared" si="21"/>
        <v>#REF!</v>
      </c>
      <c r="U30" s="35"/>
    </row>
    <row r="31" spans="1:21" s="33" customFormat="1" ht="21" hidden="1" customHeight="1">
      <c r="A31" s="68"/>
      <c r="B31" s="35" t="s">
        <v>1141</v>
      </c>
      <c r="C31" s="38" t="e">
        <f>'2.급수인구'!C31</f>
        <v>#REF!</v>
      </c>
      <c r="D31" s="38"/>
      <c r="E31" s="38" t="e">
        <f>'2.급수인구'!E31</f>
        <v>#REF!</v>
      </c>
      <c r="F31" s="38" t="e">
        <f>'2.급수인구'!F31</f>
        <v>#REF!</v>
      </c>
      <c r="G31" s="38" t="e">
        <f>'2.급수인구'!G31</f>
        <v>#REF!</v>
      </c>
      <c r="H31" s="38" t="e">
        <f>'2.급수인구'!H31</f>
        <v>#REF!</v>
      </c>
      <c r="I31" s="38">
        <f>'2.급수인구'!O31</f>
        <v>0</v>
      </c>
      <c r="J31" s="38"/>
      <c r="K31" s="38">
        <f>'2.급수인구'!Q31</f>
        <v>0</v>
      </c>
      <c r="L31" s="38">
        <f>'2.급수인구'!R31</f>
        <v>0</v>
      </c>
      <c r="M31" s="38">
        <f>'2.급수인구'!S31</f>
        <v>0</v>
      </c>
      <c r="N31" s="38">
        <f>'2.급수인구'!T31</f>
        <v>0</v>
      </c>
      <c r="O31" s="39" t="e">
        <f t="shared" si="17"/>
        <v>#REF!</v>
      </c>
      <c r="P31" s="39"/>
      <c r="Q31" s="39" t="e">
        <f t="shared" si="18"/>
        <v>#REF!</v>
      </c>
      <c r="R31" s="39" t="e">
        <f t="shared" si="19"/>
        <v>#REF!</v>
      </c>
      <c r="S31" s="39" t="e">
        <f t="shared" si="20"/>
        <v>#REF!</v>
      </c>
      <c r="T31" s="39" t="e">
        <f t="shared" si="21"/>
        <v>#REF!</v>
      </c>
      <c r="U31" s="35"/>
    </row>
    <row r="32" spans="1:21" s="33" customFormat="1" ht="21" hidden="1" customHeight="1">
      <c r="A32" s="68"/>
      <c r="B32" s="35" t="s">
        <v>1142</v>
      </c>
      <c r="C32" s="38" t="e">
        <f>'2.급수인구'!C32</f>
        <v>#REF!</v>
      </c>
      <c r="D32" s="38"/>
      <c r="E32" s="38" t="e">
        <f>'2.급수인구'!E32</f>
        <v>#REF!</v>
      </c>
      <c r="F32" s="38" t="e">
        <f>'2.급수인구'!F32</f>
        <v>#REF!</v>
      </c>
      <c r="G32" s="38" t="e">
        <f>'2.급수인구'!G32</f>
        <v>#REF!</v>
      </c>
      <c r="H32" s="38" t="e">
        <f>'2.급수인구'!H32</f>
        <v>#REF!</v>
      </c>
      <c r="I32" s="38">
        <f>'2.급수인구'!O32</f>
        <v>0</v>
      </c>
      <c r="J32" s="38"/>
      <c r="K32" s="38">
        <f>'2.급수인구'!Q32</f>
        <v>0</v>
      </c>
      <c r="L32" s="38">
        <f>'2.급수인구'!R32</f>
        <v>0</v>
      </c>
      <c r="M32" s="38">
        <f>'2.급수인구'!S32</f>
        <v>0</v>
      </c>
      <c r="N32" s="38">
        <f>'2.급수인구'!T32</f>
        <v>0</v>
      </c>
      <c r="O32" s="39" t="e">
        <f t="shared" si="17"/>
        <v>#REF!</v>
      </c>
      <c r="P32" s="39"/>
      <c r="Q32" s="39" t="e">
        <f t="shared" si="18"/>
        <v>#REF!</v>
      </c>
      <c r="R32" s="39" t="e">
        <f t="shared" si="19"/>
        <v>#REF!</v>
      </c>
      <c r="S32" s="39" t="e">
        <f t="shared" si="20"/>
        <v>#REF!</v>
      </c>
      <c r="T32" s="39" t="e">
        <f t="shared" si="21"/>
        <v>#REF!</v>
      </c>
      <c r="U32" s="35"/>
    </row>
    <row r="33" ht="21" customHeight="1"/>
    <row r="34" ht="21" customHeight="1"/>
    <row r="35" ht="21" customHeight="1"/>
  </sheetData>
  <mergeCells count="14">
    <mergeCell ref="A25:B25"/>
    <mergeCell ref="A26:A32"/>
    <mergeCell ref="A3:B4"/>
    <mergeCell ref="C3:H3"/>
    <mergeCell ref="I3:N3"/>
    <mergeCell ref="A5:B5"/>
    <mergeCell ref="A6:A20"/>
    <mergeCell ref="U3:U4"/>
    <mergeCell ref="U23:U24"/>
    <mergeCell ref="A23:B24"/>
    <mergeCell ref="C23:H23"/>
    <mergeCell ref="I23:N23"/>
    <mergeCell ref="O23:T23"/>
    <mergeCell ref="O3:T3"/>
  </mergeCells>
  <phoneticPr fontId="1" type="noConversion"/>
  <printOptions horizontalCentered="1"/>
  <pageMargins left="0.62992125984251968" right="0.62992125984251968" top="0.62992125984251968" bottom="0.62992125984251968"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X35"/>
  <sheetViews>
    <sheetView tabSelected="1" view="pageBreakPreview" zoomScale="115" zoomScaleSheetLayoutView="115" workbookViewId="0">
      <selection activeCell="O8" sqref="O8"/>
    </sheetView>
  </sheetViews>
  <sheetFormatPr defaultRowHeight="15.95" customHeight="1" outlineLevelCol="1"/>
  <cols>
    <col min="1" max="1" width="2.625" style="34" customWidth="1"/>
    <col min="2" max="2" width="7.625" style="34" customWidth="1"/>
    <col min="3" max="3" width="7.375" style="34" customWidth="1"/>
    <col min="4" max="4" width="7.375" style="34" hidden="1" customWidth="1" outlineLevel="1"/>
    <col min="5" max="5" width="7.375" style="34" customWidth="1" collapsed="1"/>
    <col min="6" max="9" width="7.375" style="34" customWidth="1"/>
    <col min="10" max="10" width="7.375" style="34" hidden="1" customWidth="1" outlineLevel="1"/>
    <col min="11" max="11" width="7.375" style="34" customWidth="1" collapsed="1"/>
    <col min="12" max="15" width="7.375" style="34" customWidth="1"/>
    <col min="16" max="16" width="7.375" style="34" hidden="1" customWidth="1" outlineLevel="1"/>
    <col min="17" max="17" width="7.375" style="34" customWidth="1" collapsed="1"/>
    <col min="18" max="20" width="7.375" style="34" customWidth="1"/>
    <col min="21" max="16384" width="9" style="34"/>
  </cols>
  <sheetData>
    <row r="1" spans="1:24" s="15" customFormat="1" ht="15.95" customHeight="1">
      <c r="A1" s="15" t="s">
        <v>1132</v>
      </c>
    </row>
    <row r="2" spans="1:24" s="31" customFormat="1" ht="15.95" customHeight="1">
      <c r="A2" s="15" t="s">
        <v>1131</v>
      </c>
      <c r="C2" s="32"/>
      <c r="D2" s="32"/>
      <c r="E2" s="32"/>
      <c r="G2" s="32"/>
      <c r="H2" s="32"/>
    </row>
    <row r="3" spans="1:24" ht="14.1" customHeight="1">
      <c r="A3" s="68" t="s">
        <v>1530</v>
      </c>
      <c r="B3" s="68"/>
      <c r="C3" s="68" t="s">
        <v>21</v>
      </c>
      <c r="D3" s="68"/>
      <c r="E3" s="68"/>
      <c r="F3" s="68"/>
      <c r="G3" s="68"/>
      <c r="H3" s="68"/>
      <c r="I3" s="68" t="s">
        <v>22</v>
      </c>
      <c r="J3" s="68"/>
      <c r="K3" s="68"/>
      <c r="L3" s="68"/>
      <c r="M3" s="68"/>
      <c r="N3" s="68"/>
      <c r="O3" s="68" t="s">
        <v>1143</v>
      </c>
      <c r="P3" s="68"/>
      <c r="Q3" s="68"/>
      <c r="R3" s="68"/>
      <c r="S3" s="68"/>
      <c r="T3" s="68"/>
    </row>
    <row r="4" spans="1:24" ht="14.1" customHeight="1">
      <c r="A4" s="68"/>
      <c r="B4" s="68"/>
      <c r="C4" s="35">
        <v>2013</v>
      </c>
      <c r="D4" s="52">
        <v>2014</v>
      </c>
      <c r="E4" s="35">
        <v>2015</v>
      </c>
      <c r="F4" s="35">
        <v>2020</v>
      </c>
      <c r="G4" s="35">
        <v>2025</v>
      </c>
      <c r="H4" s="35">
        <v>2030</v>
      </c>
      <c r="I4" s="35">
        <v>2013</v>
      </c>
      <c r="J4" s="52">
        <v>2014</v>
      </c>
      <c r="K4" s="35">
        <v>2015</v>
      </c>
      <c r="L4" s="35">
        <v>2020</v>
      </c>
      <c r="M4" s="35">
        <v>2025</v>
      </c>
      <c r="N4" s="35">
        <v>2030</v>
      </c>
      <c r="O4" s="35">
        <v>2013</v>
      </c>
      <c r="P4" s="52">
        <v>2014</v>
      </c>
      <c r="Q4" s="35">
        <v>2015</v>
      </c>
      <c r="R4" s="35">
        <v>2020</v>
      </c>
      <c r="S4" s="35">
        <v>2025</v>
      </c>
      <c r="T4" s="35">
        <v>2030</v>
      </c>
      <c r="U4" s="34" t="e">
        <f>SUM(C5:T5)=SUM(C25:T25)</f>
        <v>#REF!</v>
      </c>
    </row>
    <row r="5" spans="1:24" ht="15.95" customHeight="1">
      <c r="A5" s="68" t="s">
        <v>23</v>
      </c>
      <c r="B5" s="68"/>
      <c r="C5" s="36">
        <f>SUM(C6:C20)</f>
        <v>128965</v>
      </c>
      <c r="D5" s="36">
        <f t="shared" ref="D5:T5" si="0">SUM(D6:D20)</f>
        <v>134694</v>
      </c>
      <c r="E5" s="36">
        <f t="shared" si="0"/>
        <v>132669</v>
      </c>
      <c r="F5" s="36">
        <f t="shared" si="0"/>
        <v>141016</v>
      </c>
      <c r="G5" s="36">
        <f t="shared" si="0"/>
        <v>144036</v>
      </c>
      <c r="H5" s="36">
        <f t="shared" si="0"/>
        <v>146376</v>
      </c>
      <c r="I5" s="36">
        <f t="shared" si="0"/>
        <v>89248</v>
      </c>
      <c r="J5" s="36">
        <f t="shared" ref="J5" si="1">SUM(J6:J20)</f>
        <v>96127</v>
      </c>
      <c r="K5" s="36">
        <f t="shared" si="0"/>
        <v>109118</v>
      </c>
      <c r="L5" s="36">
        <f t="shared" si="0"/>
        <v>132798</v>
      </c>
      <c r="M5" s="36">
        <f t="shared" si="0"/>
        <v>137651</v>
      </c>
      <c r="N5" s="36">
        <f t="shared" si="0"/>
        <v>140465</v>
      </c>
      <c r="O5" s="36">
        <f t="shared" si="0"/>
        <v>91565</v>
      </c>
      <c r="P5" s="36">
        <f t="shared" ref="P5" si="2">SUM(P6:P20)</f>
        <v>98339</v>
      </c>
      <c r="Q5" s="36">
        <f t="shared" si="0"/>
        <v>109118</v>
      </c>
      <c r="R5" s="36">
        <f t="shared" si="0"/>
        <v>132798</v>
      </c>
      <c r="S5" s="36">
        <f t="shared" si="0"/>
        <v>137651</v>
      </c>
      <c r="T5" s="36">
        <f t="shared" si="0"/>
        <v>140465</v>
      </c>
    </row>
    <row r="6" spans="1:24" ht="15.95" customHeight="1">
      <c r="A6" s="68"/>
      <c r="B6" s="35" t="s">
        <v>24</v>
      </c>
      <c r="C6" s="36">
        <f>'2.행정구역별 급수인구'!M6</f>
        <v>10575</v>
      </c>
      <c r="D6" s="36">
        <f>'2.행정구역별 급수인구'!N6</f>
        <v>10596</v>
      </c>
      <c r="E6" s="36">
        <f>'2.행정구역별 급수인구'!O6</f>
        <v>10421</v>
      </c>
      <c r="F6" s="36">
        <f>'2.행정구역별 급수인구'!P6</f>
        <v>10332</v>
      </c>
      <c r="G6" s="36">
        <f>'2.행정구역별 급수인구'!Q6</f>
        <v>10581</v>
      </c>
      <c r="H6" s="36">
        <f>'2.행정구역별 급수인구'!R6</f>
        <v>10756</v>
      </c>
      <c r="I6" s="36">
        <f>'2.행정구역별 급수인구'!S6</f>
        <v>10575</v>
      </c>
      <c r="J6" s="36">
        <f>'2.행정구역별 급수인구'!T6</f>
        <v>10596</v>
      </c>
      <c r="K6" s="36">
        <f>'2.행정구역별 급수인구'!U6</f>
        <v>10421</v>
      </c>
      <c r="L6" s="36">
        <f>'2.행정구역별 급수인구'!V6</f>
        <v>10332</v>
      </c>
      <c r="M6" s="36">
        <f>'2.행정구역별 급수인구'!W6</f>
        <v>10581</v>
      </c>
      <c r="N6" s="36">
        <f>'2.행정구역별 급수인구'!X6</f>
        <v>10756</v>
      </c>
      <c r="O6" s="36">
        <f>'2.행정구역별 급수인구'!Y6</f>
        <v>10575</v>
      </c>
      <c r="P6" s="36">
        <f>'2.행정구역별 급수인구'!Z6</f>
        <v>10596</v>
      </c>
      <c r="Q6" s="36">
        <f>'2.행정구역별 급수인구'!AA6</f>
        <v>10421</v>
      </c>
      <c r="R6" s="36">
        <f>'2.행정구역별 급수인구'!AB6</f>
        <v>10332</v>
      </c>
      <c r="S6" s="36">
        <f>'2.행정구역별 급수인구'!AC6</f>
        <v>10581</v>
      </c>
      <c r="T6" s="36">
        <f>'2.행정구역별 급수인구'!AD6</f>
        <v>10756</v>
      </c>
    </row>
    <row r="7" spans="1:24" ht="15.95" customHeight="1">
      <c r="A7" s="68"/>
      <c r="B7" s="35" t="s">
        <v>39</v>
      </c>
      <c r="C7" s="36">
        <f>'2.행정구역별 급수인구'!M42</f>
        <v>16342</v>
      </c>
      <c r="D7" s="36">
        <f>'2.행정구역별 급수인구'!N42</f>
        <v>16540</v>
      </c>
      <c r="E7" s="36">
        <f>'2.행정구역별 급수인구'!O42</f>
        <v>19848</v>
      </c>
      <c r="F7" s="36">
        <f>'2.행정구역별 급수인구'!P42</f>
        <v>19684</v>
      </c>
      <c r="G7" s="36">
        <f>'2.행정구역별 급수인구'!Q42</f>
        <v>20068</v>
      </c>
      <c r="H7" s="36">
        <f>'2.행정구역별 급수인구'!R42</f>
        <v>20364</v>
      </c>
      <c r="I7" s="36">
        <f>'2.행정구역별 급수인구'!S42</f>
        <v>13948</v>
      </c>
      <c r="J7" s="36">
        <f>'2.행정구역별 급수인구'!T42</f>
        <v>14243</v>
      </c>
      <c r="K7" s="36">
        <f>'2.행정구역별 급수인구'!U42</f>
        <v>18940</v>
      </c>
      <c r="L7" s="36">
        <f>'2.행정구역별 급수인구'!V42</f>
        <v>19490</v>
      </c>
      <c r="M7" s="36">
        <f>'2.행정구역별 급수인구'!W42</f>
        <v>19870</v>
      </c>
      <c r="N7" s="36">
        <f>'2.행정구역별 급수인구'!X42</f>
        <v>20163</v>
      </c>
      <c r="O7" s="36">
        <f>'2.행정구역별 급수인구'!Y42</f>
        <v>13987</v>
      </c>
      <c r="P7" s="36">
        <f>'2.행정구역별 급수인구'!Z42</f>
        <v>14282</v>
      </c>
      <c r="Q7" s="36">
        <f>'2.행정구역별 급수인구'!AA42</f>
        <v>18940</v>
      </c>
      <c r="R7" s="36">
        <f>'2.행정구역별 급수인구'!AB42</f>
        <v>19490</v>
      </c>
      <c r="S7" s="36">
        <f>'2.행정구역별 급수인구'!AC42</f>
        <v>19870</v>
      </c>
      <c r="T7" s="36">
        <f>'2.행정구역별 급수인구'!AD42</f>
        <v>20163</v>
      </c>
    </row>
    <row r="8" spans="1:24" ht="15.95" customHeight="1">
      <c r="A8" s="68"/>
      <c r="B8" s="35" t="s">
        <v>143</v>
      </c>
      <c r="C8" s="36">
        <f>'2.행정구역별 급수인구'!M188</f>
        <v>5357</v>
      </c>
      <c r="D8" s="36">
        <f>'2.행정구역별 급수인구'!N188</f>
        <v>5363</v>
      </c>
      <c r="E8" s="36">
        <f>'2.행정구역별 급수인구'!O188</f>
        <v>5283</v>
      </c>
      <c r="F8" s="36">
        <f>'2.행정구역별 급수인구'!P188</f>
        <v>5227</v>
      </c>
      <c r="G8" s="36">
        <f>'2.행정구역별 급수인구'!Q188</f>
        <v>5351</v>
      </c>
      <c r="H8" s="36">
        <f>'2.행정구역별 급수인구'!R188</f>
        <v>5447</v>
      </c>
      <c r="I8" s="36">
        <f>'2.행정구역별 급수인구'!S188</f>
        <v>3680</v>
      </c>
      <c r="J8" s="36">
        <f>'2.행정구역별 급수인구'!T188</f>
        <v>4111</v>
      </c>
      <c r="K8" s="36">
        <f>'2.행정구역별 급수인구'!U188</f>
        <v>4509</v>
      </c>
      <c r="L8" s="36">
        <f>'2.행정구역별 급수인구'!V188</f>
        <v>4726</v>
      </c>
      <c r="M8" s="36">
        <f>'2.행정구역별 급수인구'!W188</f>
        <v>4838</v>
      </c>
      <c r="N8" s="36">
        <f>'2.행정구역별 급수인구'!X188</f>
        <v>4925</v>
      </c>
      <c r="O8" s="36">
        <f>'2.행정구역별 급수인구'!Y188</f>
        <v>3876</v>
      </c>
      <c r="P8" s="36">
        <f>'2.행정구역별 급수인구'!Z188</f>
        <v>4307</v>
      </c>
      <c r="Q8" s="36">
        <f>'2.행정구역별 급수인구'!AA188</f>
        <v>4509</v>
      </c>
      <c r="R8" s="36">
        <f>'2.행정구역별 급수인구'!AB188</f>
        <v>4726</v>
      </c>
      <c r="S8" s="36">
        <f>'2.행정구역별 급수인구'!AC188</f>
        <v>4838</v>
      </c>
      <c r="T8" s="36">
        <f>'2.행정구역별 급수인구'!AD188</f>
        <v>4925</v>
      </c>
      <c r="V8" s="46">
        <f>SUM(C8:C18)</f>
        <v>52244</v>
      </c>
      <c r="W8" s="46">
        <f>SUM(I8:I18)</f>
        <v>16914</v>
      </c>
      <c r="X8" s="34">
        <f>W8/V8</f>
        <v>0.32375009570476992</v>
      </c>
    </row>
    <row r="9" spans="1:24" ht="15.95" customHeight="1">
      <c r="A9" s="68"/>
      <c r="B9" s="35" t="s">
        <v>197</v>
      </c>
      <c r="C9" s="36">
        <f>'2.행정구역별 급수인구'!M262</f>
        <v>5303</v>
      </c>
      <c r="D9" s="36">
        <f>'2.행정구역별 급수인구'!N262</f>
        <v>5311</v>
      </c>
      <c r="E9" s="36">
        <f>'2.행정구역별 급수인구'!O262</f>
        <v>5230</v>
      </c>
      <c r="F9" s="36">
        <f>'2.행정구역별 급수인구'!P262</f>
        <v>5173</v>
      </c>
      <c r="G9" s="36">
        <f>'2.행정구역별 급수인구'!Q262</f>
        <v>5297</v>
      </c>
      <c r="H9" s="36">
        <f>'2.행정구역별 급수인구'!R262</f>
        <v>5395</v>
      </c>
      <c r="I9" s="36">
        <f>'2.행정구역별 급수인구'!S262</f>
        <v>1841</v>
      </c>
      <c r="J9" s="36">
        <f>'2.행정구역별 급수인구'!T262</f>
        <v>2010</v>
      </c>
      <c r="K9" s="36">
        <f>'2.행정구역별 급수인구'!U262</f>
        <v>3373</v>
      </c>
      <c r="L9" s="36">
        <f>'2.행정구역별 급수인구'!V262</f>
        <v>4400</v>
      </c>
      <c r="M9" s="36">
        <f>'2.행정구역별 급수인구'!W262</f>
        <v>4769</v>
      </c>
      <c r="N9" s="36">
        <f>'2.행정구역별 급수인구'!X262</f>
        <v>4855</v>
      </c>
      <c r="O9" s="36">
        <f>'2.행정구역별 급수인구'!Y262</f>
        <v>1841</v>
      </c>
      <c r="P9" s="36">
        <f>'2.행정구역별 급수인구'!Z262</f>
        <v>2010</v>
      </c>
      <c r="Q9" s="36">
        <f>'2.행정구역별 급수인구'!AA262</f>
        <v>3373</v>
      </c>
      <c r="R9" s="36">
        <f>'2.행정구역별 급수인구'!AB262</f>
        <v>4400</v>
      </c>
      <c r="S9" s="36">
        <f>'2.행정구역별 급수인구'!AC262</f>
        <v>4769</v>
      </c>
      <c r="T9" s="36">
        <f>'2.행정구역별 급수인구'!AD262</f>
        <v>4855</v>
      </c>
    </row>
    <row r="10" spans="1:24" ht="15.95" customHeight="1">
      <c r="A10" s="68"/>
      <c r="B10" s="35" t="s">
        <v>263</v>
      </c>
      <c r="C10" s="36">
        <f>'2.행정구역별 급수인구'!M351</f>
        <v>3897</v>
      </c>
      <c r="D10" s="36">
        <f>'2.행정구역별 급수인구'!N351</f>
        <v>3902</v>
      </c>
      <c r="E10" s="36">
        <f>'2.행정구역별 급수인구'!O351</f>
        <v>3842</v>
      </c>
      <c r="F10" s="36">
        <f>'2.행정구역별 급수인구'!P351</f>
        <v>3803</v>
      </c>
      <c r="G10" s="36">
        <f>'2.행정구역별 급수인구'!Q351</f>
        <v>3894</v>
      </c>
      <c r="H10" s="36">
        <f>'2.행정구역별 급수인구'!R351</f>
        <v>3965</v>
      </c>
      <c r="I10" s="36">
        <f>'2.행정구역별 급수인구'!S351</f>
        <v>0</v>
      </c>
      <c r="J10" s="36">
        <f>'2.행정구역별 급수인구'!T351</f>
        <v>0</v>
      </c>
      <c r="K10" s="36">
        <f>'2.행정구역별 급수인구'!U351</f>
        <v>1623</v>
      </c>
      <c r="L10" s="36">
        <f>'2.행정구역별 급수인구'!V351</f>
        <v>3235</v>
      </c>
      <c r="M10" s="36">
        <f>'2.행정구역별 급수인구'!W351</f>
        <v>3507</v>
      </c>
      <c r="N10" s="36">
        <f>'2.행정구역별 급수인구'!X351</f>
        <v>3573</v>
      </c>
      <c r="O10" s="36">
        <f>'2.행정구역별 급수인구'!Y351</f>
        <v>0</v>
      </c>
      <c r="P10" s="36">
        <f>'2.행정구역별 급수인구'!Z351</f>
        <v>0</v>
      </c>
      <c r="Q10" s="36">
        <f>'2.행정구역별 급수인구'!AA351</f>
        <v>1623</v>
      </c>
      <c r="R10" s="36">
        <f>'2.행정구역별 급수인구'!AB351</f>
        <v>3235</v>
      </c>
      <c r="S10" s="36">
        <f>'2.행정구역별 급수인구'!AC351</f>
        <v>3507</v>
      </c>
      <c r="T10" s="36">
        <f>'2.행정구역별 급수인구'!AD351</f>
        <v>3573</v>
      </c>
    </row>
    <row r="11" spans="1:24" ht="15.95" customHeight="1">
      <c r="A11" s="68"/>
      <c r="B11" s="35" t="s">
        <v>323</v>
      </c>
      <c r="C11" s="36">
        <f>'2.행정구역별 급수인구'!M418</f>
        <v>4131</v>
      </c>
      <c r="D11" s="36">
        <f>'2.행정구역별 급수인구'!N418</f>
        <v>4136</v>
      </c>
      <c r="E11" s="36">
        <f>'2.행정구역별 급수인구'!O418</f>
        <v>4074</v>
      </c>
      <c r="F11" s="36">
        <f>'2.행정구역별 급수인구'!P418</f>
        <v>4026</v>
      </c>
      <c r="G11" s="36">
        <f>'2.행정구역별 급수인구'!Q418</f>
        <v>4122</v>
      </c>
      <c r="H11" s="36">
        <f>'2.행정구역별 급수인구'!R418</f>
        <v>4199</v>
      </c>
      <c r="I11" s="36">
        <f>'2.행정구역별 급수인구'!S418</f>
        <v>0</v>
      </c>
      <c r="J11" s="36">
        <f>'2.행정구역별 급수인구'!T418</f>
        <v>0</v>
      </c>
      <c r="K11" s="36">
        <f>'2.행정구역별 급수인구'!U418</f>
        <v>1931</v>
      </c>
      <c r="L11" s="36">
        <f>'2.행정구역별 급수인구'!V418</f>
        <v>3424</v>
      </c>
      <c r="M11" s="36">
        <f>'2.행정구역별 급수인구'!W418</f>
        <v>3713</v>
      </c>
      <c r="N11" s="36">
        <f>'2.행정구역별 급수인구'!X418</f>
        <v>3779</v>
      </c>
      <c r="O11" s="36">
        <f>'2.행정구역별 급수인구'!Y418</f>
        <v>0</v>
      </c>
      <c r="P11" s="36">
        <f>'2.행정구역별 급수인구'!Z418</f>
        <v>0</v>
      </c>
      <c r="Q11" s="36">
        <f>'2.행정구역별 급수인구'!AA418</f>
        <v>1931</v>
      </c>
      <c r="R11" s="36">
        <f>'2.행정구역별 급수인구'!AB418</f>
        <v>3424</v>
      </c>
      <c r="S11" s="36">
        <f>'2.행정구역별 급수인구'!AC418</f>
        <v>3713</v>
      </c>
      <c r="T11" s="36">
        <f>'2.행정구역별 급수인구'!AD418</f>
        <v>3779</v>
      </c>
    </row>
    <row r="12" spans="1:24" ht="15.95" customHeight="1">
      <c r="A12" s="68"/>
      <c r="B12" s="35" t="s">
        <v>398</v>
      </c>
      <c r="C12" s="36">
        <f>'2.행정구역별 급수인구'!M511</f>
        <v>4307</v>
      </c>
      <c r="D12" s="36">
        <f>'2.행정구역별 급수인구'!N511</f>
        <v>4313</v>
      </c>
      <c r="E12" s="36">
        <f>'2.행정구역별 급수인구'!O511</f>
        <v>4247</v>
      </c>
      <c r="F12" s="36">
        <f>'2.행정구역별 급수인구'!P511</f>
        <v>4209</v>
      </c>
      <c r="G12" s="36">
        <f>'2.행정구역별 급수인구'!Q511</f>
        <v>4306</v>
      </c>
      <c r="H12" s="36">
        <f>'2.행정구역별 급수인구'!R511</f>
        <v>4389</v>
      </c>
      <c r="I12" s="36">
        <f>'2.행정구역별 급수인구'!S511</f>
        <v>2961</v>
      </c>
      <c r="J12" s="36">
        <f>'2.행정구역별 급수인구'!T511</f>
        <v>2965</v>
      </c>
      <c r="K12" s="36">
        <f>'2.행정구역별 급수인구'!U511</f>
        <v>3397</v>
      </c>
      <c r="L12" s="36">
        <f>'2.행정구역별 급수인구'!V511</f>
        <v>3575</v>
      </c>
      <c r="M12" s="36">
        <f>'2.행정구역별 급수인구'!W511</f>
        <v>3877</v>
      </c>
      <c r="N12" s="36">
        <f>'2.행정구역별 급수인구'!X511</f>
        <v>3953</v>
      </c>
      <c r="O12" s="36">
        <f>'2.행정구역별 급수인구'!Y511</f>
        <v>3044</v>
      </c>
      <c r="P12" s="36">
        <f>'2.행정구역별 급수인구'!Z511</f>
        <v>3048</v>
      </c>
      <c r="Q12" s="36">
        <f>'2.행정구역별 급수인구'!AA511</f>
        <v>3397</v>
      </c>
      <c r="R12" s="36">
        <f>'2.행정구역별 급수인구'!AB511</f>
        <v>3575</v>
      </c>
      <c r="S12" s="36">
        <f>'2.행정구역별 급수인구'!AC511</f>
        <v>3877</v>
      </c>
      <c r="T12" s="36">
        <f>'2.행정구역별 급수인구'!AD511</f>
        <v>3953</v>
      </c>
    </row>
    <row r="13" spans="1:24" ht="15.95" customHeight="1">
      <c r="A13" s="68"/>
      <c r="B13" s="35" t="s">
        <v>424</v>
      </c>
      <c r="C13" s="36">
        <f>'2.행정구역별 급수인구'!M578</f>
        <v>7175</v>
      </c>
      <c r="D13" s="36">
        <f>'2.행정구역별 급수인구'!N578</f>
        <v>7186</v>
      </c>
      <c r="E13" s="36">
        <f>'2.행정구역별 급수인구'!O578</f>
        <v>7075</v>
      </c>
      <c r="F13" s="36">
        <f>'2.행정구역별 급수인구'!P578</f>
        <v>6999</v>
      </c>
      <c r="G13" s="36">
        <f>'2.행정구역별 급수인구'!Q578</f>
        <v>7170</v>
      </c>
      <c r="H13" s="36">
        <f>'2.행정구역별 급수인구'!R578</f>
        <v>7300</v>
      </c>
      <c r="I13" s="36">
        <f>'2.행정구역별 급수인구'!S578</f>
        <v>2237</v>
      </c>
      <c r="J13" s="36">
        <f>'2.행정구역별 급수인구'!T578</f>
        <v>2241</v>
      </c>
      <c r="K13" s="36">
        <f>'2.행정구역별 급수인구'!U578</f>
        <v>3884</v>
      </c>
      <c r="L13" s="36">
        <f>'2.행정구역별 급수인구'!V578</f>
        <v>5938</v>
      </c>
      <c r="M13" s="36">
        <f>'2.행정구역별 급수인구'!W578</f>
        <v>6442</v>
      </c>
      <c r="N13" s="36">
        <f>'2.행정구역별 급수인구'!X578</f>
        <v>6561</v>
      </c>
      <c r="O13" s="36">
        <f>'2.행정구역별 급수인구'!Y578</f>
        <v>2754</v>
      </c>
      <c r="P13" s="36">
        <f>'2.행정구역별 급수인구'!Z578</f>
        <v>2758</v>
      </c>
      <c r="Q13" s="36">
        <f>'2.행정구역별 급수인구'!AA578</f>
        <v>3884</v>
      </c>
      <c r="R13" s="36">
        <f>'2.행정구역별 급수인구'!AB578</f>
        <v>5938</v>
      </c>
      <c r="S13" s="36">
        <f>'2.행정구역별 급수인구'!AC578</f>
        <v>6442</v>
      </c>
      <c r="T13" s="36">
        <f>'2.행정구역별 급수인구'!AD578</f>
        <v>6561</v>
      </c>
    </row>
    <row r="14" spans="1:24" ht="15.95" customHeight="1">
      <c r="A14" s="68"/>
      <c r="B14" s="35" t="s">
        <v>446</v>
      </c>
      <c r="C14" s="36">
        <f>'2.행정구역별 급수인구'!M666</f>
        <v>2871</v>
      </c>
      <c r="D14" s="36">
        <f>'2.행정구역별 급수인구'!N666</f>
        <v>2877</v>
      </c>
      <c r="E14" s="36">
        <f>'2.행정구역별 급수인구'!O666</f>
        <v>2833</v>
      </c>
      <c r="F14" s="36">
        <f>'2.행정구역별 급수인구'!P666</f>
        <v>2800</v>
      </c>
      <c r="G14" s="36">
        <f>'2.행정구역별 급수인구'!Q666</f>
        <v>2866</v>
      </c>
      <c r="H14" s="36">
        <f>'2.행정구역별 급수인구'!R666</f>
        <v>2920</v>
      </c>
      <c r="I14" s="36">
        <f>'2.행정구역별 급수인구'!S666</f>
        <v>0</v>
      </c>
      <c r="J14" s="36">
        <f>'2.행정구역별 급수인구'!T666</f>
        <v>0</v>
      </c>
      <c r="K14" s="36">
        <f>'2.행정구역별 급수인구'!U666</f>
        <v>0</v>
      </c>
      <c r="L14" s="36">
        <f>'2.행정구역별 급수인구'!V666</f>
        <v>2241</v>
      </c>
      <c r="M14" s="36">
        <f>'2.행정구역별 급수인구'!W666</f>
        <v>2292</v>
      </c>
      <c r="N14" s="36">
        <f>'2.행정구역별 급수인구'!X666</f>
        <v>2336</v>
      </c>
      <c r="O14" s="36">
        <f>'2.행정구역별 급수인구'!Y666</f>
        <v>0</v>
      </c>
      <c r="P14" s="36">
        <f>'2.행정구역별 급수인구'!Z666</f>
        <v>0</v>
      </c>
      <c r="Q14" s="36">
        <f>'2.행정구역별 급수인구'!AA666</f>
        <v>0</v>
      </c>
      <c r="R14" s="36">
        <f>'2.행정구역별 급수인구'!AB666</f>
        <v>2241</v>
      </c>
      <c r="S14" s="36">
        <f>'2.행정구역별 급수인구'!AC666</f>
        <v>2292</v>
      </c>
      <c r="T14" s="36">
        <f>'2.행정구역별 급수인구'!AD666</f>
        <v>2336</v>
      </c>
    </row>
    <row r="15" spans="1:24" ht="15.95" customHeight="1">
      <c r="A15" s="68"/>
      <c r="B15" s="35" t="s">
        <v>473</v>
      </c>
      <c r="C15" s="36">
        <f>'2.행정구역별 급수인구'!M697</f>
        <v>6598</v>
      </c>
      <c r="D15" s="36">
        <f>'2.행정구역별 급수인구'!N697</f>
        <v>6606</v>
      </c>
      <c r="E15" s="36">
        <f>'2.행정구역별 급수인구'!O697</f>
        <v>6505</v>
      </c>
      <c r="F15" s="36">
        <f>'2.행정구역별 급수인구'!P697</f>
        <v>9365</v>
      </c>
      <c r="G15" s="36">
        <f>'2.행정구역별 급수인구'!Q697</f>
        <v>9522</v>
      </c>
      <c r="H15" s="36">
        <f>'2.행정구역별 급수인구'!R697</f>
        <v>9642</v>
      </c>
      <c r="I15" s="36">
        <f>'2.행정구역별 급수인구'!S697</f>
        <v>699</v>
      </c>
      <c r="J15" s="36">
        <f>'2.행정구역별 급수인구'!T697</f>
        <v>887</v>
      </c>
      <c r="K15" s="36">
        <f>'2.행정구역별 급수인구'!U697</f>
        <v>3717</v>
      </c>
      <c r="L15" s="36">
        <f>'2.행정구역별 급수인구'!V697</f>
        <v>8408</v>
      </c>
      <c r="M15" s="36">
        <f>'2.행정구역별 급수인구'!W697</f>
        <v>8547</v>
      </c>
      <c r="N15" s="36">
        <f>'2.행정구역별 급수인구'!X697</f>
        <v>8648</v>
      </c>
      <c r="O15" s="36">
        <f>'2.행정구역별 급수인구'!Y697</f>
        <v>2181</v>
      </c>
      <c r="P15" s="36">
        <f>'2.행정구역별 급수인구'!Z697</f>
        <v>2264</v>
      </c>
      <c r="Q15" s="36">
        <f>'2.행정구역별 급수인구'!AA697</f>
        <v>3717</v>
      </c>
      <c r="R15" s="36">
        <f>'2.행정구역별 급수인구'!AB697</f>
        <v>8408</v>
      </c>
      <c r="S15" s="36">
        <f>'2.행정구역별 급수인구'!AC697</f>
        <v>8547</v>
      </c>
      <c r="T15" s="36">
        <f>'2.행정구역별 급수인구'!AD697</f>
        <v>8648</v>
      </c>
    </row>
    <row r="16" spans="1:24" ht="15.95" customHeight="1">
      <c r="A16" s="68"/>
      <c r="B16" s="35" t="s">
        <v>511</v>
      </c>
      <c r="C16" s="36">
        <f>'2.행정구역별 급수인구'!M827</f>
        <v>4295</v>
      </c>
      <c r="D16" s="36">
        <f>'2.행정구역별 급수인구'!N827</f>
        <v>4299</v>
      </c>
      <c r="E16" s="36">
        <f>'2.행정구역별 급수인구'!O827</f>
        <v>4233</v>
      </c>
      <c r="F16" s="36">
        <f>'2.행정구역별 급수인구'!P827</f>
        <v>4189</v>
      </c>
      <c r="G16" s="36">
        <f>'2.행정구역별 급수인구'!Q827</f>
        <v>4288</v>
      </c>
      <c r="H16" s="36">
        <f>'2.행정구역별 급수인구'!R827</f>
        <v>4366</v>
      </c>
      <c r="I16" s="36">
        <f>'2.행정구역별 급수인구'!S827</f>
        <v>602</v>
      </c>
      <c r="J16" s="36">
        <f>'2.행정구역별 급수인구'!T827</f>
        <v>671</v>
      </c>
      <c r="K16" s="36">
        <f>'2.행정구역별 급수인구'!U827</f>
        <v>1252</v>
      </c>
      <c r="L16" s="36">
        <f>'2.행정구역별 급수인구'!V827</f>
        <v>3563</v>
      </c>
      <c r="M16" s="36">
        <f>'2.행정구역별 급수인구'!W827</f>
        <v>3642</v>
      </c>
      <c r="N16" s="36">
        <f>'2.행정구역별 급수인구'!X827</f>
        <v>3711</v>
      </c>
      <c r="O16" s="36">
        <f>'2.행정구역별 급수인구'!Y827</f>
        <v>602</v>
      </c>
      <c r="P16" s="36">
        <f>'2.행정구역별 급수인구'!Z827</f>
        <v>671</v>
      </c>
      <c r="Q16" s="36">
        <f>'2.행정구역별 급수인구'!AA827</f>
        <v>1252</v>
      </c>
      <c r="R16" s="36">
        <f>'2.행정구역별 급수인구'!AB827</f>
        <v>3563</v>
      </c>
      <c r="S16" s="36">
        <f>'2.행정구역별 급수인구'!AC827</f>
        <v>3642</v>
      </c>
      <c r="T16" s="36">
        <f>'2.행정구역별 급수인구'!AD827</f>
        <v>3711</v>
      </c>
    </row>
    <row r="17" spans="1:20" ht="15.95" customHeight="1">
      <c r="A17" s="68"/>
      <c r="B17" s="35" t="s">
        <v>538</v>
      </c>
      <c r="C17" s="36">
        <f>'2.행정구역별 급수인구'!M907</f>
        <v>5431</v>
      </c>
      <c r="D17" s="36">
        <f>'2.행정구역별 급수인구'!N907</f>
        <v>5438</v>
      </c>
      <c r="E17" s="36">
        <f>'2.행정구역별 급수인구'!O907</f>
        <v>5355</v>
      </c>
      <c r="F17" s="36">
        <f>'2.행정구역별 급수인구'!P907</f>
        <v>5299</v>
      </c>
      <c r="G17" s="36">
        <f>'2.행정구역별 급수인구'!Q907</f>
        <v>5425</v>
      </c>
      <c r="H17" s="36">
        <f>'2.행정구역별 급수인구'!R907</f>
        <v>5524</v>
      </c>
      <c r="I17" s="36">
        <f>'2.행정구역별 급수인구'!S907</f>
        <v>2785</v>
      </c>
      <c r="J17" s="36">
        <f>'2.행정구역별 급수인구'!T907</f>
        <v>3067</v>
      </c>
      <c r="K17" s="36">
        <f>'2.행정구역별 급수인구'!U907</f>
        <v>4156</v>
      </c>
      <c r="L17" s="36">
        <f>'2.행정구역별 급수인구'!V907</f>
        <v>4838</v>
      </c>
      <c r="M17" s="36">
        <f>'2.행정구역별 급수인구'!W907</f>
        <v>5152</v>
      </c>
      <c r="N17" s="36">
        <f>'2.행정구역별 급수인구'!X907</f>
        <v>5243</v>
      </c>
      <c r="O17" s="36">
        <f>'2.행정구역별 급수인구'!Y907</f>
        <v>2785</v>
      </c>
      <c r="P17" s="36">
        <f>'2.행정구역별 급수인구'!Z907</f>
        <v>3067</v>
      </c>
      <c r="Q17" s="36">
        <f>'2.행정구역별 급수인구'!AA907</f>
        <v>4156</v>
      </c>
      <c r="R17" s="36">
        <f>'2.행정구역별 급수인구'!AB907</f>
        <v>4838</v>
      </c>
      <c r="S17" s="36">
        <f>'2.행정구역별 급수인구'!AC907</f>
        <v>5152</v>
      </c>
      <c r="T17" s="36">
        <f>'2.행정구역별 급수인구'!AD907</f>
        <v>5243</v>
      </c>
    </row>
    <row r="18" spans="1:20" ht="15.95" customHeight="1">
      <c r="A18" s="68"/>
      <c r="B18" s="35" t="s">
        <v>556</v>
      </c>
      <c r="C18" s="36">
        <f>'2.행정구역별 급수인구'!M951</f>
        <v>2879</v>
      </c>
      <c r="D18" s="36">
        <f>'2.행정구역별 급수인구'!N951</f>
        <v>2881</v>
      </c>
      <c r="E18" s="36">
        <f>'2.행정구역별 급수인구'!O951</f>
        <v>2839</v>
      </c>
      <c r="F18" s="36">
        <f>'2.행정구역별 급수인구'!P951</f>
        <v>2807</v>
      </c>
      <c r="G18" s="36">
        <f>'2.행정구역별 급수인구'!Q951</f>
        <v>2877</v>
      </c>
      <c r="H18" s="36">
        <f>'2.행정구역별 급수인구'!R951</f>
        <v>2930</v>
      </c>
      <c r="I18" s="36">
        <f>'2.행정구역별 급수인구'!S951</f>
        <v>2109</v>
      </c>
      <c r="J18" s="36">
        <f>'2.행정구역별 급수인구'!T951</f>
        <v>2111</v>
      </c>
      <c r="K18" s="36">
        <f>'2.행정구역별 급수인구'!U951</f>
        <v>2557</v>
      </c>
      <c r="L18" s="36">
        <f>'2.행정구역별 급수인구'!V951</f>
        <v>2667</v>
      </c>
      <c r="M18" s="36">
        <f>'2.행정구역별 급수인구'!W951</f>
        <v>2735</v>
      </c>
      <c r="N18" s="36">
        <f>'2.행정구역별 급수인구'!X951</f>
        <v>2783</v>
      </c>
      <c r="O18" s="36">
        <f>'2.행정구역별 급수인구'!Y951</f>
        <v>2109</v>
      </c>
      <c r="P18" s="36">
        <f>'2.행정구역별 급수인구'!Z951</f>
        <v>2111</v>
      </c>
      <c r="Q18" s="36">
        <f>'2.행정구역별 급수인구'!AA951</f>
        <v>2557</v>
      </c>
      <c r="R18" s="36">
        <f>'2.행정구역별 급수인구'!AB951</f>
        <v>2667</v>
      </c>
      <c r="S18" s="36">
        <f>'2.행정구역별 급수인구'!AC951</f>
        <v>2735</v>
      </c>
      <c r="T18" s="36">
        <f>'2.행정구역별 급수인구'!AD951</f>
        <v>2783</v>
      </c>
    </row>
    <row r="19" spans="1:20" ht="15.95" customHeight="1">
      <c r="A19" s="68"/>
      <c r="B19" s="35" t="s">
        <v>571</v>
      </c>
      <c r="C19" s="36">
        <f>'2.행정구역별 급수인구'!M985</f>
        <v>30861</v>
      </c>
      <c r="D19" s="36">
        <f>'2.행정구역별 급수인구'!N985</f>
        <v>36275</v>
      </c>
      <c r="E19" s="36">
        <f>'2.행정구역별 급수인구'!O985</f>
        <v>32207</v>
      </c>
      <c r="F19" s="36">
        <f>'2.행정구역별 급수인구'!P985</f>
        <v>37207</v>
      </c>
      <c r="G19" s="36">
        <f>'2.행정구역별 급수인구'!Q985</f>
        <v>37927</v>
      </c>
      <c r="H19" s="36">
        <f>'2.행정구역별 급수인구'!R985</f>
        <v>38493</v>
      </c>
      <c r="I19" s="36">
        <f>'2.행정구역별 급수인구'!S985</f>
        <v>29627</v>
      </c>
      <c r="J19" s="36">
        <f>'2.행정구역별 급수인구'!T985</f>
        <v>34824</v>
      </c>
      <c r="K19" s="36">
        <f>'2.행정구역별 급수인구'!U985</f>
        <v>31241</v>
      </c>
      <c r="L19" s="36">
        <f>'2.행정구역별 급수인구'!V985</f>
        <v>36463</v>
      </c>
      <c r="M19" s="36">
        <f>'2.행정구역별 급수인구'!W985</f>
        <v>37547</v>
      </c>
      <c r="N19" s="36">
        <f>'2.행정구역별 급수인구'!X985</f>
        <v>38493</v>
      </c>
      <c r="O19" s="36">
        <f>'2.행정구역별 급수인구'!Y985</f>
        <v>29627</v>
      </c>
      <c r="P19" s="36">
        <f>'2.행정구역별 급수인구'!Z985</f>
        <v>34824</v>
      </c>
      <c r="Q19" s="36">
        <f>'2.행정구역별 급수인구'!AA985</f>
        <v>31241</v>
      </c>
      <c r="R19" s="36">
        <f>'2.행정구역별 급수인구'!AB985</f>
        <v>36463</v>
      </c>
      <c r="S19" s="36">
        <f>'2.행정구역별 급수인구'!AC985</f>
        <v>37547</v>
      </c>
      <c r="T19" s="36">
        <f>'2.행정구역별 급수인구'!AD985</f>
        <v>38493</v>
      </c>
    </row>
    <row r="20" spans="1:20" ht="15.95" customHeight="1">
      <c r="A20" s="68"/>
      <c r="B20" s="35" t="s">
        <v>578</v>
      </c>
      <c r="C20" s="36">
        <f>'2.행정구역별 급수인구'!M993</f>
        <v>18943</v>
      </c>
      <c r="D20" s="36">
        <f>'2.행정구역별 급수인구'!N993</f>
        <v>18971</v>
      </c>
      <c r="E20" s="36">
        <f>'2.행정구역별 급수인구'!O993</f>
        <v>18677</v>
      </c>
      <c r="F20" s="36">
        <f>'2.행정구역별 급수인구'!P993</f>
        <v>19896</v>
      </c>
      <c r="G20" s="36">
        <f>'2.행정구역별 급수인구'!Q993</f>
        <v>20342</v>
      </c>
      <c r="H20" s="36">
        <f>'2.행정구역별 급수인구'!R993</f>
        <v>20686</v>
      </c>
      <c r="I20" s="36">
        <f>'2.행정구역별 급수인구'!S993</f>
        <v>18184</v>
      </c>
      <c r="J20" s="36">
        <f>'2.행정구역별 급수인구'!T993</f>
        <v>18401</v>
      </c>
      <c r="K20" s="36">
        <f>'2.행정구역별 급수인구'!U993</f>
        <v>18117</v>
      </c>
      <c r="L20" s="36">
        <f>'2.행정구역별 급수인구'!V993</f>
        <v>19498</v>
      </c>
      <c r="M20" s="36">
        <f>'2.행정구역별 급수인구'!W993</f>
        <v>20139</v>
      </c>
      <c r="N20" s="36">
        <f>'2.행정구역별 급수인구'!X993</f>
        <v>20686</v>
      </c>
      <c r="O20" s="36">
        <f>'2.행정구역별 급수인구'!Y993</f>
        <v>18184</v>
      </c>
      <c r="P20" s="36">
        <f>'2.행정구역별 급수인구'!Z993</f>
        <v>18401</v>
      </c>
      <c r="Q20" s="36">
        <f>'2.행정구역별 급수인구'!AA993</f>
        <v>18117</v>
      </c>
      <c r="R20" s="36">
        <f>'2.행정구역별 급수인구'!AB993</f>
        <v>19498</v>
      </c>
      <c r="S20" s="36">
        <f>'2.행정구역별 급수인구'!AC993</f>
        <v>20139</v>
      </c>
      <c r="T20" s="36">
        <f>'2.행정구역별 급수인구'!AD993</f>
        <v>20686</v>
      </c>
    </row>
    <row r="21" spans="1:20" ht="9.9499999999999993" customHeight="1"/>
    <row r="22" spans="1:20" s="31" customFormat="1" ht="15.95" hidden="1" customHeight="1">
      <c r="A22" s="15" t="s">
        <v>1523</v>
      </c>
      <c r="C22" s="32"/>
      <c r="D22" s="32"/>
      <c r="E22" s="32"/>
      <c r="G22" s="32"/>
      <c r="H22" s="32"/>
    </row>
    <row r="23" spans="1:20" s="33" customFormat="1" ht="14.1" hidden="1" customHeight="1">
      <c r="A23" s="68" t="s">
        <v>18</v>
      </c>
      <c r="B23" s="68"/>
      <c r="C23" s="68" t="s">
        <v>21</v>
      </c>
      <c r="D23" s="68"/>
      <c r="E23" s="68"/>
      <c r="F23" s="68"/>
      <c r="G23" s="68"/>
      <c r="H23" s="68"/>
      <c r="I23" s="68" t="s">
        <v>22</v>
      </c>
      <c r="J23" s="68"/>
      <c r="K23" s="68"/>
      <c r="L23" s="68"/>
      <c r="M23" s="68"/>
      <c r="N23" s="68"/>
      <c r="O23" s="68" t="s">
        <v>1143</v>
      </c>
      <c r="P23" s="68"/>
      <c r="Q23" s="68"/>
      <c r="R23" s="68"/>
      <c r="S23" s="68"/>
      <c r="T23" s="68"/>
    </row>
    <row r="24" spans="1:20" s="33" customFormat="1" ht="14.1" hidden="1" customHeight="1">
      <c r="A24" s="68"/>
      <c r="B24" s="68"/>
      <c r="C24" s="35">
        <v>2013</v>
      </c>
      <c r="D24" s="52"/>
      <c r="E24" s="35">
        <v>2015</v>
      </c>
      <c r="F24" s="35">
        <v>2020</v>
      </c>
      <c r="G24" s="35">
        <v>2025</v>
      </c>
      <c r="H24" s="35">
        <v>2030</v>
      </c>
      <c r="I24" s="35">
        <v>2013</v>
      </c>
      <c r="J24" s="52"/>
      <c r="K24" s="35">
        <v>2015</v>
      </c>
      <c r="L24" s="35">
        <v>2020</v>
      </c>
      <c r="M24" s="35">
        <v>2025</v>
      </c>
      <c r="N24" s="35">
        <v>2030</v>
      </c>
      <c r="O24" s="35">
        <v>2013</v>
      </c>
      <c r="P24" s="52"/>
      <c r="Q24" s="35">
        <v>2015</v>
      </c>
      <c r="R24" s="35">
        <v>2020</v>
      </c>
      <c r="S24" s="35">
        <v>2025</v>
      </c>
      <c r="T24" s="35">
        <v>2030</v>
      </c>
    </row>
    <row r="25" spans="1:20" s="33" customFormat="1" ht="15.95" hidden="1" customHeight="1">
      <c r="A25" s="68" t="s">
        <v>1135</v>
      </c>
      <c r="B25" s="68"/>
      <c r="C25" s="38" t="e">
        <f>SUM(C26:C32)</f>
        <v>#REF!</v>
      </c>
      <c r="D25" s="38"/>
      <c r="E25" s="38" t="e">
        <f t="shared" ref="E25:T25" si="3">SUM(E26:E32)</f>
        <v>#REF!</v>
      </c>
      <c r="F25" s="38" t="e">
        <f t="shared" si="3"/>
        <v>#REF!</v>
      </c>
      <c r="G25" s="38" t="e">
        <f t="shared" si="3"/>
        <v>#REF!</v>
      </c>
      <c r="H25" s="38" t="e">
        <f t="shared" si="3"/>
        <v>#REF!</v>
      </c>
      <c r="I25" s="38">
        <f t="shared" si="3"/>
        <v>0</v>
      </c>
      <c r="J25" s="38"/>
      <c r="K25" s="38">
        <f t="shared" si="3"/>
        <v>0</v>
      </c>
      <c r="L25" s="38">
        <f t="shared" si="3"/>
        <v>0</v>
      </c>
      <c r="M25" s="38">
        <f t="shared" si="3"/>
        <v>0</v>
      </c>
      <c r="N25" s="38">
        <f t="shared" si="3"/>
        <v>0</v>
      </c>
      <c r="O25" s="38">
        <f t="shared" si="3"/>
        <v>0</v>
      </c>
      <c r="P25" s="38"/>
      <c r="Q25" s="38">
        <f t="shared" si="3"/>
        <v>0</v>
      </c>
      <c r="R25" s="38">
        <f t="shared" si="3"/>
        <v>0</v>
      </c>
      <c r="S25" s="38">
        <f t="shared" si="3"/>
        <v>0</v>
      </c>
      <c r="T25" s="38">
        <f t="shared" si="3"/>
        <v>0</v>
      </c>
    </row>
    <row r="26" spans="1:20" s="33" customFormat="1" ht="15.95" hidden="1" customHeight="1">
      <c r="A26" s="68"/>
      <c r="B26" s="35" t="s">
        <v>1136</v>
      </c>
      <c r="C26" s="38" t="e">
        <f>#REF!</f>
        <v>#REF!</v>
      </c>
      <c r="D26" s="38"/>
      <c r="E26" s="38" t="e">
        <f>#REF!</f>
        <v>#REF!</v>
      </c>
      <c r="F26" s="38" t="e">
        <f>#REF!</f>
        <v>#REF!</v>
      </c>
      <c r="G26" s="38" t="e">
        <f>#REF!</f>
        <v>#REF!</v>
      </c>
      <c r="H26" s="38" t="e">
        <f>#REF!</f>
        <v>#REF!</v>
      </c>
      <c r="I26" s="38">
        <f>SUMIF('2.행정구역별 급수인구'!B7:B997,Sheet2!C4:C15,'2.행정구역별 급수인구'!S7:S997)</f>
        <v>0</v>
      </c>
      <c r="J26" s="38"/>
      <c r="K26" s="38"/>
      <c r="L26" s="38"/>
      <c r="M26" s="38"/>
      <c r="N26" s="38"/>
      <c r="O26" s="38"/>
      <c r="P26" s="38"/>
      <c r="Q26" s="38"/>
      <c r="R26" s="38"/>
      <c r="S26" s="38"/>
      <c r="T26" s="38"/>
    </row>
    <row r="27" spans="1:20" s="33" customFormat="1" ht="15.95" hidden="1" customHeight="1">
      <c r="A27" s="68"/>
      <c r="B27" s="35" t="s">
        <v>1137</v>
      </c>
      <c r="C27" s="38" t="e">
        <f>#REF!</f>
        <v>#REF!</v>
      </c>
      <c r="D27" s="38"/>
      <c r="E27" s="38" t="e">
        <f>#REF!</f>
        <v>#REF!</v>
      </c>
      <c r="F27" s="38" t="e">
        <f>#REF!</f>
        <v>#REF!</v>
      </c>
      <c r="G27" s="38" t="e">
        <f>#REF!</f>
        <v>#REF!</v>
      </c>
      <c r="H27" s="38" t="e">
        <f>#REF!</f>
        <v>#REF!</v>
      </c>
      <c r="I27" s="38"/>
      <c r="J27" s="38"/>
      <c r="K27" s="38"/>
      <c r="L27" s="38"/>
      <c r="M27" s="38"/>
      <c r="N27" s="38"/>
      <c r="O27" s="38"/>
      <c r="P27" s="38"/>
      <c r="Q27" s="38"/>
      <c r="R27" s="38"/>
      <c r="S27" s="38"/>
      <c r="T27" s="38"/>
    </row>
    <row r="28" spans="1:20" s="33" customFormat="1" ht="15.95" hidden="1" customHeight="1">
      <c r="A28" s="68"/>
      <c r="B28" s="35" t="s">
        <v>1138</v>
      </c>
      <c r="C28" s="38" t="e">
        <f>#REF!</f>
        <v>#REF!</v>
      </c>
      <c r="D28" s="38"/>
      <c r="E28" s="38" t="e">
        <f>#REF!</f>
        <v>#REF!</v>
      </c>
      <c r="F28" s="38" t="e">
        <f>#REF!</f>
        <v>#REF!</v>
      </c>
      <c r="G28" s="38" t="e">
        <f>#REF!</f>
        <v>#REF!</v>
      </c>
      <c r="H28" s="38" t="e">
        <f>#REF!</f>
        <v>#REF!</v>
      </c>
      <c r="I28" s="38"/>
      <c r="J28" s="38"/>
      <c r="K28" s="38"/>
      <c r="L28" s="38"/>
      <c r="M28" s="38"/>
      <c r="N28" s="38"/>
      <c r="O28" s="38"/>
      <c r="P28" s="38"/>
      <c r="Q28" s="38"/>
      <c r="R28" s="38"/>
      <c r="S28" s="38"/>
      <c r="T28" s="38"/>
    </row>
    <row r="29" spans="1:20" s="33" customFormat="1" ht="15.95" hidden="1" customHeight="1">
      <c r="A29" s="68"/>
      <c r="B29" s="35" t="s">
        <v>1139</v>
      </c>
      <c r="C29" s="38" t="e">
        <f>#REF!</f>
        <v>#REF!</v>
      </c>
      <c r="D29" s="38"/>
      <c r="E29" s="38" t="e">
        <f>#REF!</f>
        <v>#REF!</v>
      </c>
      <c r="F29" s="38" t="e">
        <f>#REF!</f>
        <v>#REF!</v>
      </c>
      <c r="G29" s="38" t="e">
        <f>#REF!</f>
        <v>#REF!</v>
      </c>
      <c r="H29" s="38" t="e">
        <f>#REF!</f>
        <v>#REF!</v>
      </c>
      <c r="I29" s="38"/>
      <c r="J29" s="38"/>
      <c r="K29" s="38"/>
      <c r="L29" s="38"/>
      <c r="M29" s="38"/>
      <c r="N29" s="38"/>
      <c r="O29" s="38"/>
      <c r="P29" s="38"/>
      <c r="Q29" s="38"/>
      <c r="R29" s="38"/>
      <c r="S29" s="38"/>
      <c r="T29" s="38"/>
    </row>
    <row r="30" spans="1:20" s="33" customFormat="1" ht="15.95" hidden="1" customHeight="1">
      <c r="A30" s="68"/>
      <c r="B30" s="35" t="s">
        <v>1140</v>
      </c>
      <c r="C30" s="38" t="e">
        <f>#REF!</f>
        <v>#REF!</v>
      </c>
      <c r="D30" s="38"/>
      <c r="E30" s="38" t="e">
        <f>#REF!</f>
        <v>#REF!</v>
      </c>
      <c r="F30" s="38" t="e">
        <f>#REF!</f>
        <v>#REF!</v>
      </c>
      <c r="G30" s="38" t="e">
        <f>#REF!</f>
        <v>#REF!</v>
      </c>
      <c r="H30" s="38" t="e">
        <f>#REF!</f>
        <v>#REF!</v>
      </c>
      <c r="I30" s="38"/>
      <c r="J30" s="38"/>
      <c r="K30" s="38"/>
      <c r="L30" s="38"/>
      <c r="M30" s="38"/>
      <c r="N30" s="38"/>
      <c r="O30" s="38"/>
      <c r="P30" s="38"/>
      <c r="Q30" s="38"/>
      <c r="R30" s="38"/>
      <c r="S30" s="38"/>
      <c r="T30" s="38"/>
    </row>
    <row r="31" spans="1:20" s="33" customFormat="1" ht="15.95" hidden="1" customHeight="1">
      <c r="A31" s="68"/>
      <c r="B31" s="35" t="s">
        <v>1141</v>
      </c>
      <c r="C31" s="38" t="e">
        <f>#REF!</f>
        <v>#REF!</v>
      </c>
      <c r="D31" s="38"/>
      <c r="E31" s="38" t="e">
        <f>#REF!</f>
        <v>#REF!</v>
      </c>
      <c r="F31" s="38" t="e">
        <f>#REF!</f>
        <v>#REF!</v>
      </c>
      <c r="G31" s="38" t="e">
        <f>#REF!</f>
        <v>#REF!</v>
      </c>
      <c r="H31" s="38" t="e">
        <f>#REF!</f>
        <v>#REF!</v>
      </c>
      <c r="I31" s="38"/>
      <c r="J31" s="38"/>
      <c r="K31" s="38"/>
      <c r="L31" s="38"/>
      <c r="M31" s="38"/>
      <c r="N31" s="38"/>
      <c r="O31" s="38"/>
      <c r="P31" s="38"/>
      <c r="Q31" s="38"/>
      <c r="R31" s="38"/>
      <c r="S31" s="38"/>
      <c r="T31" s="38"/>
    </row>
    <row r="32" spans="1:20" s="33" customFormat="1" ht="15.95" hidden="1" customHeight="1">
      <c r="A32" s="68"/>
      <c r="B32" s="35" t="s">
        <v>1142</v>
      </c>
      <c r="C32" s="38" t="e">
        <f>#REF!</f>
        <v>#REF!</v>
      </c>
      <c r="D32" s="38"/>
      <c r="E32" s="38" t="e">
        <f>#REF!</f>
        <v>#REF!</v>
      </c>
      <c r="F32" s="38" t="e">
        <f>#REF!</f>
        <v>#REF!</v>
      </c>
      <c r="G32" s="38" t="e">
        <f>#REF!</f>
        <v>#REF!</v>
      </c>
      <c r="H32" s="38" t="e">
        <f>#REF!</f>
        <v>#REF!</v>
      </c>
      <c r="I32" s="38"/>
      <c r="J32" s="38"/>
      <c r="K32" s="38"/>
      <c r="L32" s="38"/>
      <c r="M32" s="38"/>
      <c r="N32" s="38"/>
      <c r="O32" s="38"/>
      <c r="P32" s="38"/>
      <c r="Q32" s="38"/>
      <c r="R32" s="38"/>
      <c r="S32" s="38"/>
      <c r="T32" s="38"/>
    </row>
    <row r="34" spans="3:20" ht="15.95" customHeight="1">
      <c r="C34" s="46">
        <f>C8+C9+C10+C11+C12+C13+C14+C15+C16+C17+C18</f>
        <v>52244</v>
      </c>
      <c r="E34" s="46">
        <f t="shared" ref="E34:N34" si="4">E8+E9+E10+E11+E12+E13+E14+E15+E16+E17+E18</f>
        <v>51516</v>
      </c>
      <c r="F34" s="46">
        <f t="shared" si="4"/>
        <v>53897</v>
      </c>
      <c r="G34" s="46">
        <f t="shared" si="4"/>
        <v>55118</v>
      </c>
      <c r="H34" s="46">
        <f t="shared" si="4"/>
        <v>56077</v>
      </c>
      <c r="I34" s="46">
        <f t="shared" si="4"/>
        <v>16914</v>
      </c>
      <c r="J34" s="46">
        <f t="shared" si="4"/>
        <v>18063</v>
      </c>
      <c r="K34" s="46">
        <f t="shared" si="4"/>
        <v>30399</v>
      </c>
      <c r="L34" s="46">
        <f t="shared" si="4"/>
        <v>47015</v>
      </c>
      <c r="M34" s="46">
        <f t="shared" si="4"/>
        <v>49514</v>
      </c>
      <c r="N34" s="46">
        <f t="shared" si="4"/>
        <v>50367</v>
      </c>
      <c r="O34" s="59">
        <f>I34/C34</f>
        <v>0.32375009570476992</v>
      </c>
      <c r="P34" s="59"/>
      <c r="Q34" s="59">
        <f t="shared" ref="Q34:T34" si="5">K34/E34</f>
        <v>0.59008851618914515</v>
      </c>
      <c r="R34" s="59">
        <f t="shared" si="5"/>
        <v>0.87231200252333152</v>
      </c>
      <c r="S34" s="59">
        <f t="shared" si="5"/>
        <v>0.89832722522587904</v>
      </c>
      <c r="T34" s="59">
        <f t="shared" si="5"/>
        <v>0.89817572266704715</v>
      </c>
    </row>
    <row r="35" spans="3:20" ht="15.95" customHeight="1">
      <c r="C35" s="46">
        <f>C6+C7+C19+C20</f>
        <v>76721</v>
      </c>
      <c r="E35" s="46">
        <f t="shared" ref="E35:N35" si="6">E6+E7+E19+E20</f>
        <v>81153</v>
      </c>
      <c r="F35" s="46">
        <f t="shared" si="6"/>
        <v>87119</v>
      </c>
      <c r="G35" s="46">
        <f t="shared" si="6"/>
        <v>88918</v>
      </c>
      <c r="H35" s="46">
        <f t="shared" si="6"/>
        <v>90299</v>
      </c>
      <c r="I35" s="46">
        <f t="shared" si="6"/>
        <v>72334</v>
      </c>
      <c r="J35" s="46">
        <f t="shared" si="6"/>
        <v>78064</v>
      </c>
      <c r="K35" s="46">
        <f t="shared" si="6"/>
        <v>78719</v>
      </c>
      <c r="L35" s="46">
        <f t="shared" si="6"/>
        <v>85783</v>
      </c>
      <c r="M35" s="46">
        <f t="shared" si="6"/>
        <v>88137</v>
      </c>
      <c r="N35" s="46">
        <f t="shared" si="6"/>
        <v>90098</v>
      </c>
      <c r="O35" s="59">
        <f>I35/C35</f>
        <v>0.9428187849480586</v>
      </c>
      <c r="P35" s="59"/>
      <c r="Q35" s="59">
        <f t="shared" ref="Q35" si="7">K35/E35</f>
        <v>0.97000727021798328</v>
      </c>
      <c r="R35" s="59">
        <f t="shared" ref="R35" si="8">L35/F35</f>
        <v>0.98466465409382564</v>
      </c>
      <c r="S35" s="59">
        <f t="shared" ref="S35" si="9">M35/G35</f>
        <v>0.99121662655480325</v>
      </c>
      <c r="T35" s="59">
        <f t="shared" ref="T35" si="10">N35/H35</f>
        <v>0.99777406172825833</v>
      </c>
    </row>
  </sheetData>
  <mergeCells count="12">
    <mergeCell ref="O23:T23"/>
    <mergeCell ref="A25:B25"/>
    <mergeCell ref="A26:A32"/>
    <mergeCell ref="O3:T3"/>
    <mergeCell ref="A3:B4"/>
    <mergeCell ref="C3:H3"/>
    <mergeCell ref="I3:N3"/>
    <mergeCell ref="A5:B5"/>
    <mergeCell ref="A6:A20"/>
    <mergeCell ref="A23:B24"/>
    <mergeCell ref="C23:H23"/>
    <mergeCell ref="I23:N23"/>
  </mergeCells>
  <phoneticPr fontId="1" type="noConversion"/>
  <printOptions horizontalCentered="1"/>
  <pageMargins left="0.62992125984251968" right="0.62992125984251968" top="0.62992125984251968" bottom="0.62992125984251968"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AG1080"/>
  <sheetViews>
    <sheetView view="pageBreakPreview" zoomScaleSheetLayoutView="100" workbookViewId="0">
      <pane xSplit="3" ySplit="6" topLeftCell="D620" activePane="bottomRight" state="frozen"/>
      <selection pane="topRight" activeCell="D1" sqref="D1"/>
      <selection pane="bottomLeft" activeCell="A7" sqref="A7"/>
      <selection pane="bottomRight" activeCell="AG635" sqref="AG635"/>
    </sheetView>
  </sheetViews>
  <sheetFormatPr defaultRowHeight="20.100000000000001" customHeight="1" outlineLevelRow="1" outlineLevelCol="1"/>
  <cols>
    <col min="1" max="1" width="5.625" style="1" customWidth="1"/>
    <col min="2" max="2" width="6.625" style="1" customWidth="1"/>
    <col min="3" max="3" width="7.625" style="1" customWidth="1"/>
    <col min="4" max="4" width="8.25" style="1" customWidth="1"/>
    <col min="5" max="5" width="9.375" style="1" hidden="1" customWidth="1" outlineLevel="1"/>
    <col min="6" max="12" width="6.625" style="1" hidden="1" customWidth="1" outlineLevel="1"/>
    <col min="13" max="13" width="7.375" style="1" customWidth="1" collapsed="1"/>
    <col min="14" max="14" width="7.375" style="1" hidden="1" customWidth="1" outlineLevel="1"/>
    <col min="15" max="15" width="7.375" style="1" customWidth="1" collapsed="1"/>
    <col min="16" max="19" width="7.375" style="1" customWidth="1"/>
    <col min="20" max="20" width="7.375" style="1" hidden="1" customWidth="1" outlineLevel="1"/>
    <col min="21" max="21" width="7.375" style="1" customWidth="1" collapsed="1"/>
    <col min="22" max="25" width="7.375" style="1" customWidth="1"/>
    <col min="26" max="26" width="7.375" style="1" hidden="1" customWidth="1" outlineLevel="1"/>
    <col min="27" max="27" width="7.375" style="1" customWidth="1" collapsed="1"/>
    <col min="28" max="30" width="7.375" style="1" customWidth="1"/>
    <col min="31" max="16384" width="9" style="1"/>
  </cols>
  <sheetData>
    <row r="1" spans="1:32" s="15" customFormat="1" ht="23.1" customHeight="1">
      <c r="A1" s="15" t="s">
        <v>1132</v>
      </c>
    </row>
    <row r="2" spans="1:32" s="15" customFormat="1" ht="23.1" customHeight="1">
      <c r="A2" s="15" t="s">
        <v>1524</v>
      </c>
      <c r="M2" s="16"/>
      <c r="N2" s="16"/>
      <c r="O2" s="16"/>
      <c r="Q2" s="16"/>
      <c r="R2" s="16"/>
    </row>
    <row r="3" spans="1:32" s="2" customFormat="1" ht="18" customHeight="1">
      <c r="A3" s="82" t="s">
        <v>18</v>
      </c>
      <c r="B3" s="83"/>
      <c r="C3" s="84"/>
      <c r="D3" s="76" t="s">
        <v>19</v>
      </c>
      <c r="E3" s="80" t="s">
        <v>1</v>
      </c>
      <c r="F3" s="80" t="s">
        <v>20</v>
      </c>
      <c r="G3" s="80" t="s">
        <v>1597</v>
      </c>
      <c r="H3" s="69" t="s">
        <v>1525</v>
      </c>
      <c r="I3" s="70"/>
      <c r="J3" s="70"/>
      <c r="K3" s="70"/>
      <c r="L3" s="71"/>
      <c r="M3" s="72" t="s">
        <v>21</v>
      </c>
      <c r="N3" s="72"/>
      <c r="O3" s="72"/>
      <c r="P3" s="72"/>
      <c r="Q3" s="72"/>
      <c r="R3" s="72"/>
      <c r="S3" s="72" t="s">
        <v>22</v>
      </c>
      <c r="T3" s="72"/>
      <c r="U3" s="72"/>
      <c r="V3" s="72"/>
      <c r="W3" s="72"/>
      <c r="X3" s="72"/>
      <c r="Y3" s="72" t="s">
        <v>1128</v>
      </c>
      <c r="Z3" s="72"/>
      <c r="AA3" s="72"/>
      <c r="AB3" s="72"/>
      <c r="AC3" s="72"/>
      <c r="AD3" s="72"/>
    </row>
    <row r="4" spans="1:32" s="2" customFormat="1" ht="18" customHeight="1">
      <c r="A4" s="85"/>
      <c r="B4" s="86"/>
      <c r="C4" s="87"/>
      <c r="D4" s="78"/>
      <c r="E4" s="81"/>
      <c r="F4" s="78"/>
      <c r="G4" s="81"/>
      <c r="H4" s="42">
        <v>2013</v>
      </c>
      <c r="I4" s="42">
        <v>2015</v>
      </c>
      <c r="J4" s="42">
        <v>2020</v>
      </c>
      <c r="K4" s="42">
        <v>2025</v>
      </c>
      <c r="L4" s="42">
        <v>2030</v>
      </c>
      <c r="M4" s="25">
        <v>2013</v>
      </c>
      <c r="N4" s="53">
        <v>2014</v>
      </c>
      <c r="O4" s="25">
        <v>2015</v>
      </c>
      <c r="P4" s="25">
        <v>2020</v>
      </c>
      <c r="Q4" s="25">
        <v>2025</v>
      </c>
      <c r="R4" s="25">
        <v>2030</v>
      </c>
      <c r="S4" s="25">
        <v>2013</v>
      </c>
      <c r="T4" s="53">
        <v>2014</v>
      </c>
      <c r="U4" s="25">
        <v>2015</v>
      </c>
      <c r="V4" s="25">
        <v>2020</v>
      </c>
      <c r="W4" s="25">
        <v>2025</v>
      </c>
      <c r="X4" s="25">
        <v>2030</v>
      </c>
      <c r="Y4" s="25">
        <v>2013</v>
      </c>
      <c r="Z4" s="53">
        <v>2014</v>
      </c>
      <c r="AA4" s="25">
        <v>2015</v>
      </c>
      <c r="AB4" s="25">
        <v>2020</v>
      </c>
      <c r="AC4" s="25">
        <v>2025</v>
      </c>
      <c r="AD4" s="25">
        <v>2030</v>
      </c>
    </row>
    <row r="5" spans="1:32" s="2" customFormat="1" ht="18" customHeight="1">
      <c r="A5" s="90" t="s">
        <v>23</v>
      </c>
      <c r="B5" s="91"/>
      <c r="C5" s="91"/>
      <c r="D5" s="92"/>
      <c r="E5" s="4"/>
      <c r="F5" s="9"/>
      <c r="G5" s="9"/>
      <c r="H5" s="3"/>
      <c r="I5" s="3"/>
      <c r="J5" s="3"/>
      <c r="K5" s="3"/>
      <c r="L5" s="3"/>
      <c r="M5" s="5">
        <f t="shared" ref="M5:X5" si="0">M6+M42+M188+M262+M351+M418+M511+M578+M666+M697+M827+M907+M951+M985+M993</f>
        <v>128965</v>
      </c>
      <c r="N5" s="5">
        <f t="shared" ref="N5" si="1">N6+N42+N188+N262+N351+N418+N511+N578+N666+N697+N827+N907+N951+N985+N993</f>
        <v>134694</v>
      </c>
      <c r="O5" s="5">
        <f t="shared" si="0"/>
        <v>132669</v>
      </c>
      <c r="P5" s="5">
        <f t="shared" si="0"/>
        <v>141016</v>
      </c>
      <c r="Q5" s="5">
        <f t="shared" si="0"/>
        <v>144036</v>
      </c>
      <c r="R5" s="5">
        <f t="shared" si="0"/>
        <v>146376</v>
      </c>
      <c r="S5" s="5">
        <f t="shared" si="0"/>
        <v>89248</v>
      </c>
      <c r="T5" s="5">
        <f t="shared" ref="T5" si="2">T6+T42+T188+T262+T351+T418+T511+T578+T666+T697+T827+T907+T951+T985+T993</f>
        <v>96127</v>
      </c>
      <c r="U5" s="5">
        <f t="shared" si="0"/>
        <v>109118</v>
      </c>
      <c r="V5" s="5">
        <f t="shared" si="0"/>
        <v>132798</v>
      </c>
      <c r="W5" s="5">
        <f t="shared" si="0"/>
        <v>137651</v>
      </c>
      <c r="X5" s="5">
        <f t="shared" si="0"/>
        <v>140465</v>
      </c>
      <c r="Y5" s="5">
        <f t="shared" ref="Y5" si="3">Y6+Y42+Y188+Y262+Y351+Y418+Y511+Y578+Y666+Y697+Y827+Y907+Y951+Y985+Y993</f>
        <v>91565</v>
      </c>
      <c r="Z5" s="5">
        <f t="shared" ref="Z5:AA5" si="4">Z6+Z42+Z188+Z262+Z351+Z418+Z511+Z578+Z666+Z697+Z827+Z907+Z951+Z985+Z993</f>
        <v>98339</v>
      </c>
      <c r="AA5" s="5">
        <f t="shared" si="4"/>
        <v>109118</v>
      </c>
      <c r="AB5" s="5">
        <f t="shared" ref="AB5" si="5">AB6+AB42+AB188+AB262+AB351+AB418+AB511+AB578+AB666+AB697+AB827+AB907+AB951+AB985+AB993</f>
        <v>132798</v>
      </c>
      <c r="AC5" s="5">
        <f t="shared" ref="AC5" si="6">AC6+AC42+AC188+AC262+AC351+AC418+AC511+AC578+AC666+AC697+AC827+AC907+AC951+AC985+AC993</f>
        <v>137651</v>
      </c>
      <c r="AD5" s="5">
        <f t="shared" ref="AD5" si="7">AD6+AD42+AD188+AD262+AD351+AD418+AD511+AD578+AD666+AD697+AD827+AD907+AD951+AD985+AD993</f>
        <v>140465</v>
      </c>
      <c r="AE5" s="29">
        <f>S5/M5</f>
        <v>0.6920327220563719</v>
      </c>
      <c r="AF5" s="29">
        <f>Y5/M5</f>
        <v>0.70999883689373089</v>
      </c>
    </row>
    <row r="6" spans="1:32" s="2" customFormat="1" ht="18" customHeight="1">
      <c r="A6" s="72" t="s">
        <v>24</v>
      </c>
      <c r="B6" s="73" t="s">
        <v>25</v>
      </c>
      <c r="C6" s="74"/>
      <c r="D6" s="75"/>
      <c r="E6" s="6"/>
      <c r="F6" s="10"/>
      <c r="G6" s="10"/>
      <c r="H6" s="8"/>
      <c r="I6" s="8"/>
      <c r="J6" s="8"/>
      <c r="K6" s="8"/>
      <c r="L6" s="8"/>
      <c r="M6" s="7">
        <f t="shared" ref="M6:R6" si="8">SUMPRODUCT(($D7:$D41="소계")*(M7:M41))</f>
        <v>10575</v>
      </c>
      <c r="N6" s="7">
        <f t="shared" si="8"/>
        <v>10596</v>
      </c>
      <c r="O6" s="7">
        <f t="shared" si="8"/>
        <v>10421</v>
      </c>
      <c r="P6" s="7">
        <f t="shared" si="8"/>
        <v>10332</v>
      </c>
      <c r="Q6" s="7">
        <f t="shared" si="8"/>
        <v>10581</v>
      </c>
      <c r="R6" s="7">
        <f t="shared" si="8"/>
        <v>10756</v>
      </c>
      <c r="S6" s="7">
        <f t="shared" ref="S6:AD6" si="9">SUMPRODUCT(($D7:$D41="소계")*(S7:S41))</f>
        <v>10575</v>
      </c>
      <c r="T6" s="7">
        <f t="shared" ref="T6" si="10">SUMPRODUCT(($D7:$D41="소계")*(T7:T41))</f>
        <v>10596</v>
      </c>
      <c r="U6" s="7">
        <f t="shared" si="9"/>
        <v>10421</v>
      </c>
      <c r="V6" s="7">
        <f t="shared" si="9"/>
        <v>10332</v>
      </c>
      <c r="W6" s="7">
        <f t="shared" si="9"/>
        <v>10581</v>
      </c>
      <c r="X6" s="7">
        <f t="shared" si="9"/>
        <v>10756</v>
      </c>
      <c r="Y6" s="7">
        <f t="shared" si="9"/>
        <v>10575</v>
      </c>
      <c r="Z6" s="7">
        <f t="shared" ref="Z6" si="11">SUMPRODUCT(($D7:$D41="소계")*(Z7:Z41))</f>
        <v>10596</v>
      </c>
      <c r="AA6" s="7">
        <f t="shared" si="9"/>
        <v>10421</v>
      </c>
      <c r="AB6" s="7">
        <f t="shared" si="9"/>
        <v>10332</v>
      </c>
      <c r="AC6" s="7">
        <f t="shared" si="9"/>
        <v>10581</v>
      </c>
      <c r="AD6" s="7">
        <f t="shared" si="9"/>
        <v>10756</v>
      </c>
      <c r="AE6" s="29">
        <f>S6/M6</f>
        <v>1</v>
      </c>
      <c r="AF6" s="29">
        <f>Y6/M6</f>
        <v>1</v>
      </c>
    </row>
    <row r="7" spans="1:32" s="2" customFormat="1" ht="18" customHeight="1">
      <c r="A7" s="72"/>
      <c r="B7" s="25" t="s">
        <v>26</v>
      </c>
      <c r="C7" s="25" t="s">
        <v>26</v>
      </c>
      <c r="D7" s="25" t="s">
        <v>43</v>
      </c>
      <c r="E7" s="4"/>
      <c r="F7" s="9">
        <v>0</v>
      </c>
      <c r="G7" s="9"/>
      <c r="H7" s="3">
        <v>1</v>
      </c>
      <c r="I7" s="3">
        <v>1</v>
      </c>
      <c r="J7" s="3">
        <v>1</v>
      </c>
      <c r="K7" s="3">
        <v>1</v>
      </c>
      <c r="L7" s="3">
        <v>1</v>
      </c>
      <c r="M7" s="5">
        <f>VLOOKUP($C7,'[1]1.계획인구(행정)'!$C$7:$U$501,14,FALSE)</f>
        <v>512</v>
      </c>
      <c r="N7" s="5">
        <f>VLOOKUP($C7,'[1]1.계획인구(행정)'!$C$7:$U$501,15,FALSE)</f>
        <v>522</v>
      </c>
      <c r="O7" s="5">
        <f>VLOOKUP($C7,'[1]1.계획인구(행정)'!$C$7:$U$501,16,FALSE)</f>
        <v>499</v>
      </c>
      <c r="P7" s="5">
        <f>VLOOKUP($C7,'[1]1.계획인구(행정)'!$C$7:$U$501,17,FALSE)</f>
        <v>511</v>
      </c>
      <c r="Q7" s="5">
        <f>VLOOKUP($C7,'[1]1.계획인구(행정)'!$C$7:$U$501,18,FALSE)</f>
        <v>526</v>
      </c>
      <c r="R7" s="5">
        <f>VLOOKUP($C7,'[1]1.계획인구(행정)'!$C$7:$U$501,19,FALSE)</f>
        <v>516</v>
      </c>
      <c r="S7" s="27">
        <f>ROUND(IF($F7=0,M7,IF($F7=5,0,0))*H7,0)</f>
        <v>512</v>
      </c>
      <c r="T7" s="27">
        <f>ROUND(IF($F7=0,N7,IF($F7=1,N7,IF($F7=5,N7,0))),0)</f>
        <v>522</v>
      </c>
      <c r="U7" s="27">
        <f>ROUND(IF($F7=0,O7,IF($F7=1,O7,IF($F7=5,O7,0))),0)</f>
        <v>499</v>
      </c>
      <c r="V7" s="27">
        <f>ROUND(IF($F7=0,P7,IF($F7=1,P7,IF($F7=2,P7,IF($F7=5,P7,0)))),0)</f>
        <v>511</v>
      </c>
      <c r="W7" s="27">
        <f>ROUND(IF($F7=0,Q7,IF($F7=1,Q7,IF($F7=2,Q7,IF($F7=3,Q7,IF($F7=5,Q7,0))))),0)</f>
        <v>526</v>
      </c>
      <c r="X7" s="27">
        <f>ROUND(IF($F7=0,R7,IF($F7=1,R7,IF($F7=2,R7,IF($F7=3,R7,IF($F7=4,R7,IF($F7=5,R7,0)))))),0)</f>
        <v>516</v>
      </c>
      <c r="Y7" s="27">
        <f>ROUND(IF($F7=0,M7,IF($F7=5,M7,0))*H7,0)</f>
        <v>512</v>
      </c>
      <c r="Z7" s="27">
        <f>ROUND(IF($F7=0,N7,IF($F7=5,N7,0))*H7,0)</f>
        <v>522</v>
      </c>
      <c r="AA7" s="27">
        <f>ROUND(IF($F7=0,O7,IF($F7=1,O7,IF($F7=5,O7,0))),0)</f>
        <v>499</v>
      </c>
      <c r="AB7" s="27">
        <f>ROUND(IF($F7=0,P7,IF($F7=1,P7,IF($F7=2,P7,IF($F7=5,P7,0)))),0)</f>
        <v>511</v>
      </c>
      <c r="AC7" s="27">
        <f>ROUND(IF($F7=0,Q7,IF($F7=1,Q7,IF($F7=2,Q7,IF($F7=3,Q7,IF($F7=5,Q7,0))))),0)</f>
        <v>526</v>
      </c>
      <c r="AD7" s="27">
        <f>ROUND(IF($F7=0,R7,IF($F7=1,R7,IF($F7=2,R7,IF($F7=3,R7,IF($F7=4,R7,IF($F7=5,R7,0)))))),0)</f>
        <v>516</v>
      </c>
    </row>
    <row r="8" spans="1:32" s="2" customFormat="1" ht="18" customHeight="1">
      <c r="A8" s="72"/>
      <c r="B8" s="72" t="s">
        <v>27</v>
      </c>
      <c r="C8" s="25" t="s">
        <v>683</v>
      </c>
      <c r="D8" s="25" t="s">
        <v>43</v>
      </c>
      <c r="E8" s="4"/>
      <c r="F8" s="9"/>
      <c r="G8" s="9"/>
      <c r="H8" s="3"/>
      <c r="I8" s="3"/>
      <c r="J8" s="3"/>
      <c r="K8" s="3"/>
      <c r="L8" s="3"/>
      <c r="M8" s="5">
        <f>SUMPRODUCT(($D9:$D10="계")*(M9:M10))</f>
        <v>622</v>
      </c>
      <c r="N8" s="5">
        <f t="shared" ref="N8:R8" si="12">SUMPRODUCT(($D9:$D10="계")*(N9:N10))</f>
        <v>623</v>
      </c>
      <c r="O8" s="5">
        <f t="shared" si="12"/>
        <v>614</v>
      </c>
      <c r="P8" s="5">
        <f t="shared" si="12"/>
        <v>608</v>
      </c>
      <c r="Q8" s="5">
        <f t="shared" si="12"/>
        <v>622</v>
      </c>
      <c r="R8" s="5">
        <f t="shared" si="12"/>
        <v>633</v>
      </c>
      <c r="S8" s="5">
        <f t="shared" ref="S8" si="13">SUMPRODUCT(($D9:$D10="계")*(S9:S10))</f>
        <v>622</v>
      </c>
      <c r="T8" s="5">
        <f t="shared" ref="T8:U8" si="14">SUMPRODUCT(($D9:$D10="계")*(T9:T10))</f>
        <v>623</v>
      </c>
      <c r="U8" s="5">
        <f t="shared" si="14"/>
        <v>614</v>
      </c>
      <c r="V8" s="5">
        <f t="shared" ref="V8" si="15">SUMPRODUCT(($D9:$D10="계")*(V9:V10))</f>
        <v>608</v>
      </c>
      <c r="W8" s="5">
        <f t="shared" ref="W8" si="16">SUMPRODUCT(($D9:$D10="계")*(W9:W10))</f>
        <v>622</v>
      </c>
      <c r="X8" s="5">
        <f t="shared" ref="X8" si="17">SUMPRODUCT(($D9:$D10="계")*(X9:X10))</f>
        <v>633</v>
      </c>
      <c r="Y8" s="5">
        <f t="shared" ref="Y8:Z8" si="18">SUMPRODUCT(($D9:$D10="계")*(Y9:Y10))</f>
        <v>622</v>
      </c>
      <c r="Z8" s="5">
        <f t="shared" si="18"/>
        <v>623</v>
      </c>
      <c r="AA8" s="5">
        <f t="shared" ref="AA8" si="19">SUMPRODUCT(($D9:$D10="계")*(AA9:AA10))</f>
        <v>614</v>
      </c>
      <c r="AB8" s="5">
        <f t="shared" ref="AB8" si="20">SUMPRODUCT(($D9:$D10="계")*(AB9:AB10))</f>
        <v>608</v>
      </c>
      <c r="AC8" s="5">
        <f t="shared" ref="AC8" si="21">SUMPRODUCT(($D9:$D10="계")*(AC9:AC10))</f>
        <v>622</v>
      </c>
      <c r="AD8" s="5">
        <f t="shared" ref="AD8" si="22">SUMPRODUCT(($D9:$D10="계")*(AD9:AD10))</f>
        <v>633</v>
      </c>
    </row>
    <row r="9" spans="1:32" s="2" customFormat="1" ht="18" customHeight="1" outlineLevel="1">
      <c r="A9" s="72"/>
      <c r="B9" s="72"/>
      <c r="C9" s="19" t="s">
        <v>739</v>
      </c>
      <c r="D9" s="25" t="s">
        <v>1122</v>
      </c>
      <c r="E9" s="4"/>
      <c r="F9" s="9">
        <v>0</v>
      </c>
      <c r="G9" s="9"/>
      <c r="H9" s="3">
        <v>1</v>
      </c>
      <c r="I9" s="3">
        <v>1</v>
      </c>
      <c r="J9" s="3">
        <v>1</v>
      </c>
      <c r="K9" s="3">
        <v>1</v>
      </c>
      <c r="L9" s="3">
        <v>1</v>
      </c>
      <c r="M9" s="5">
        <f>VLOOKUP($C9,'[1]1.계획인구(행정)'!$C$7:$U$501,14,FALSE)</f>
        <v>321</v>
      </c>
      <c r="N9" s="5">
        <f>VLOOKUP($C9,'[1]1.계획인구(행정)'!$C$7:$U$501,15,FALSE)</f>
        <v>322</v>
      </c>
      <c r="O9" s="5">
        <f>VLOOKUP($C9,'[1]1.계획인구(행정)'!$C$7:$U$501,16,FALSE)</f>
        <v>317</v>
      </c>
      <c r="P9" s="5">
        <f>VLOOKUP($C9,'[1]1.계획인구(행정)'!$C$7:$U$501,17,FALSE)</f>
        <v>314</v>
      </c>
      <c r="Q9" s="5">
        <f>VLOOKUP($C9,'[1]1.계획인구(행정)'!$C$7:$U$501,18,FALSE)</f>
        <v>321</v>
      </c>
      <c r="R9" s="5">
        <f>VLOOKUP($C9,'[1]1.계획인구(행정)'!$C$7:$U$501,19,FALSE)</f>
        <v>327</v>
      </c>
      <c r="S9" s="27">
        <f t="shared" ref="S9:S13" si="23">ROUND(IF($F9=0,M9,IF($F9=5,0,0))*H9,0)</f>
        <v>321</v>
      </c>
      <c r="T9" s="27">
        <f>ROUND(IF($F9=0,N9,IF($F9=5,0,0))*H9,0)</f>
        <v>322</v>
      </c>
      <c r="U9" s="27">
        <f t="shared" ref="U9:U13" si="24">ROUND(IF($F9=0,O9,IF($F9=1,O9,IF($F9=5,O9,0)))*I9,0)</f>
        <v>317</v>
      </c>
      <c r="V9" s="27">
        <f t="shared" ref="V9:V13" si="25">ROUND(IF($F9=0,P9,IF($F9=1,P9,IF($F9=2,P9,IF($F9=5,P9,0))))*J9,0)</f>
        <v>314</v>
      </c>
      <c r="W9" s="27">
        <f t="shared" ref="W9:W13" si="26">ROUND(IF($F9=0,Q9,IF($F9=1,Q9,IF($F9=2,Q9,IF($F9=3,Q9,IF($F9=5,Q9,0)))))*K9,0)</f>
        <v>321</v>
      </c>
      <c r="X9" s="27">
        <f t="shared" ref="X9:X13" si="27">ROUND(IF($F9=0,R9,IF($F9=1,R9,IF($F9=2,R9,IF($F9=3,R9,IF($F9=4,R9,IF($F9=5,R9,0))))))*L9,0)</f>
        <v>327</v>
      </c>
      <c r="Y9" s="27">
        <f t="shared" ref="Y9:Y13" si="28">ROUND(IF($F9=0,M9,IF($F9=5,M9,0))*H9,0)</f>
        <v>321</v>
      </c>
      <c r="Z9" s="27">
        <f t="shared" ref="Z9:Z13" si="29">ROUND(IF($F9=0,N9,IF($F9=5,N9,0))*H9,0)</f>
        <v>322</v>
      </c>
      <c r="AA9" s="27">
        <f t="shared" ref="AA9:AA13" si="30">ROUND(IF($F9=0,O9,IF($F9=1,O9,IF($F9=5,O9,0)))*I9,0)</f>
        <v>317</v>
      </c>
      <c r="AB9" s="27">
        <f t="shared" ref="AB9:AB13" si="31">ROUND(IF($F9=0,P9,IF($F9=1,P9,IF($F9=2,P9,IF($F9=5,P9,0))))*J9,0)</f>
        <v>314</v>
      </c>
      <c r="AC9" s="27">
        <f t="shared" ref="AC9:AC13" si="32">ROUND(IF($F9=0,Q9,IF($F9=1,Q9,IF($F9=2,Q9,IF($F9=3,Q9,IF($F9=5,Q9,0)))))*K9,0)</f>
        <v>321</v>
      </c>
      <c r="AD9" s="27">
        <f t="shared" ref="AD9:AD13" si="33">ROUND(IF($F9=0,R9,IF($F9=1,R9,IF($F9=2,R9,IF($F9=3,R9,IF($F9=4,R9,IF($F9=5,R9,0))))))*L9,0)</f>
        <v>327</v>
      </c>
    </row>
    <row r="10" spans="1:32" s="2" customFormat="1" ht="18" customHeight="1" outlineLevel="1">
      <c r="A10" s="72"/>
      <c r="B10" s="72"/>
      <c r="C10" s="19" t="s">
        <v>740</v>
      </c>
      <c r="D10" s="25" t="s">
        <v>1122</v>
      </c>
      <c r="E10" s="4"/>
      <c r="F10" s="9">
        <v>0</v>
      </c>
      <c r="G10" s="9"/>
      <c r="H10" s="3">
        <v>1</v>
      </c>
      <c r="I10" s="3">
        <v>1</v>
      </c>
      <c r="J10" s="3">
        <v>1</v>
      </c>
      <c r="K10" s="3">
        <v>1</v>
      </c>
      <c r="L10" s="3">
        <v>1</v>
      </c>
      <c r="M10" s="5">
        <f>VLOOKUP($C10,'[1]1.계획인구(행정)'!$C$7:$U$501,14,FALSE)</f>
        <v>301</v>
      </c>
      <c r="N10" s="5">
        <f>VLOOKUP($C10,'[1]1.계획인구(행정)'!$C$7:$U$501,15,FALSE)</f>
        <v>301</v>
      </c>
      <c r="O10" s="5">
        <f>VLOOKUP($C10,'[1]1.계획인구(행정)'!$C$7:$U$501,16,FALSE)</f>
        <v>297</v>
      </c>
      <c r="P10" s="5">
        <f>VLOOKUP($C10,'[1]1.계획인구(행정)'!$C$7:$U$501,17,FALSE)</f>
        <v>294</v>
      </c>
      <c r="Q10" s="5">
        <f>VLOOKUP($C10,'[1]1.계획인구(행정)'!$C$7:$U$501,18,FALSE)</f>
        <v>301</v>
      </c>
      <c r="R10" s="5">
        <f>VLOOKUP($C10,'[1]1.계획인구(행정)'!$C$7:$U$501,19,FALSE)</f>
        <v>306</v>
      </c>
      <c r="S10" s="27">
        <f t="shared" si="23"/>
        <v>301</v>
      </c>
      <c r="T10" s="27">
        <f t="shared" ref="T10:T13" si="34">ROUND(IF($F10=0,N10,IF($F10=5,0,0))*H10,0)</f>
        <v>301</v>
      </c>
      <c r="U10" s="27">
        <f t="shared" si="24"/>
        <v>297</v>
      </c>
      <c r="V10" s="27">
        <f t="shared" si="25"/>
        <v>294</v>
      </c>
      <c r="W10" s="27">
        <f t="shared" si="26"/>
        <v>301</v>
      </c>
      <c r="X10" s="27">
        <f t="shared" si="27"/>
        <v>306</v>
      </c>
      <c r="Y10" s="27">
        <f t="shared" si="28"/>
        <v>301</v>
      </c>
      <c r="Z10" s="27">
        <f t="shared" si="29"/>
        <v>301</v>
      </c>
      <c r="AA10" s="27">
        <f t="shared" si="30"/>
        <v>297</v>
      </c>
      <c r="AB10" s="27">
        <f t="shared" si="31"/>
        <v>294</v>
      </c>
      <c r="AC10" s="27">
        <f t="shared" si="32"/>
        <v>301</v>
      </c>
      <c r="AD10" s="27">
        <f t="shared" si="33"/>
        <v>306</v>
      </c>
    </row>
    <row r="11" spans="1:32" s="2" customFormat="1" ht="18" customHeight="1">
      <c r="A11" s="72"/>
      <c r="B11" s="25" t="s">
        <v>28</v>
      </c>
      <c r="C11" s="25" t="s">
        <v>28</v>
      </c>
      <c r="D11" s="25" t="s">
        <v>43</v>
      </c>
      <c r="E11" s="4"/>
      <c r="F11" s="9">
        <v>0</v>
      </c>
      <c r="G11" s="9"/>
      <c r="H11" s="3">
        <v>1</v>
      </c>
      <c r="I11" s="3">
        <v>1</v>
      </c>
      <c r="J11" s="3">
        <v>1</v>
      </c>
      <c r="K11" s="3">
        <v>1</v>
      </c>
      <c r="L11" s="3">
        <v>1</v>
      </c>
      <c r="M11" s="5">
        <f>VLOOKUP($C11,'[1]1.계획인구(행정)'!$C$7:$U$501,14,FALSE)</f>
        <v>210</v>
      </c>
      <c r="N11" s="5">
        <f>VLOOKUP($C11,'[1]1.계획인구(행정)'!$C$7:$U$501,15,FALSE)</f>
        <v>211</v>
      </c>
      <c r="O11" s="5">
        <f>VLOOKUP($C11,'[1]1.계획인구(행정)'!$C$7:$U$501,16,FALSE)</f>
        <v>207</v>
      </c>
      <c r="P11" s="5">
        <f>VLOOKUP($C11,'[1]1.계획인구(행정)'!$C$7:$U$501,17,FALSE)</f>
        <v>205</v>
      </c>
      <c r="Q11" s="5">
        <f>VLOOKUP($C11,'[1]1.계획인구(행정)'!$C$7:$U$501,18,FALSE)</f>
        <v>210</v>
      </c>
      <c r="R11" s="5">
        <f>VLOOKUP($C11,'[1]1.계획인구(행정)'!$C$7:$U$501,19,FALSE)</f>
        <v>214</v>
      </c>
      <c r="S11" s="27">
        <f t="shared" si="23"/>
        <v>210</v>
      </c>
      <c r="T11" s="27">
        <f t="shared" si="34"/>
        <v>211</v>
      </c>
      <c r="U11" s="27">
        <f t="shared" si="24"/>
        <v>207</v>
      </c>
      <c r="V11" s="27">
        <f t="shared" si="25"/>
        <v>205</v>
      </c>
      <c r="W11" s="27">
        <f t="shared" si="26"/>
        <v>210</v>
      </c>
      <c r="X11" s="27">
        <f t="shared" si="27"/>
        <v>214</v>
      </c>
      <c r="Y11" s="27">
        <f t="shared" si="28"/>
        <v>210</v>
      </c>
      <c r="Z11" s="27">
        <f t="shared" si="29"/>
        <v>211</v>
      </c>
      <c r="AA11" s="27">
        <f t="shared" si="30"/>
        <v>207</v>
      </c>
      <c r="AB11" s="27">
        <f t="shared" si="31"/>
        <v>205</v>
      </c>
      <c r="AC11" s="27">
        <f t="shared" si="32"/>
        <v>210</v>
      </c>
      <c r="AD11" s="27">
        <f t="shared" si="33"/>
        <v>214</v>
      </c>
    </row>
    <row r="12" spans="1:32" s="2" customFormat="1" ht="18" customHeight="1">
      <c r="A12" s="72"/>
      <c r="B12" s="25" t="s">
        <v>29</v>
      </c>
      <c r="C12" s="25" t="s">
        <v>29</v>
      </c>
      <c r="D12" s="25" t="s">
        <v>43</v>
      </c>
      <c r="E12" s="4"/>
      <c r="F12" s="9">
        <v>0</v>
      </c>
      <c r="G12" s="9"/>
      <c r="H12" s="3">
        <v>1</v>
      </c>
      <c r="I12" s="3">
        <v>1</v>
      </c>
      <c r="J12" s="3">
        <v>1</v>
      </c>
      <c r="K12" s="3">
        <v>1</v>
      </c>
      <c r="L12" s="3">
        <v>1</v>
      </c>
      <c r="M12" s="5">
        <f>VLOOKUP($C12,'[1]1.계획인구(행정)'!$C$7:$U$501,14,FALSE)</f>
        <v>266</v>
      </c>
      <c r="N12" s="5">
        <f>VLOOKUP($C12,'[1]1.계획인구(행정)'!$C$7:$U$501,15,FALSE)</f>
        <v>266</v>
      </c>
      <c r="O12" s="5">
        <f>VLOOKUP($C12,'[1]1.계획인구(행정)'!$C$7:$U$501,16,FALSE)</f>
        <v>262</v>
      </c>
      <c r="P12" s="5">
        <f>VLOOKUP($C12,'[1]1.계획인구(행정)'!$C$7:$U$501,17,FALSE)</f>
        <v>260</v>
      </c>
      <c r="Q12" s="5">
        <f>VLOOKUP($C12,'[1]1.계획인구(행정)'!$C$7:$U$501,18,FALSE)</f>
        <v>266</v>
      </c>
      <c r="R12" s="5">
        <f>VLOOKUP($C12,'[1]1.계획인구(행정)'!$C$7:$U$501,19,FALSE)</f>
        <v>271</v>
      </c>
      <c r="S12" s="27">
        <f t="shared" si="23"/>
        <v>266</v>
      </c>
      <c r="T12" s="27">
        <f t="shared" si="34"/>
        <v>266</v>
      </c>
      <c r="U12" s="27">
        <f t="shared" si="24"/>
        <v>262</v>
      </c>
      <c r="V12" s="27">
        <f t="shared" si="25"/>
        <v>260</v>
      </c>
      <c r="W12" s="27">
        <f t="shared" si="26"/>
        <v>266</v>
      </c>
      <c r="X12" s="27">
        <f t="shared" si="27"/>
        <v>271</v>
      </c>
      <c r="Y12" s="27">
        <f t="shared" si="28"/>
        <v>266</v>
      </c>
      <c r="Z12" s="27">
        <f t="shared" si="29"/>
        <v>266</v>
      </c>
      <c r="AA12" s="27">
        <f t="shared" si="30"/>
        <v>262</v>
      </c>
      <c r="AB12" s="27">
        <f t="shared" si="31"/>
        <v>260</v>
      </c>
      <c r="AC12" s="27">
        <f t="shared" si="32"/>
        <v>266</v>
      </c>
      <c r="AD12" s="27">
        <f t="shared" si="33"/>
        <v>271</v>
      </c>
    </row>
    <row r="13" spans="1:32" s="2" customFormat="1" ht="18" customHeight="1">
      <c r="A13" s="72"/>
      <c r="B13" s="25" t="s">
        <v>30</v>
      </c>
      <c r="C13" s="25" t="s">
        <v>30</v>
      </c>
      <c r="D13" s="25" t="s">
        <v>43</v>
      </c>
      <c r="E13" s="4"/>
      <c r="F13" s="9">
        <v>0</v>
      </c>
      <c r="G13" s="9"/>
      <c r="H13" s="3">
        <v>1</v>
      </c>
      <c r="I13" s="3">
        <v>1</v>
      </c>
      <c r="J13" s="3">
        <v>1</v>
      </c>
      <c r="K13" s="3">
        <v>1</v>
      </c>
      <c r="L13" s="3">
        <v>1</v>
      </c>
      <c r="M13" s="5">
        <f>VLOOKUP($C13,'[1]1.계획인구(행정)'!$C$7:$U$501,14,FALSE)</f>
        <v>521</v>
      </c>
      <c r="N13" s="5">
        <f>VLOOKUP($C13,'[1]1.계획인구(행정)'!$C$7:$U$501,15,FALSE)</f>
        <v>522</v>
      </c>
      <c r="O13" s="5">
        <f>VLOOKUP($C13,'[1]1.계획인구(행정)'!$C$7:$U$501,16,FALSE)</f>
        <v>514</v>
      </c>
      <c r="P13" s="5">
        <f>VLOOKUP($C13,'[1]1.계획인구(행정)'!$C$7:$U$501,17,FALSE)</f>
        <v>508</v>
      </c>
      <c r="Q13" s="5">
        <f>VLOOKUP($C13,'[1]1.계획인구(행정)'!$C$7:$U$501,18,FALSE)</f>
        <v>520</v>
      </c>
      <c r="R13" s="5">
        <f>VLOOKUP($C13,'[1]1.계획인구(행정)'!$C$7:$U$501,19,FALSE)</f>
        <v>530</v>
      </c>
      <c r="S13" s="27">
        <f t="shared" si="23"/>
        <v>521</v>
      </c>
      <c r="T13" s="27">
        <f t="shared" si="34"/>
        <v>522</v>
      </c>
      <c r="U13" s="27">
        <f t="shared" si="24"/>
        <v>514</v>
      </c>
      <c r="V13" s="27">
        <f t="shared" si="25"/>
        <v>508</v>
      </c>
      <c r="W13" s="27">
        <f t="shared" si="26"/>
        <v>520</v>
      </c>
      <c r="X13" s="27">
        <f t="shared" si="27"/>
        <v>530</v>
      </c>
      <c r="Y13" s="27">
        <f t="shared" si="28"/>
        <v>521</v>
      </c>
      <c r="Z13" s="27">
        <f t="shared" si="29"/>
        <v>522</v>
      </c>
      <c r="AA13" s="27">
        <f t="shared" si="30"/>
        <v>514</v>
      </c>
      <c r="AB13" s="27">
        <f t="shared" si="31"/>
        <v>508</v>
      </c>
      <c r="AC13" s="27">
        <f t="shared" si="32"/>
        <v>520</v>
      </c>
      <c r="AD13" s="27">
        <f t="shared" si="33"/>
        <v>530</v>
      </c>
    </row>
    <row r="14" spans="1:32" s="2" customFormat="1" ht="18" customHeight="1">
      <c r="A14" s="72"/>
      <c r="B14" s="72" t="s">
        <v>31</v>
      </c>
      <c r="C14" s="25" t="s">
        <v>684</v>
      </c>
      <c r="D14" s="25" t="s">
        <v>43</v>
      </c>
      <c r="E14" s="4"/>
      <c r="F14" s="9"/>
      <c r="G14" s="9"/>
      <c r="H14" s="3"/>
      <c r="I14" s="3"/>
      <c r="J14" s="3"/>
      <c r="K14" s="3"/>
      <c r="L14" s="3"/>
      <c r="M14" s="5">
        <f>SUMPRODUCT(($D15:$D16="계")*(M15:M16))</f>
        <v>571</v>
      </c>
      <c r="N14" s="5">
        <f t="shared" ref="N14:R14" si="35">SUMPRODUCT(($D15:$D16="계")*(N15:N16))</f>
        <v>571</v>
      </c>
      <c r="O14" s="5">
        <f t="shared" si="35"/>
        <v>562</v>
      </c>
      <c r="P14" s="5">
        <f t="shared" si="35"/>
        <v>558</v>
      </c>
      <c r="Q14" s="5">
        <f t="shared" si="35"/>
        <v>571</v>
      </c>
      <c r="R14" s="5">
        <f t="shared" si="35"/>
        <v>582</v>
      </c>
      <c r="S14" s="5">
        <f t="shared" ref="S14" si="36">SUMPRODUCT(($D15:$D16="계")*(S15:S16))</f>
        <v>571</v>
      </c>
      <c r="T14" s="5">
        <f t="shared" ref="T14:U14" si="37">SUMPRODUCT(($D15:$D16="계")*(T15:T16))</f>
        <v>571</v>
      </c>
      <c r="U14" s="5">
        <f t="shared" si="37"/>
        <v>562</v>
      </c>
      <c r="V14" s="5">
        <f t="shared" ref="V14" si="38">SUMPRODUCT(($D15:$D16="계")*(V15:V16))</f>
        <v>558</v>
      </c>
      <c r="W14" s="5">
        <f t="shared" ref="W14" si="39">SUMPRODUCT(($D15:$D16="계")*(W15:W16))</f>
        <v>571</v>
      </c>
      <c r="X14" s="5">
        <f t="shared" ref="X14" si="40">SUMPRODUCT(($D15:$D16="계")*(X15:X16))</f>
        <v>582</v>
      </c>
      <c r="Y14" s="5">
        <f t="shared" ref="Y14:Z14" si="41">SUMPRODUCT(($D15:$D16="계")*(Y15:Y16))</f>
        <v>571</v>
      </c>
      <c r="Z14" s="5">
        <f t="shared" si="41"/>
        <v>571</v>
      </c>
      <c r="AA14" s="5">
        <f t="shared" ref="AA14" si="42">SUMPRODUCT(($D15:$D16="계")*(AA15:AA16))</f>
        <v>562</v>
      </c>
      <c r="AB14" s="5">
        <f t="shared" ref="AB14" si="43">SUMPRODUCT(($D15:$D16="계")*(AB15:AB16))</f>
        <v>558</v>
      </c>
      <c r="AC14" s="5">
        <f t="shared" ref="AC14" si="44">SUMPRODUCT(($D15:$D16="계")*(AC15:AC16))</f>
        <v>571</v>
      </c>
      <c r="AD14" s="5">
        <f t="shared" ref="AD14" si="45">SUMPRODUCT(($D15:$D16="계")*(AD15:AD16))</f>
        <v>582</v>
      </c>
    </row>
    <row r="15" spans="1:32" s="2" customFormat="1" ht="18" customHeight="1" outlineLevel="1">
      <c r="A15" s="72"/>
      <c r="B15" s="72"/>
      <c r="C15" s="25" t="s">
        <v>741</v>
      </c>
      <c r="D15" s="25" t="s">
        <v>1122</v>
      </c>
      <c r="E15" s="4"/>
      <c r="F15" s="9">
        <v>0</v>
      </c>
      <c r="G15" s="9"/>
      <c r="H15" s="3">
        <v>1</v>
      </c>
      <c r="I15" s="3">
        <v>1</v>
      </c>
      <c r="J15" s="3">
        <v>1</v>
      </c>
      <c r="K15" s="3">
        <v>1</v>
      </c>
      <c r="L15" s="3">
        <v>1</v>
      </c>
      <c r="M15" s="5">
        <f>VLOOKUP($C15,'[1]1.계획인구(행정)'!$C$7:$U$501,14,FALSE)</f>
        <v>373</v>
      </c>
      <c r="N15" s="5">
        <f>VLOOKUP($C15,'[1]1.계획인구(행정)'!$C$7:$U$501,15,FALSE)</f>
        <v>373</v>
      </c>
      <c r="O15" s="5">
        <f>VLOOKUP($C15,'[1]1.계획인구(행정)'!$C$7:$U$501,16,FALSE)</f>
        <v>367</v>
      </c>
      <c r="P15" s="5">
        <f>VLOOKUP($C15,'[1]1.계획인구(행정)'!$C$7:$U$501,17,FALSE)</f>
        <v>364</v>
      </c>
      <c r="Q15" s="5">
        <f>VLOOKUP($C15,'[1]1.계획인구(행정)'!$C$7:$U$501,18,FALSE)</f>
        <v>373</v>
      </c>
      <c r="R15" s="5">
        <f>VLOOKUP($C15,'[1]1.계획인구(행정)'!$C$7:$U$501,19,FALSE)</f>
        <v>380</v>
      </c>
      <c r="S15" s="27">
        <f t="shared" ref="S15:S18" si="46">ROUND(IF($F15=0,M15,IF($F15=5,0,0))*H15,0)</f>
        <v>373</v>
      </c>
      <c r="T15" s="27">
        <f t="shared" ref="T15:T18" si="47">ROUND(IF($F15=0,N15,IF($F15=5,0,0))*H15,0)</f>
        <v>373</v>
      </c>
      <c r="U15" s="27">
        <f t="shared" ref="U15:U18" si="48">ROUND(IF($F15=0,O15,IF($F15=1,O15,IF($F15=5,O15,0)))*I15,0)</f>
        <v>367</v>
      </c>
      <c r="V15" s="27">
        <f t="shared" ref="V15:V18" si="49">ROUND(IF($F15=0,P15,IF($F15=1,P15,IF($F15=2,P15,IF($F15=5,P15,0))))*J15,0)</f>
        <v>364</v>
      </c>
      <c r="W15" s="27">
        <f t="shared" ref="W15:W18" si="50">ROUND(IF($F15=0,Q15,IF($F15=1,Q15,IF($F15=2,Q15,IF($F15=3,Q15,IF($F15=5,Q15,0)))))*K15,0)</f>
        <v>373</v>
      </c>
      <c r="X15" s="27">
        <f t="shared" ref="X15:X18" si="51">ROUND(IF($F15=0,R15,IF($F15=1,R15,IF($F15=2,R15,IF($F15=3,R15,IF($F15=4,R15,IF($F15=5,R15,0))))))*L15,0)</f>
        <v>380</v>
      </c>
      <c r="Y15" s="27">
        <f t="shared" ref="Y15:Y18" si="52">ROUND(IF($F15=0,M15,IF($F15=5,M15,0))*H15,0)</f>
        <v>373</v>
      </c>
      <c r="Z15" s="27">
        <f t="shared" ref="Z15:Z18" si="53">ROUND(IF($F15=0,N15,IF($F15=5,N15,0))*H15,0)</f>
        <v>373</v>
      </c>
      <c r="AA15" s="27">
        <f t="shared" ref="AA15:AA18" si="54">ROUND(IF($F15=0,O15,IF($F15=1,O15,IF($F15=5,O15,0)))*I15,0)</f>
        <v>367</v>
      </c>
      <c r="AB15" s="27">
        <f t="shared" ref="AB15:AB18" si="55">ROUND(IF($F15=0,P15,IF($F15=1,P15,IF($F15=2,P15,IF($F15=5,P15,0))))*J15,0)</f>
        <v>364</v>
      </c>
      <c r="AC15" s="27">
        <f t="shared" ref="AC15:AC18" si="56">ROUND(IF($F15=0,Q15,IF($F15=1,Q15,IF($F15=2,Q15,IF($F15=3,Q15,IF($F15=5,Q15,0)))))*K15,0)</f>
        <v>373</v>
      </c>
      <c r="AD15" s="27">
        <f t="shared" ref="AD15:AD18" si="57">ROUND(IF($F15=0,R15,IF($F15=1,R15,IF($F15=2,R15,IF($F15=3,R15,IF($F15=4,R15,IF($F15=5,R15,0))))))*L15,0)</f>
        <v>380</v>
      </c>
    </row>
    <row r="16" spans="1:32" s="2" customFormat="1" ht="18" customHeight="1" outlineLevel="1">
      <c r="A16" s="72"/>
      <c r="B16" s="72"/>
      <c r="C16" s="25" t="s">
        <v>742</v>
      </c>
      <c r="D16" s="25" t="s">
        <v>1122</v>
      </c>
      <c r="E16" s="4"/>
      <c r="F16" s="9">
        <v>0</v>
      </c>
      <c r="G16" s="9"/>
      <c r="H16" s="3">
        <v>1</v>
      </c>
      <c r="I16" s="3">
        <v>1</v>
      </c>
      <c r="J16" s="3">
        <v>1</v>
      </c>
      <c r="K16" s="3">
        <v>1</v>
      </c>
      <c r="L16" s="3">
        <v>1</v>
      </c>
      <c r="M16" s="5">
        <f>VLOOKUP($C16,'[1]1.계획인구(행정)'!$C$7:$U$501,14,FALSE)</f>
        <v>198</v>
      </c>
      <c r="N16" s="5">
        <f>VLOOKUP($C16,'[1]1.계획인구(행정)'!$C$7:$U$501,15,FALSE)</f>
        <v>198</v>
      </c>
      <c r="O16" s="5">
        <f>VLOOKUP($C16,'[1]1.계획인구(행정)'!$C$7:$U$501,16,FALSE)</f>
        <v>195</v>
      </c>
      <c r="P16" s="5">
        <f>VLOOKUP($C16,'[1]1.계획인구(행정)'!$C$7:$U$501,17,FALSE)</f>
        <v>194</v>
      </c>
      <c r="Q16" s="5">
        <f>VLOOKUP($C16,'[1]1.계획인구(행정)'!$C$7:$U$501,18,FALSE)</f>
        <v>198</v>
      </c>
      <c r="R16" s="5">
        <f>VLOOKUP($C16,'[1]1.계획인구(행정)'!$C$7:$U$501,19,FALSE)</f>
        <v>202</v>
      </c>
      <c r="S16" s="27">
        <f t="shared" si="46"/>
        <v>198</v>
      </c>
      <c r="T16" s="27">
        <f t="shared" si="47"/>
        <v>198</v>
      </c>
      <c r="U16" s="27">
        <f t="shared" si="48"/>
        <v>195</v>
      </c>
      <c r="V16" s="27">
        <f t="shared" si="49"/>
        <v>194</v>
      </c>
      <c r="W16" s="27">
        <f t="shared" si="50"/>
        <v>198</v>
      </c>
      <c r="X16" s="27">
        <f t="shared" si="51"/>
        <v>202</v>
      </c>
      <c r="Y16" s="27">
        <f t="shared" si="52"/>
        <v>198</v>
      </c>
      <c r="Z16" s="27">
        <f t="shared" si="53"/>
        <v>198</v>
      </c>
      <c r="AA16" s="27">
        <f t="shared" si="54"/>
        <v>195</v>
      </c>
      <c r="AB16" s="27">
        <f t="shared" si="55"/>
        <v>194</v>
      </c>
      <c r="AC16" s="27">
        <f t="shared" si="56"/>
        <v>198</v>
      </c>
      <c r="AD16" s="27">
        <f t="shared" si="57"/>
        <v>202</v>
      </c>
    </row>
    <row r="17" spans="1:30" s="2" customFormat="1" ht="18" customHeight="1">
      <c r="A17" s="72"/>
      <c r="B17" s="25" t="s">
        <v>32</v>
      </c>
      <c r="C17" s="25" t="s">
        <v>32</v>
      </c>
      <c r="D17" s="25" t="s">
        <v>43</v>
      </c>
      <c r="E17" s="4"/>
      <c r="F17" s="9">
        <v>0</v>
      </c>
      <c r="G17" s="9"/>
      <c r="H17" s="3">
        <v>1</v>
      </c>
      <c r="I17" s="3">
        <v>1</v>
      </c>
      <c r="J17" s="3">
        <v>1</v>
      </c>
      <c r="K17" s="3">
        <v>1</v>
      </c>
      <c r="L17" s="3">
        <v>1</v>
      </c>
      <c r="M17" s="5">
        <f>VLOOKUP($C17,'[1]1.계획인구(행정)'!$C$7:$U$501,14,FALSE)</f>
        <v>202</v>
      </c>
      <c r="N17" s="5">
        <f>VLOOKUP($C17,'[1]1.계획인구(행정)'!$C$7:$U$501,15,FALSE)</f>
        <v>202</v>
      </c>
      <c r="O17" s="5">
        <f>VLOOKUP($C17,'[1]1.계획인구(행정)'!$C$7:$U$501,16,FALSE)</f>
        <v>199</v>
      </c>
      <c r="P17" s="5">
        <f>VLOOKUP($C17,'[1]1.계획인구(행정)'!$C$7:$U$501,17,FALSE)</f>
        <v>197</v>
      </c>
      <c r="Q17" s="5">
        <f>VLOOKUP($C17,'[1]1.계획인구(행정)'!$C$7:$U$501,18,FALSE)</f>
        <v>201</v>
      </c>
      <c r="R17" s="5">
        <f>VLOOKUP($C17,'[1]1.계획인구(행정)'!$C$7:$U$501,19,FALSE)</f>
        <v>205</v>
      </c>
      <c r="S17" s="27">
        <f t="shared" si="46"/>
        <v>202</v>
      </c>
      <c r="T17" s="27">
        <f t="shared" si="47"/>
        <v>202</v>
      </c>
      <c r="U17" s="27">
        <f t="shared" si="48"/>
        <v>199</v>
      </c>
      <c r="V17" s="27">
        <f t="shared" si="49"/>
        <v>197</v>
      </c>
      <c r="W17" s="27">
        <f t="shared" si="50"/>
        <v>201</v>
      </c>
      <c r="X17" s="27">
        <f t="shared" si="51"/>
        <v>205</v>
      </c>
      <c r="Y17" s="27">
        <f t="shared" si="52"/>
        <v>202</v>
      </c>
      <c r="Z17" s="27">
        <f t="shared" si="53"/>
        <v>202</v>
      </c>
      <c r="AA17" s="27">
        <f t="shared" si="54"/>
        <v>199</v>
      </c>
      <c r="AB17" s="27">
        <f t="shared" si="55"/>
        <v>197</v>
      </c>
      <c r="AC17" s="27">
        <f t="shared" si="56"/>
        <v>201</v>
      </c>
      <c r="AD17" s="27">
        <f t="shared" si="57"/>
        <v>205</v>
      </c>
    </row>
    <row r="18" spans="1:30" s="2" customFormat="1" ht="18" customHeight="1">
      <c r="A18" s="72"/>
      <c r="B18" s="25" t="s">
        <v>33</v>
      </c>
      <c r="C18" s="25" t="s">
        <v>33</v>
      </c>
      <c r="D18" s="25" t="s">
        <v>43</v>
      </c>
      <c r="E18" s="4"/>
      <c r="F18" s="9">
        <v>0</v>
      </c>
      <c r="G18" s="9"/>
      <c r="H18" s="3">
        <v>1</v>
      </c>
      <c r="I18" s="3">
        <v>1</v>
      </c>
      <c r="J18" s="3">
        <v>1</v>
      </c>
      <c r="K18" s="3">
        <v>1</v>
      </c>
      <c r="L18" s="3">
        <v>1</v>
      </c>
      <c r="M18" s="5">
        <f>VLOOKUP($C18,'[1]1.계획인구(행정)'!$C$7:$U$501,14,FALSE)</f>
        <v>244</v>
      </c>
      <c r="N18" s="5">
        <f>VLOOKUP($C18,'[1]1.계획인구(행정)'!$C$7:$U$501,15,FALSE)</f>
        <v>245</v>
      </c>
      <c r="O18" s="5">
        <f>VLOOKUP($C18,'[1]1.계획인구(행정)'!$C$7:$U$501,16,FALSE)</f>
        <v>241</v>
      </c>
      <c r="P18" s="5">
        <f>VLOOKUP($C18,'[1]1.계획인구(행정)'!$C$7:$U$501,17,FALSE)</f>
        <v>238</v>
      </c>
      <c r="Q18" s="5">
        <f>VLOOKUP($C18,'[1]1.계획인구(행정)'!$C$7:$U$501,18,FALSE)</f>
        <v>244</v>
      </c>
      <c r="R18" s="5">
        <f>VLOOKUP($C18,'[1]1.계획인구(행정)'!$C$7:$U$501,19,FALSE)</f>
        <v>248</v>
      </c>
      <c r="S18" s="27">
        <f t="shared" si="46"/>
        <v>244</v>
      </c>
      <c r="T18" s="27">
        <f t="shared" si="47"/>
        <v>245</v>
      </c>
      <c r="U18" s="27">
        <f t="shared" si="48"/>
        <v>241</v>
      </c>
      <c r="V18" s="27">
        <f t="shared" si="49"/>
        <v>238</v>
      </c>
      <c r="W18" s="27">
        <f t="shared" si="50"/>
        <v>244</v>
      </c>
      <c r="X18" s="27">
        <f t="shared" si="51"/>
        <v>248</v>
      </c>
      <c r="Y18" s="27">
        <f t="shared" si="52"/>
        <v>244</v>
      </c>
      <c r="Z18" s="27">
        <f t="shared" si="53"/>
        <v>245</v>
      </c>
      <c r="AA18" s="27">
        <f t="shared" si="54"/>
        <v>241</v>
      </c>
      <c r="AB18" s="27">
        <f t="shared" si="55"/>
        <v>238</v>
      </c>
      <c r="AC18" s="27">
        <f t="shared" si="56"/>
        <v>244</v>
      </c>
      <c r="AD18" s="27">
        <f t="shared" si="57"/>
        <v>248</v>
      </c>
    </row>
    <row r="19" spans="1:30" s="2" customFormat="1" ht="18" customHeight="1">
      <c r="A19" s="72"/>
      <c r="B19" s="72" t="s">
        <v>34</v>
      </c>
      <c r="C19" s="25" t="s">
        <v>34</v>
      </c>
      <c r="D19" s="25" t="s">
        <v>43</v>
      </c>
      <c r="E19" s="4"/>
      <c r="F19" s="9"/>
      <c r="G19" s="9"/>
      <c r="H19" s="3"/>
      <c r="I19" s="3"/>
      <c r="J19" s="3"/>
      <c r="K19" s="3"/>
      <c r="L19" s="3"/>
      <c r="M19" s="5">
        <f>SUMPRODUCT(($D20:$D22="계")*(M20:M22))</f>
        <v>2084</v>
      </c>
      <c r="N19" s="5">
        <f t="shared" ref="N19:R19" si="58">SUMPRODUCT(($D20:$D22="계")*(N20:N22))</f>
        <v>2086</v>
      </c>
      <c r="O19" s="5">
        <f t="shared" si="58"/>
        <v>2054</v>
      </c>
      <c r="P19" s="5">
        <f t="shared" si="58"/>
        <v>2033</v>
      </c>
      <c r="Q19" s="5">
        <f t="shared" si="58"/>
        <v>2082</v>
      </c>
      <c r="R19" s="5">
        <f t="shared" si="58"/>
        <v>2120</v>
      </c>
      <c r="S19" s="5">
        <f t="shared" ref="S19" si="59">SUMPRODUCT(($D20:$D22="계")*(S20:S22))</f>
        <v>2084</v>
      </c>
      <c r="T19" s="5">
        <f t="shared" ref="T19:U19" si="60">SUMPRODUCT(($D20:$D22="계")*(T20:T22))</f>
        <v>2086</v>
      </c>
      <c r="U19" s="5">
        <f t="shared" si="60"/>
        <v>2054</v>
      </c>
      <c r="V19" s="5">
        <f t="shared" ref="V19" si="61">SUMPRODUCT(($D20:$D22="계")*(V20:V22))</f>
        <v>2033</v>
      </c>
      <c r="W19" s="5">
        <f t="shared" ref="W19" si="62">SUMPRODUCT(($D20:$D22="계")*(W20:W22))</f>
        <v>2082</v>
      </c>
      <c r="X19" s="5">
        <f t="shared" ref="X19" si="63">SUMPRODUCT(($D20:$D22="계")*(X20:X22))</f>
        <v>2120</v>
      </c>
      <c r="Y19" s="5">
        <f t="shared" ref="Y19:Z19" si="64">SUMPRODUCT(($D20:$D22="계")*(Y20:Y22))</f>
        <v>2084</v>
      </c>
      <c r="Z19" s="5">
        <f t="shared" si="64"/>
        <v>2086</v>
      </c>
      <c r="AA19" s="5">
        <f t="shared" ref="AA19" si="65">SUMPRODUCT(($D20:$D22="계")*(AA20:AA22))</f>
        <v>2054</v>
      </c>
      <c r="AB19" s="5">
        <f t="shared" ref="AB19" si="66">SUMPRODUCT(($D20:$D22="계")*(AB20:AB22))</f>
        <v>2033</v>
      </c>
      <c r="AC19" s="5">
        <f t="shared" ref="AC19" si="67">SUMPRODUCT(($D20:$D22="계")*(AC20:AC22))</f>
        <v>2082</v>
      </c>
      <c r="AD19" s="5">
        <f t="shared" ref="AD19" si="68">SUMPRODUCT(($D20:$D22="계")*(AD20:AD22))</f>
        <v>2120</v>
      </c>
    </row>
    <row r="20" spans="1:30" s="2" customFormat="1" ht="18" customHeight="1" outlineLevel="1">
      <c r="A20" s="72"/>
      <c r="B20" s="72"/>
      <c r="C20" s="25" t="s">
        <v>743</v>
      </c>
      <c r="D20" s="25" t="s">
        <v>1122</v>
      </c>
      <c r="E20" s="4"/>
      <c r="F20" s="9">
        <v>0</v>
      </c>
      <c r="G20" s="9"/>
      <c r="H20" s="3">
        <v>1</v>
      </c>
      <c r="I20" s="3">
        <v>1</v>
      </c>
      <c r="J20" s="3">
        <v>1</v>
      </c>
      <c r="K20" s="3">
        <v>1</v>
      </c>
      <c r="L20" s="3">
        <v>1</v>
      </c>
      <c r="M20" s="5">
        <f>VLOOKUP($C20,'[1]1.계획인구(행정)'!$C$7:$U$501,14,FALSE)</f>
        <v>810</v>
      </c>
      <c r="N20" s="5">
        <f>VLOOKUP($C20,'[1]1.계획인구(행정)'!$C$7:$U$501,15,FALSE)</f>
        <v>811</v>
      </c>
      <c r="O20" s="5">
        <f>VLOOKUP($C20,'[1]1.계획인구(행정)'!$C$7:$U$501,16,FALSE)</f>
        <v>798</v>
      </c>
      <c r="P20" s="5">
        <f>VLOOKUP($C20,'[1]1.계획인구(행정)'!$C$7:$U$501,17,FALSE)</f>
        <v>791</v>
      </c>
      <c r="Q20" s="5">
        <f>VLOOKUP($C20,'[1]1.계획인구(행정)'!$C$7:$U$501,18,FALSE)</f>
        <v>810</v>
      </c>
      <c r="R20" s="5">
        <f>VLOOKUP($C20,'[1]1.계획인구(행정)'!$C$7:$U$501,19,FALSE)</f>
        <v>824</v>
      </c>
      <c r="S20" s="27">
        <f t="shared" ref="S20:S22" si="69">ROUND(IF($F20=0,M20,IF($F20=5,0,0))*H20,0)</f>
        <v>810</v>
      </c>
      <c r="T20" s="27">
        <f t="shared" ref="T20:T21" si="70">ROUND(IF($F20=0,N20,IF($F20=5,0,0))*H20,0)</f>
        <v>811</v>
      </c>
      <c r="U20" s="27">
        <f t="shared" ref="U20:U22" si="71">ROUND(IF($F20=0,O20,IF($F20=1,O20,IF($F20=5,O20,0)))*I20,0)</f>
        <v>798</v>
      </c>
      <c r="V20" s="27">
        <f t="shared" ref="V20:V22" si="72">ROUND(IF($F20=0,P20,IF($F20=1,P20,IF($F20=2,P20,IF($F20=5,P20,0))))*J20,0)</f>
        <v>791</v>
      </c>
      <c r="W20" s="27">
        <f t="shared" ref="W20:W22" si="73">ROUND(IF($F20=0,Q20,IF($F20=1,Q20,IF($F20=2,Q20,IF($F20=3,Q20,IF($F20=5,Q20,0)))))*K20,0)</f>
        <v>810</v>
      </c>
      <c r="X20" s="27">
        <f t="shared" ref="X20:X22" si="74">ROUND(IF($F20=0,R20,IF($F20=1,R20,IF($F20=2,R20,IF($F20=3,R20,IF($F20=4,R20,IF($F20=5,R20,0))))))*L20,0)</f>
        <v>824</v>
      </c>
      <c r="Y20" s="27">
        <f t="shared" ref="Y20:Y22" si="75">ROUND(IF($F20=0,M20,IF($F20=5,M20,0))*H20,0)</f>
        <v>810</v>
      </c>
      <c r="Z20" s="27">
        <f t="shared" ref="Z20:Z41" si="76">ROUND(IF($F20=0,N20,IF($F20=5,N20,0))*H20,0)</f>
        <v>811</v>
      </c>
      <c r="AA20" s="27">
        <f t="shared" ref="AA20:AA22" si="77">ROUND(IF($F20=0,O20,IF($F20=1,O20,IF($F20=5,O20,0)))*I20,0)</f>
        <v>798</v>
      </c>
      <c r="AB20" s="27">
        <f t="shared" ref="AB20:AB22" si="78">ROUND(IF($F20=0,P20,IF($F20=1,P20,IF($F20=2,P20,IF($F20=5,P20,0))))*J20,0)</f>
        <v>791</v>
      </c>
      <c r="AC20" s="27">
        <f t="shared" ref="AC20:AC22" si="79">ROUND(IF($F20=0,Q20,IF($F20=1,Q20,IF($F20=2,Q20,IF($F20=3,Q20,IF($F20=5,Q20,0)))))*K20,0)</f>
        <v>810</v>
      </c>
      <c r="AD20" s="27">
        <f t="shared" ref="AD20:AD22" si="80">ROUND(IF($F20=0,R20,IF($F20=1,R20,IF($F20=2,R20,IF($F20=3,R20,IF($F20=4,R20,IF($F20=5,R20,0))))))*L20,0)</f>
        <v>824</v>
      </c>
    </row>
    <row r="21" spans="1:30" s="2" customFormat="1" ht="18" customHeight="1" outlineLevel="1">
      <c r="A21" s="72"/>
      <c r="B21" s="72"/>
      <c r="C21" s="25" t="s">
        <v>744</v>
      </c>
      <c r="D21" s="25" t="s">
        <v>1122</v>
      </c>
      <c r="E21" s="4"/>
      <c r="F21" s="9">
        <v>0</v>
      </c>
      <c r="G21" s="9"/>
      <c r="H21" s="3">
        <v>1</v>
      </c>
      <c r="I21" s="3">
        <v>1</v>
      </c>
      <c r="J21" s="3">
        <v>1</v>
      </c>
      <c r="K21" s="3">
        <v>1</v>
      </c>
      <c r="L21" s="3">
        <v>1</v>
      </c>
      <c r="M21" s="5">
        <f>VLOOKUP($C21,'[1]1.계획인구(행정)'!$C$7:$U$501,14,FALSE)</f>
        <v>346</v>
      </c>
      <c r="N21" s="5">
        <f>VLOOKUP($C21,'[1]1.계획인구(행정)'!$C$7:$U$501,15,FALSE)</f>
        <v>346</v>
      </c>
      <c r="O21" s="5">
        <f>VLOOKUP($C21,'[1]1.계획인구(행정)'!$C$7:$U$501,16,FALSE)</f>
        <v>341</v>
      </c>
      <c r="P21" s="5">
        <f>VLOOKUP($C21,'[1]1.계획인구(행정)'!$C$7:$U$501,17,FALSE)</f>
        <v>337</v>
      </c>
      <c r="Q21" s="5">
        <f>VLOOKUP($C21,'[1]1.계획인구(행정)'!$C$7:$U$501,18,FALSE)</f>
        <v>345</v>
      </c>
      <c r="R21" s="5">
        <f>VLOOKUP($C21,'[1]1.계획인구(행정)'!$C$7:$U$501,19,FALSE)</f>
        <v>352</v>
      </c>
      <c r="S21" s="27">
        <f t="shared" si="69"/>
        <v>346</v>
      </c>
      <c r="T21" s="27">
        <f t="shared" si="70"/>
        <v>346</v>
      </c>
      <c r="U21" s="27">
        <f t="shared" si="71"/>
        <v>341</v>
      </c>
      <c r="V21" s="27">
        <f t="shared" si="72"/>
        <v>337</v>
      </c>
      <c r="W21" s="27">
        <f t="shared" si="73"/>
        <v>345</v>
      </c>
      <c r="X21" s="27">
        <f t="shared" si="74"/>
        <v>352</v>
      </c>
      <c r="Y21" s="27">
        <f t="shared" si="75"/>
        <v>346</v>
      </c>
      <c r="Z21" s="27">
        <f t="shared" si="76"/>
        <v>346</v>
      </c>
      <c r="AA21" s="27">
        <f t="shared" si="77"/>
        <v>341</v>
      </c>
      <c r="AB21" s="27">
        <f t="shared" si="78"/>
        <v>337</v>
      </c>
      <c r="AC21" s="27">
        <f t="shared" si="79"/>
        <v>345</v>
      </c>
      <c r="AD21" s="27">
        <f t="shared" si="80"/>
        <v>352</v>
      </c>
    </row>
    <row r="22" spans="1:30" s="2" customFormat="1" ht="18" customHeight="1" outlineLevel="1">
      <c r="A22" s="72"/>
      <c r="B22" s="72"/>
      <c r="C22" s="25" t="s">
        <v>745</v>
      </c>
      <c r="D22" s="25" t="s">
        <v>1122</v>
      </c>
      <c r="E22" s="4"/>
      <c r="F22" s="9">
        <v>0</v>
      </c>
      <c r="G22" s="9"/>
      <c r="H22" s="3">
        <v>1</v>
      </c>
      <c r="I22" s="3">
        <v>1</v>
      </c>
      <c r="J22" s="3">
        <v>1</v>
      </c>
      <c r="K22" s="3">
        <v>1</v>
      </c>
      <c r="L22" s="3">
        <v>1</v>
      </c>
      <c r="M22" s="5">
        <f>VLOOKUP($C22,'[1]1.계획인구(행정)'!$C$7:$U$501,14,FALSE)</f>
        <v>928</v>
      </c>
      <c r="N22" s="5">
        <f>VLOOKUP($C22,'[1]1.계획인구(행정)'!$C$7:$U$501,15,FALSE)</f>
        <v>929</v>
      </c>
      <c r="O22" s="5">
        <f>VLOOKUP($C22,'[1]1.계획인구(행정)'!$C$7:$U$501,16,FALSE)</f>
        <v>915</v>
      </c>
      <c r="P22" s="5">
        <f>VLOOKUP($C22,'[1]1.계획인구(행정)'!$C$7:$U$501,17,FALSE)</f>
        <v>905</v>
      </c>
      <c r="Q22" s="5">
        <f>VLOOKUP($C22,'[1]1.계획인구(행정)'!$C$7:$U$501,18,FALSE)</f>
        <v>927</v>
      </c>
      <c r="R22" s="5">
        <f>VLOOKUP($C22,'[1]1.계획인구(행정)'!$C$7:$U$501,19,FALSE)</f>
        <v>944</v>
      </c>
      <c r="S22" s="27">
        <f t="shared" si="69"/>
        <v>928</v>
      </c>
      <c r="T22" s="27">
        <f>ROUND(IF($F22=0,N22,IF($F22=5,0,0))*H22,0)</f>
        <v>929</v>
      </c>
      <c r="U22" s="27">
        <f t="shared" si="71"/>
        <v>915</v>
      </c>
      <c r="V22" s="27">
        <f t="shared" si="72"/>
        <v>905</v>
      </c>
      <c r="W22" s="27">
        <f t="shared" si="73"/>
        <v>927</v>
      </c>
      <c r="X22" s="27">
        <f t="shared" si="74"/>
        <v>944</v>
      </c>
      <c r="Y22" s="27">
        <f t="shared" si="75"/>
        <v>928</v>
      </c>
      <c r="Z22" s="27">
        <f t="shared" si="76"/>
        <v>929</v>
      </c>
      <c r="AA22" s="27">
        <f t="shared" si="77"/>
        <v>915</v>
      </c>
      <c r="AB22" s="27">
        <f t="shared" si="78"/>
        <v>905</v>
      </c>
      <c r="AC22" s="27">
        <f t="shared" si="79"/>
        <v>927</v>
      </c>
      <c r="AD22" s="27">
        <f t="shared" si="80"/>
        <v>944</v>
      </c>
    </row>
    <row r="23" spans="1:30" s="2" customFormat="1" ht="18" customHeight="1">
      <c r="A23" s="72"/>
      <c r="B23" s="72" t="s">
        <v>35</v>
      </c>
      <c r="C23" s="25" t="s">
        <v>35</v>
      </c>
      <c r="D23" s="25" t="s">
        <v>43</v>
      </c>
      <c r="E23" s="4"/>
      <c r="F23" s="9"/>
      <c r="G23" s="9"/>
      <c r="H23" s="3"/>
      <c r="I23" s="3"/>
      <c r="J23" s="3"/>
      <c r="K23" s="3"/>
      <c r="L23" s="3"/>
      <c r="M23" s="5">
        <f>SUMPRODUCT(($D24:$D28="계")*(M24:M28))</f>
        <v>1842</v>
      </c>
      <c r="N23" s="5">
        <f t="shared" ref="N23:R23" si="81">SUMPRODUCT(($D24:$D28="계")*(N24:N28))</f>
        <v>1843</v>
      </c>
      <c r="O23" s="5">
        <f t="shared" si="81"/>
        <v>1817</v>
      </c>
      <c r="P23" s="5">
        <f t="shared" si="81"/>
        <v>1797</v>
      </c>
      <c r="Q23" s="5">
        <f t="shared" si="81"/>
        <v>1840</v>
      </c>
      <c r="R23" s="5">
        <f t="shared" si="81"/>
        <v>1874</v>
      </c>
      <c r="S23" s="5">
        <f t="shared" ref="S23" si="82">SUMPRODUCT(($D24:$D28="계")*(S24:S28))</f>
        <v>1842</v>
      </c>
      <c r="T23" s="5">
        <f t="shared" ref="T23:U23" si="83">SUMPRODUCT(($D24:$D28="계")*(T24:T28))</f>
        <v>1843</v>
      </c>
      <c r="U23" s="5">
        <f t="shared" si="83"/>
        <v>1817</v>
      </c>
      <c r="V23" s="5">
        <f t="shared" ref="V23" si="84">SUMPRODUCT(($D24:$D28="계")*(V24:V28))</f>
        <v>1797</v>
      </c>
      <c r="W23" s="5">
        <f t="shared" ref="W23" si="85">SUMPRODUCT(($D24:$D28="계")*(W24:W28))</f>
        <v>1840</v>
      </c>
      <c r="X23" s="5">
        <f t="shared" ref="X23" si="86">SUMPRODUCT(($D24:$D28="계")*(X24:X28))</f>
        <v>1874</v>
      </c>
      <c r="Y23" s="5">
        <f t="shared" ref="Y23:Z23" si="87">SUMPRODUCT(($D24:$D28="계")*(Y24:Y28))</f>
        <v>1842</v>
      </c>
      <c r="Z23" s="5">
        <f t="shared" si="87"/>
        <v>1843</v>
      </c>
      <c r="AA23" s="5">
        <f t="shared" ref="AA23" si="88">SUMPRODUCT(($D24:$D28="계")*(AA24:AA28))</f>
        <v>1817</v>
      </c>
      <c r="AB23" s="5">
        <f t="shared" ref="AB23" si="89">SUMPRODUCT(($D24:$D28="계")*(AB24:AB28))</f>
        <v>1797</v>
      </c>
      <c r="AC23" s="5">
        <f t="shared" ref="AC23" si="90">SUMPRODUCT(($D24:$D28="계")*(AC24:AC28))</f>
        <v>1840</v>
      </c>
      <c r="AD23" s="5">
        <f t="shared" ref="AD23" si="91">SUMPRODUCT(($D24:$D28="계")*(AD24:AD28))</f>
        <v>1874</v>
      </c>
    </row>
    <row r="24" spans="1:30" s="2" customFormat="1" ht="18" customHeight="1" outlineLevel="1">
      <c r="A24" s="72"/>
      <c r="B24" s="72"/>
      <c r="C24" s="25" t="s">
        <v>746</v>
      </c>
      <c r="D24" s="25" t="s">
        <v>1122</v>
      </c>
      <c r="E24" s="4"/>
      <c r="F24" s="9">
        <v>0</v>
      </c>
      <c r="G24" s="9"/>
      <c r="H24" s="3">
        <v>1</v>
      </c>
      <c r="I24" s="3">
        <v>1</v>
      </c>
      <c r="J24" s="3">
        <v>1</v>
      </c>
      <c r="K24" s="3">
        <v>1</v>
      </c>
      <c r="L24" s="3">
        <v>1</v>
      </c>
      <c r="M24" s="5">
        <f>VLOOKUP($C24,'[1]1.계획인구(행정)'!$C$7:$U$501,14,FALSE)</f>
        <v>257</v>
      </c>
      <c r="N24" s="5">
        <f>VLOOKUP($C24,'[1]1.계획인구(행정)'!$C$7:$U$501,15,FALSE)</f>
        <v>257</v>
      </c>
      <c r="O24" s="5">
        <f>VLOOKUP($C24,'[1]1.계획인구(행정)'!$C$7:$U$501,16,FALSE)</f>
        <v>253</v>
      </c>
      <c r="P24" s="5">
        <f>VLOOKUP($C24,'[1]1.계획인구(행정)'!$C$7:$U$501,17,FALSE)</f>
        <v>250</v>
      </c>
      <c r="Q24" s="5">
        <f>VLOOKUP($C24,'[1]1.계획인구(행정)'!$C$7:$U$501,18,FALSE)</f>
        <v>256</v>
      </c>
      <c r="R24" s="5">
        <f>VLOOKUP($C24,'[1]1.계획인구(행정)'!$C$7:$U$501,19,FALSE)</f>
        <v>261</v>
      </c>
      <c r="S24" s="27">
        <f t="shared" ref="S24:S28" si="92">ROUND(IF($F24=0,M24,IF($F24=5,0,0))*H24,0)</f>
        <v>257</v>
      </c>
      <c r="T24" s="27">
        <f t="shared" ref="T24:T28" si="93">ROUND(IF($F24=0,N24,IF($F24=5,0,0))*H24,0)</f>
        <v>257</v>
      </c>
      <c r="U24" s="27">
        <f t="shared" ref="U24:U28" si="94">ROUND(IF($F24=0,O24,IF($F24=1,O24,IF($F24=5,O24,0)))*I24,0)</f>
        <v>253</v>
      </c>
      <c r="V24" s="27">
        <f t="shared" ref="V24:V28" si="95">ROUND(IF($F24=0,P24,IF($F24=1,P24,IF($F24=2,P24,IF($F24=5,P24,0))))*J24,0)</f>
        <v>250</v>
      </c>
      <c r="W24" s="27">
        <f t="shared" ref="W24:W28" si="96">ROUND(IF($F24=0,Q24,IF($F24=1,Q24,IF($F24=2,Q24,IF($F24=3,Q24,IF($F24=5,Q24,0)))))*K24,0)</f>
        <v>256</v>
      </c>
      <c r="X24" s="27">
        <f t="shared" ref="X24:X28" si="97">ROUND(IF($F24=0,R24,IF($F24=1,R24,IF($F24=2,R24,IF($F24=3,R24,IF($F24=4,R24,IF($F24=5,R24,0))))))*L24,0)</f>
        <v>261</v>
      </c>
      <c r="Y24" s="27">
        <f t="shared" ref="Y24:Y28" si="98">ROUND(IF($F24=0,M24,IF($F24=5,M24,0))*H24,0)</f>
        <v>257</v>
      </c>
      <c r="Z24" s="27">
        <f t="shared" si="76"/>
        <v>257</v>
      </c>
      <c r="AA24" s="27">
        <f t="shared" ref="AA24:AA28" si="99">ROUND(IF($F24=0,O24,IF($F24=1,O24,IF($F24=5,O24,0)))*I24,0)</f>
        <v>253</v>
      </c>
      <c r="AB24" s="27">
        <f t="shared" ref="AB24:AB28" si="100">ROUND(IF($F24=0,P24,IF($F24=1,P24,IF($F24=2,P24,IF($F24=5,P24,0))))*J24,0)</f>
        <v>250</v>
      </c>
      <c r="AC24" s="27">
        <f t="shared" ref="AC24:AC28" si="101">ROUND(IF($F24=0,Q24,IF($F24=1,Q24,IF($F24=2,Q24,IF($F24=3,Q24,IF($F24=5,Q24,0)))))*K24,0)</f>
        <v>256</v>
      </c>
      <c r="AD24" s="27">
        <f t="shared" ref="AD24:AD28" si="102">ROUND(IF($F24=0,R24,IF($F24=1,R24,IF($F24=2,R24,IF($F24=3,R24,IF($F24=4,R24,IF($F24=5,R24,0))))))*L24,0)</f>
        <v>261</v>
      </c>
    </row>
    <row r="25" spans="1:30" s="2" customFormat="1" ht="18" customHeight="1" outlineLevel="1">
      <c r="A25" s="72"/>
      <c r="B25" s="72"/>
      <c r="C25" s="25" t="s">
        <v>747</v>
      </c>
      <c r="D25" s="25" t="s">
        <v>1122</v>
      </c>
      <c r="E25" s="4"/>
      <c r="F25" s="9">
        <v>0</v>
      </c>
      <c r="G25" s="9"/>
      <c r="H25" s="3">
        <v>1</v>
      </c>
      <c r="I25" s="3">
        <v>1</v>
      </c>
      <c r="J25" s="3">
        <v>1</v>
      </c>
      <c r="K25" s="3">
        <v>1</v>
      </c>
      <c r="L25" s="3">
        <v>1</v>
      </c>
      <c r="M25" s="5">
        <f>VLOOKUP($C25,'[1]1.계획인구(행정)'!$C$7:$U$501,14,FALSE)</f>
        <v>151</v>
      </c>
      <c r="N25" s="5">
        <f>VLOOKUP($C25,'[1]1.계획인구(행정)'!$C$7:$U$501,15,FALSE)</f>
        <v>151</v>
      </c>
      <c r="O25" s="5">
        <f>VLOOKUP($C25,'[1]1.계획인구(행정)'!$C$7:$U$501,16,FALSE)</f>
        <v>149</v>
      </c>
      <c r="P25" s="5">
        <f>VLOOKUP($C25,'[1]1.계획인구(행정)'!$C$7:$U$501,17,FALSE)</f>
        <v>147</v>
      </c>
      <c r="Q25" s="5">
        <f>VLOOKUP($C25,'[1]1.계획인구(행정)'!$C$7:$U$501,18,FALSE)</f>
        <v>150</v>
      </c>
      <c r="R25" s="5">
        <f>VLOOKUP($C25,'[1]1.계획인구(행정)'!$C$7:$U$501,19,FALSE)</f>
        <v>153</v>
      </c>
      <c r="S25" s="27">
        <f t="shared" si="92"/>
        <v>151</v>
      </c>
      <c r="T25" s="27">
        <f t="shared" si="93"/>
        <v>151</v>
      </c>
      <c r="U25" s="27">
        <f t="shared" si="94"/>
        <v>149</v>
      </c>
      <c r="V25" s="27">
        <f t="shared" si="95"/>
        <v>147</v>
      </c>
      <c r="W25" s="27">
        <f t="shared" si="96"/>
        <v>150</v>
      </c>
      <c r="X25" s="27">
        <f t="shared" si="97"/>
        <v>153</v>
      </c>
      <c r="Y25" s="27">
        <f t="shared" si="98"/>
        <v>151</v>
      </c>
      <c r="Z25" s="27">
        <f t="shared" si="76"/>
        <v>151</v>
      </c>
      <c r="AA25" s="27">
        <f t="shared" si="99"/>
        <v>149</v>
      </c>
      <c r="AB25" s="27">
        <f t="shared" si="100"/>
        <v>147</v>
      </c>
      <c r="AC25" s="27">
        <f t="shared" si="101"/>
        <v>150</v>
      </c>
      <c r="AD25" s="27">
        <f t="shared" si="102"/>
        <v>153</v>
      </c>
    </row>
    <row r="26" spans="1:30" s="2" customFormat="1" ht="18" customHeight="1" outlineLevel="1">
      <c r="A26" s="72"/>
      <c r="B26" s="72"/>
      <c r="C26" s="25" t="s">
        <v>748</v>
      </c>
      <c r="D26" s="25" t="s">
        <v>1122</v>
      </c>
      <c r="E26" s="4"/>
      <c r="F26" s="9">
        <v>0</v>
      </c>
      <c r="G26" s="9"/>
      <c r="H26" s="3">
        <v>1</v>
      </c>
      <c r="I26" s="3">
        <v>1</v>
      </c>
      <c r="J26" s="3">
        <v>1</v>
      </c>
      <c r="K26" s="3">
        <v>1</v>
      </c>
      <c r="L26" s="3">
        <v>1</v>
      </c>
      <c r="M26" s="5">
        <f>VLOOKUP($C26,'[1]1.계획인구(행정)'!$C$7:$U$501,14,FALSE)</f>
        <v>236</v>
      </c>
      <c r="N26" s="5">
        <f>VLOOKUP($C26,'[1]1.계획인구(행정)'!$C$7:$U$501,15,FALSE)</f>
        <v>236</v>
      </c>
      <c r="O26" s="5">
        <f>VLOOKUP($C26,'[1]1.계획인구(행정)'!$C$7:$U$501,16,FALSE)</f>
        <v>233</v>
      </c>
      <c r="P26" s="5">
        <f>VLOOKUP($C26,'[1]1.계획인구(행정)'!$C$7:$U$501,17,FALSE)</f>
        <v>231</v>
      </c>
      <c r="Q26" s="5">
        <f>VLOOKUP($C26,'[1]1.계획인구(행정)'!$C$7:$U$501,18,FALSE)</f>
        <v>236</v>
      </c>
      <c r="R26" s="5">
        <f>VLOOKUP($C26,'[1]1.계획인구(행정)'!$C$7:$U$501,19,FALSE)</f>
        <v>241</v>
      </c>
      <c r="S26" s="27">
        <f t="shared" si="92"/>
        <v>236</v>
      </c>
      <c r="T26" s="27">
        <f t="shared" si="93"/>
        <v>236</v>
      </c>
      <c r="U26" s="27">
        <f t="shared" si="94"/>
        <v>233</v>
      </c>
      <c r="V26" s="27">
        <f t="shared" si="95"/>
        <v>231</v>
      </c>
      <c r="W26" s="27">
        <f t="shared" si="96"/>
        <v>236</v>
      </c>
      <c r="X26" s="27">
        <f t="shared" si="97"/>
        <v>241</v>
      </c>
      <c r="Y26" s="27">
        <f t="shared" si="98"/>
        <v>236</v>
      </c>
      <c r="Z26" s="27">
        <f t="shared" si="76"/>
        <v>236</v>
      </c>
      <c r="AA26" s="27">
        <f t="shared" si="99"/>
        <v>233</v>
      </c>
      <c r="AB26" s="27">
        <f t="shared" si="100"/>
        <v>231</v>
      </c>
      <c r="AC26" s="27">
        <f t="shared" si="101"/>
        <v>236</v>
      </c>
      <c r="AD26" s="27">
        <f t="shared" si="102"/>
        <v>241</v>
      </c>
    </row>
    <row r="27" spans="1:30" s="2" customFormat="1" ht="18" customHeight="1" outlineLevel="1">
      <c r="A27" s="72"/>
      <c r="B27" s="72"/>
      <c r="C27" s="25" t="s">
        <v>749</v>
      </c>
      <c r="D27" s="25" t="s">
        <v>1122</v>
      </c>
      <c r="E27" s="4"/>
      <c r="F27" s="9">
        <v>0</v>
      </c>
      <c r="G27" s="9"/>
      <c r="H27" s="3">
        <v>1</v>
      </c>
      <c r="I27" s="3">
        <v>1</v>
      </c>
      <c r="J27" s="3">
        <v>1</v>
      </c>
      <c r="K27" s="3">
        <v>1</v>
      </c>
      <c r="L27" s="3">
        <v>1</v>
      </c>
      <c r="M27" s="5">
        <f>VLOOKUP($C27,'[1]1.계획인구(행정)'!$C$7:$U$501,14,FALSE)</f>
        <v>525</v>
      </c>
      <c r="N27" s="5">
        <f>VLOOKUP($C27,'[1]1.계획인구(행정)'!$C$7:$U$501,15,FALSE)</f>
        <v>525</v>
      </c>
      <c r="O27" s="5">
        <f>VLOOKUP($C27,'[1]1.계획인구(행정)'!$C$7:$U$501,16,FALSE)</f>
        <v>518</v>
      </c>
      <c r="P27" s="5">
        <f>VLOOKUP($C27,'[1]1.계획인구(행정)'!$C$7:$U$501,17,FALSE)</f>
        <v>512</v>
      </c>
      <c r="Q27" s="5">
        <f>VLOOKUP($C27,'[1]1.계획인구(행정)'!$C$7:$U$501,18,FALSE)</f>
        <v>525</v>
      </c>
      <c r="R27" s="5">
        <f>VLOOKUP($C27,'[1]1.계획인구(행정)'!$C$7:$U$501,19,FALSE)</f>
        <v>534</v>
      </c>
      <c r="S27" s="27">
        <f t="shared" si="92"/>
        <v>525</v>
      </c>
      <c r="T27" s="27">
        <f t="shared" si="93"/>
        <v>525</v>
      </c>
      <c r="U27" s="27">
        <f t="shared" si="94"/>
        <v>518</v>
      </c>
      <c r="V27" s="27">
        <f t="shared" si="95"/>
        <v>512</v>
      </c>
      <c r="W27" s="27">
        <f t="shared" si="96"/>
        <v>525</v>
      </c>
      <c r="X27" s="27">
        <f t="shared" si="97"/>
        <v>534</v>
      </c>
      <c r="Y27" s="27">
        <f t="shared" si="98"/>
        <v>525</v>
      </c>
      <c r="Z27" s="27">
        <f t="shared" si="76"/>
        <v>525</v>
      </c>
      <c r="AA27" s="27">
        <f t="shared" si="99"/>
        <v>518</v>
      </c>
      <c r="AB27" s="27">
        <f t="shared" si="100"/>
        <v>512</v>
      </c>
      <c r="AC27" s="27">
        <f t="shared" si="101"/>
        <v>525</v>
      </c>
      <c r="AD27" s="27">
        <f t="shared" si="102"/>
        <v>534</v>
      </c>
    </row>
    <row r="28" spans="1:30" s="2" customFormat="1" ht="18" customHeight="1" outlineLevel="1">
      <c r="A28" s="72"/>
      <c r="B28" s="72"/>
      <c r="C28" s="25" t="s">
        <v>750</v>
      </c>
      <c r="D28" s="25" t="s">
        <v>1122</v>
      </c>
      <c r="E28" s="4"/>
      <c r="F28" s="9">
        <v>0</v>
      </c>
      <c r="G28" s="9"/>
      <c r="H28" s="3">
        <v>1</v>
      </c>
      <c r="I28" s="3">
        <v>1</v>
      </c>
      <c r="J28" s="3">
        <v>1</v>
      </c>
      <c r="K28" s="3">
        <v>1</v>
      </c>
      <c r="L28" s="3">
        <v>1</v>
      </c>
      <c r="M28" s="5">
        <f>VLOOKUP($C28,'[1]1.계획인구(행정)'!$C$7:$U$501,14,FALSE)</f>
        <v>673</v>
      </c>
      <c r="N28" s="5">
        <f>VLOOKUP($C28,'[1]1.계획인구(행정)'!$C$7:$U$501,15,FALSE)</f>
        <v>674</v>
      </c>
      <c r="O28" s="5">
        <f>VLOOKUP($C28,'[1]1.계획인구(행정)'!$C$7:$U$501,16,FALSE)</f>
        <v>664</v>
      </c>
      <c r="P28" s="5">
        <f>VLOOKUP($C28,'[1]1.계획인구(행정)'!$C$7:$U$501,17,FALSE)</f>
        <v>657</v>
      </c>
      <c r="Q28" s="5">
        <f>VLOOKUP($C28,'[1]1.계획인구(행정)'!$C$7:$U$501,18,FALSE)</f>
        <v>673</v>
      </c>
      <c r="R28" s="5">
        <f>VLOOKUP($C28,'[1]1.계획인구(행정)'!$C$7:$U$501,19,FALSE)</f>
        <v>685</v>
      </c>
      <c r="S28" s="27">
        <f t="shared" si="92"/>
        <v>673</v>
      </c>
      <c r="T28" s="27">
        <f t="shared" si="93"/>
        <v>674</v>
      </c>
      <c r="U28" s="27">
        <f t="shared" si="94"/>
        <v>664</v>
      </c>
      <c r="V28" s="27">
        <f t="shared" si="95"/>
        <v>657</v>
      </c>
      <c r="W28" s="27">
        <f t="shared" si="96"/>
        <v>673</v>
      </c>
      <c r="X28" s="27">
        <f t="shared" si="97"/>
        <v>685</v>
      </c>
      <c r="Y28" s="27">
        <f t="shared" si="98"/>
        <v>673</v>
      </c>
      <c r="Z28" s="27">
        <f t="shared" si="76"/>
        <v>674</v>
      </c>
      <c r="AA28" s="27">
        <f t="shared" si="99"/>
        <v>664</v>
      </c>
      <c r="AB28" s="27">
        <f t="shared" si="100"/>
        <v>657</v>
      </c>
      <c r="AC28" s="27">
        <f t="shared" si="101"/>
        <v>673</v>
      </c>
      <c r="AD28" s="27">
        <f t="shared" si="102"/>
        <v>685</v>
      </c>
    </row>
    <row r="29" spans="1:30" s="2" customFormat="1" ht="18" customHeight="1">
      <c r="A29" s="72"/>
      <c r="B29" s="72" t="s">
        <v>36</v>
      </c>
      <c r="C29" s="25" t="s">
        <v>36</v>
      </c>
      <c r="D29" s="25" t="s">
        <v>43</v>
      </c>
      <c r="E29" s="4"/>
      <c r="F29" s="9"/>
      <c r="G29" s="9"/>
      <c r="H29" s="3"/>
      <c r="I29" s="3"/>
      <c r="J29" s="3"/>
      <c r="K29" s="3"/>
      <c r="L29" s="3"/>
      <c r="M29" s="5">
        <f>SUMPRODUCT(($D30:$D34="계")*(M30:M34))</f>
        <v>1499</v>
      </c>
      <c r="N29" s="5">
        <f>SUMPRODUCT(($D30:$D34="계")*(N30:N34))</f>
        <v>1500</v>
      </c>
      <c r="O29" s="5">
        <f t="shared" ref="O29:R29" si="103">SUMPRODUCT(($D30:$D34="계")*(O30:O34))</f>
        <v>1478</v>
      </c>
      <c r="P29" s="5">
        <f t="shared" si="103"/>
        <v>1462</v>
      </c>
      <c r="Q29" s="5">
        <f t="shared" si="103"/>
        <v>1497</v>
      </c>
      <c r="R29" s="5">
        <f t="shared" si="103"/>
        <v>1525</v>
      </c>
      <c r="S29" s="5">
        <f t="shared" ref="S29:T29" si="104">SUMPRODUCT(($D30:$D34="계")*(S30:S34))</f>
        <v>1499</v>
      </c>
      <c r="T29" s="5">
        <f t="shared" si="104"/>
        <v>1500</v>
      </c>
      <c r="U29" s="5">
        <f t="shared" ref="U29" si="105">SUMPRODUCT(($D30:$D34="계")*(U30:U34))</f>
        <v>1478</v>
      </c>
      <c r="V29" s="5">
        <f t="shared" ref="V29" si="106">SUMPRODUCT(($D30:$D34="계")*(V30:V34))</f>
        <v>1462</v>
      </c>
      <c r="W29" s="5">
        <f t="shared" ref="W29" si="107">SUMPRODUCT(($D30:$D34="계")*(W30:W34))</f>
        <v>1497</v>
      </c>
      <c r="X29" s="5">
        <f t="shared" ref="X29" si="108">SUMPRODUCT(($D30:$D34="계")*(X30:X34))</f>
        <v>1525</v>
      </c>
      <c r="Y29" s="5">
        <f t="shared" ref="Y29:Z29" si="109">SUMPRODUCT(($D30:$D34="계")*(Y30:Y34))</f>
        <v>1499</v>
      </c>
      <c r="Z29" s="5">
        <f t="shared" si="109"/>
        <v>1500</v>
      </c>
      <c r="AA29" s="5">
        <f t="shared" ref="AA29" si="110">SUMPRODUCT(($D30:$D34="계")*(AA30:AA34))</f>
        <v>1478</v>
      </c>
      <c r="AB29" s="5">
        <f t="shared" ref="AB29" si="111">SUMPRODUCT(($D30:$D34="계")*(AB30:AB34))</f>
        <v>1462</v>
      </c>
      <c r="AC29" s="5">
        <f t="shared" ref="AC29" si="112">SUMPRODUCT(($D30:$D34="계")*(AC30:AC34))</f>
        <v>1497</v>
      </c>
      <c r="AD29" s="5">
        <f t="shared" ref="AD29" si="113">SUMPRODUCT(($D30:$D34="계")*(AD30:AD34))</f>
        <v>1525</v>
      </c>
    </row>
    <row r="30" spans="1:30" s="2" customFormat="1" ht="18" customHeight="1" outlineLevel="1">
      <c r="A30" s="72"/>
      <c r="B30" s="72"/>
      <c r="C30" s="25" t="s">
        <v>751</v>
      </c>
      <c r="D30" s="25" t="s">
        <v>1122</v>
      </c>
      <c r="E30" s="4"/>
      <c r="F30" s="9">
        <v>0</v>
      </c>
      <c r="G30" s="9"/>
      <c r="H30" s="3">
        <v>1</v>
      </c>
      <c r="I30" s="3">
        <v>1</v>
      </c>
      <c r="J30" s="3">
        <v>1</v>
      </c>
      <c r="K30" s="3">
        <v>1</v>
      </c>
      <c r="L30" s="3">
        <v>1</v>
      </c>
      <c r="M30" s="5">
        <f>VLOOKUP($C30,'[1]1.계획인구(행정)'!$C$7:$U$501,14,FALSE)</f>
        <v>191</v>
      </c>
      <c r="N30" s="5">
        <f>VLOOKUP($C30,'[1]1.계획인구(행정)'!$C$7:$U$501,15,FALSE)</f>
        <v>191</v>
      </c>
      <c r="O30" s="5">
        <f>VLOOKUP($C30,'[1]1.계획인구(행정)'!$C$7:$U$501,16,FALSE)</f>
        <v>188</v>
      </c>
      <c r="P30" s="5">
        <f>VLOOKUP($C30,'[1]1.계획인구(행정)'!$C$7:$U$501,17,FALSE)</f>
        <v>186</v>
      </c>
      <c r="Q30" s="5">
        <f>VLOOKUP($C30,'[1]1.계획인구(행정)'!$C$7:$U$501,18,FALSE)</f>
        <v>191</v>
      </c>
      <c r="R30" s="5">
        <f>VLOOKUP($C30,'[1]1.계획인구(행정)'!$C$7:$U$501,19,FALSE)</f>
        <v>194</v>
      </c>
      <c r="S30" s="27">
        <f t="shared" ref="S30:S34" si="114">ROUND(IF($F30=0,M30,IF($F30=5,0,0))*H30,0)</f>
        <v>191</v>
      </c>
      <c r="T30" s="27">
        <f t="shared" ref="T30:T34" si="115">ROUND(IF($F30=0,N30,IF($F30=5,0,0))*H30,0)</f>
        <v>191</v>
      </c>
      <c r="U30" s="27">
        <f t="shared" ref="U30:U34" si="116">ROUND(IF($F30=0,O30,IF($F30=1,O30,IF($F30=5,O30,0)))*I30,0)</f>
        <v>188</v>
      </c>
      <c r="V30" s="27">
        <f t="shared" ref="V30:V34" si="117">ROUND(IF($F30=0,P30,IF($F30=1,P30,IF($F30=2,P30,IF($F30=5,P30,0))))*J30,0)</f>
        <v>186</v>
      </c>
      <c r="W30" s="27">
        <f t="shared" ref="W30:W34" si="118">ROUND(IF($F30=0,Q30,IF($F30=1,Q30,IF($F30=2,Q30,IF($F30=3,Q30,IF($F30=5,Q30,0)))))*K30,0)</f>
        <v>191</v>
      </c>
      <c r="X30" s="27">
        <f t="shared" ref="X30:X34" si="119">ROUND(IF($F30=0,R30,IF($F30=1,R30,IF($F30=2,R30,IF($F30=3,R30,IF($F30=4,R30,IF($F30=5,R30,0))))))*L30,0)</f>
        <v>194</v>
      </c>
      <c r="Y30" s="27">
        <f t="shared" ref="Y30:Y34" si="120">ROUND(IF($F30=0,M30,IF($F30=5,M30,0))*H30,0)</f>
        <v>191</v>
      </c>
      <c r="Z30" s="27">
        <f t="shared" si="76"/>
        <v>191</v>
      </c>
      <c r="AA30" s="27">
        <f t="shared" ref="AA30:AA34" si="121">ROUND(IF($F30=0,O30,IF($F30=1,O30,IF($F30=5,O30,0)))*I30,0)</f>
        <v>188</v>
      </c>
      <c r="AB30" s="27">
        <f t="shared" ref="AB30:AB34" si="122">ROUND(IF($F30=0,P30,IF($F30=1,P30,IF($F30=2,P30,IF($F30=5,P30,0))))*J30,0)</f>
        <v>186</v>
      </c>
      <c r="AC30" s="27">
        <f t="shared" ref="AC30:AC34" si="123">ROUND(IF($F30=0,Q30,IF($F30=1,Q30,IF($F30=2,Q30,IF($F30=3,Q30,IF($F30=5,Q30,0)))))*K30,0)</f>
        <v>191</v>
      </c>
      <c r="AD30" s="27">
        <f t="shared" ref="AD30:AD34" si="124">ROUND(IF($F30=0,R30,IF($F30=1,R30,IF($F30=2,R30,IF($F30=3,R30,IF($F30=4,R30,IF($F30=5,R30,0))))))*L30,0)</f>
        <v>194</v>
      </c>
    </row>
    <row r="31" spans="1:30" s="2" customFormat="1" ht="18" customHeight="1" outlineLevel="1">
      <c r="A31" s="72"/>
      <c r="B31" s="72"/>
      <c r="C31" s="25" t="s">
        <v>752</v>
      </c>
      <c r="D31" s="25" t="s">
        <v>1122</v>
      </c>
      <c r="E31" s="4"/>
      <c r="F31" s="9">
        <v>0</v>
      </c>
      <c r="G31" s="9"/>
      <c r="H31" s="3">
        <v>1</v>
      </c>
      <c r="I31" s="3">
        <v>1</v>
      </c>
      <c r="J31" s="3">
        <v>1</v>
      </c>
      <c r="K31" s="3">
        <v>1</v>
      </c>
      <c r="L31" s="3">
        <v>1</v>
      </c>
      <c r="M31" s="5">
        <f>VLOOKUP($C31,'[1]1.계획인구(행정)'!$C$7:$U$501,14,FALSE)</f>
        <v>364</v>
      </c>
      <c r="N31" s="5">
        <f>VLOOKUP($C31,'[1]1.계획인구(행정)'!$C$7:$U$501,15,FALSE)</f>
        <v>365</v>
      </c>
      <c r="O31" s="5">
        <f>VLOOKUP($C31,'[1]1.계획인구(행정)'!$C$7:$U$501,16,FALSE)</f>
        <v>359</v>
      </c>
      <c r="P31" s="5">
        <f>VLOOKUP($C31,'[1]1.계획인구(행정)'!$C$7:$U$501,17,FALSE)</f>
        <v>355</v>
      </c>
      <c r="Q31" s="5">
        <f>VLOOKUP($C31,'[1]1.계획인구(행정)'!$C$7:$U$501,18,FALSE)</f>
        <v>363</v>
      </c>
      <c r="R31" s="5">
        <f>VLOOKUP($C31,'[1]1.계획인구(행정)'!$C$7:$U$501,19,FALSE)</f>
        <v>370</v>
      </c>
      <c r="S31" s="27">
        <f t="shared" si="114"/>
        <v>364</v>
      </c>
      <c r="T31" s="27">
        <f t="shared" si="115"/>
        <v>365</v>
      </c>
      <c r="U31" s="27">
        <f t="shared" si="116"/>
        <v>359</v>
      </c>
      <c r="V31" s="27">
        <f t="shared" si="117"/>
        <v>355</v>
      </c>
      <c r="W31" s="27">
        <f t="shared" si="118"/>
        <v>363</v>
      </c>
      <c r="X31" s="27">
        <f t="shared" si="119"/>
        <v>370</v>
      </c>
      <c r="Y31" s="27">
        <f t="shared" si="120"/>
        <v>364</v>
      </c>
      <c r="Z31" s="27">
        <f t="shared" si="76"/>
        <v>365</v>
      </c>
      <c r="AA31" s="27">
        <f t="shared" si="121"/>
        <v>359</v>
      </c>
      <c r="AB31" s="27">
        <f t="shared" si="122"/>
        <v>355</v>
      </c>
      <c r="AC31" s="27">
        <f t="shared" si="123"/>
        <v>363</v>
      </c>
      <c r="AD31" s="27">
        <f t="shared" si="124"/>
        <v>370</v>
      </c>
    </row>
    <row r="32" spans="1:30" s="2" customFormat="1" ht="18" customHeight="1" outlineLevel="1">
      <c r="A32" s="72" t="s">
        <v>1495</v>
      </c>
      <c r="B32" s="72" t="s">
        <v>36</v>
      </c>
      <c r="C32" s="25" t="s">
        <v>753</v>
      </c>
      <c r="D32" s="25" t="s">
        <v>1122</v>
      </c>
      <c r="E32" s="4"/>
      <c r="F32" s="9">
        <v>0</v>
      </c>
      <c r="G32" s="9"/>
      <c r="H32" s="3">
        <v>1</v>
      </c>
      <c r="I32" s="3">
        <v>1</v>
      </c>
      <c r="J32" s="3">
        <v>1</v>
      </c>
      <c r="K32" s="3">
        <v>1</v>
      </c>
      <c r="L32" s="3">
        <v>1</v>
      </c>
      <c r="M32" s="5">
        <f>VLOOKUP($C32,'[1]1.계획인구(행정)'!$C$7:$U$501,14,FALSE)</f>
        <v>223</v>
      </c>
      <c r="N32" s="5">
        <f>VLOOKUP($C32,'[1]1.계획인구(행정)'!$C$7:$U$501,15,FALSE)</f>
        <v>223</v>
      </c>
      <c r="O32" s="5">
        <f>VLOOKUP($C32,'[1]1.계획인구(행정)'!$C$7:$U$501,16,FALSE)</f>
        <v>220</v>
      </c>
      <c r="P32" s="5">
        <f>VLOOKUP($C32,'[1]1.계획인구(행정)'!$C$7:$U$501,17,FALSE)</f>
        <v>217</v>
      </c>
      <c r="Q32" s="5">
        <f>VLOOKUP($C32,'[1]1.계획인구(행정)'!$C$7:$U$501,18,FALSE)</f>
        <v>223</v>
      </c>
      <c r="R32" s="5">
        <f>VLOOKUP($C32,'[1]1.계획인구(행정)'!$C$7:$U$501,19,FALSE)</f>
        <v>227</v>
      </c>
      <c r="S32" s="27">
        <f t="shared" si="114"/>
        <v>223</v>
      </c>
      <c r="T32" s="27">
        <f t="shared" si="115"/>
        <v>223</v>
      </c>
      <c r="U32" s="27">
        <f t="shared" si="116"/>
        <v>220</v>
      </c>
      <c r="V32" s="27">
        <f t="shared" si="117"/>
        <v>217</v>
      </c>
      <c r="W32" s="27">
        <f t="shared" si="118"/>
        <v>223</v>
      </c>
      <c r="X32" s="27">
        <f t="shared" si="119"/>
        <v>227</v>
      </c>
      <c r="Y32" s="27">
        <f t="shared" si="120"/>
        <v>223</v>
      </c>
      <c r="Z32" s="27">
        <f t="shared" si="76"/>
        <v>223</v>
      </c>
      <c r="AA32" s="27">
        <f t="shared" si="121"/>
        <v>220</v>
      </c>
      <c r="AB32" s="27">
        <f t="shared" si="122"/>
        <v>217</v>
      </c>
      <c r="AC32" s="27">
        <f t="shared" si="123"/>
        <v>223</v>
      </c>
      <c r="AD32" s="27">
        <f t="shared" si="124"/>
        <v>227</v>
      </c>
    </row>
    <row r="33" spans="1:32" s="2" customFormat="1" ht="18" customHeight="1" outlineLevel="1">
      <c r="A33" s="72"/>
      <c r="B33" s="72"/>
      <c r="C33" s="25" t="s">
        <v>754</v>
      </c>
      <c r="D33" s="25" t="s">
        <v>1122</v>
      </c>
      <c r="E33" s="4"/>
      <c r="F33" s="9">
        <v>0</v>
      </c>
      <c r="G33" s="9"/>
      <c r="H33" s="3">
        <v>1</v>
      </c>
      <c r="I33" s="3">
        <v>1</v>
      </c>
      <c r="J33" s="3">
        <v>1</v>
      </c>
      <c r="K33" s="3">
        <v>1</v>
      </c>
      <c r="L33" s="3">
        <v>1</v>
      </c>
      <c r="M33" s="5">
        <f>VLOOKUP($C33,'[1]1.계획인구(행정)'!$C$7:$U$501,14,FALSE)</f>
        <v>305</v>
      </c>
      <c r="N33" s="5">
        <f>VLOOKUP($C33,'[1]1.계획인구(행정)'!$C$7:$U$501,15,FALSE)</f>
        <v>305</v>
      </c>
      <c r="O33" s="5">
        <f>VLOOKUP($C33,'[1]1.계획인구(행정)'!$C$7:$U$501,16,FALSE)</f>
        <v>301</v>
      </c>
      <c r="P33" s="5">
        <f>VLOOKUP($C33,'[1]1.계획인구(행정)'!$C$7:$U$501,17,FALSE)</f>
        <v>298</v>
      </c>
      <c r="Q33" s="5">
        <f>VLOOKUP($C33,'[1]1.계획인구(행정)'!$C$7:$U$501,18,FALSE)</f>
        <v>305</v>
      </c>
      <c r="R33" s="5">
        <f>VLOOKUP($C33,'[1]1.계획인구(행정)'!$C$7:$U$501,19,FALSE)</f>
        <v>311</v>
      </c>
      <c r="S33" s="27">
        <f t="shared" si="114"/>
        <v>305</v>
      </c>
      <c r="T33" s="27">
        <f t="shared" si="115"/>
        <v>305</v>
      </c>
      <c r="U33" s="27">
        <f t="shared" si="116"/>
        <v>301</v>
      </c>
      <c r="V33" s="27">
        <f t="shared" si="117"/>
        <v>298</v>
      </c>
      <c r="W33" s="27">
        <f t="shared" si="118"/>
        <v>305</v>
      </c>
      <c r="X33" s="27">
        <f t="shared" si="119"/>
        <v>311</v>
      </c>
      <c r="Y33" s="27">
        <f t="shared" si="120"/>
        <v>305</v>
      </c>
      <c r="Z33" s="27">
        <f t="shared" si="76"/>
        <v>305</v>
      </c>
      <c r="AA33" s="27">
        <f t="shared" si="121"/>
        <v>301</v>
      </c>
      <c r="AB33" s="27">
        <f t="shared" si="122"/>
        <v>298</v>
      </c>
      <c r="AC33" s="27">
        <f t="shared" si="123"/>
        <v>305</v>
      </c>
      <c r="AD33" s="27">
        <f t="shared" si="124"/>
        <v>311</v>
      </c>
    </row>
    <row r="34" spans="1:32" s="2" customFormat="1" ht="18" customHeight="1" outlineLevel="1">
      <c r="A34" s="72"/>
      <c r="B34" s="72"/>
      <c r="C34" s="25" t="s">
        <v>755</v>
      </c>
      <c r="D34" s="25" t="s">
        <v>1122</v>
      </c>
      <c r="E34" s="4"/>
      <c r="F34" s="9">
        <v>0</v>
      </c>
      <c r="G34" s="9"/>
      <c r="H34" s="3">
        <v>1</v>
      </c>
      <c r="I34" s="3">
        <v>1</v>
      </c>
      <c r="J34" s="3">
        <v>1</v>
      </c>
      <c r="K34" s="3">
        <v>1</v>
      </c>
      <c r="L34" s="3">
        <v>1</v>
      </c>
      <c r="M34" s="5">
        <f>VLOOKUP($C34,'[1]1.계획인구(행정)'!$C$7:$U$501,14,FALSE)</f>
        <v>416</v>
      </c>
      <c r="N34" s="5">
        <f>VLOOKUP($C34,'[1]1.계획인구(행정)'!$C$7:$U$501,15,FALSE)</f>
        <v>416</v>
      </c>
      <c r="O34" s="5">
        <f>VLOOKUP($C34,'[1]1.계획인구(행정)'!$C$7:$U$501,16,FALSE)</f>
        <v>410</v>
      </c>
      <c r="P34" s="5">
        <f>VLOOKUP($C34,'[1]1.계획인구(행정)'!$C$7:$U$501,17,FALSE)</f>
        <v>406</v>
      </c>
      <c r="Q34" s="5">
        <f>VLOOKUP($C34,'[1]1.계획인구(행정)'!$C$7:$U$501,18,FALSE)</f>
        <v>415</v>
      </c>
      <c r="R34" s="5">
        <f>VLOOKUP($C34,'[1]1.계획인구(행정)'!$C$7:$U$501,19,FALSE)</f>
        <v>423</v>
      </c>
      <c r="S34" s="27">
        <f t="shared" si="114"/>
        <v>416</v>
      </c>
      <c r="T34" s="27">
        <f t="shared" si="115"/>
        <v>416</v>
      </c>
      <c r="U34" s="27">
        <f t="shared" si="116"/>
        <v>410</v>
      </c>
      <c r="V34" s="27">
        <f t="shared" si="117"/>
        <v>406</v>
      </c>
      <c r="W34" s="27">
        <f t="shared" si="118"/>
        <v>415</v>
      </c>
      <c r="X34" s="27">
        <f t="shared" si="119"/>
        <v>423</v>
      </c>
      <c r="Y34" s="27">
        <f t="shared" si="120"/>
        <v>416</v>
      </c>
      <c r="Z34" s="27">
        <f t="shared" si="76"/>
        <v>416</v>
      </c>
      <c r="AA34" s="27">
        <f t="shared" si="121"/>
        <v>410</v>
      </c>
      <c r="AB34" s="27">
        <f t="shared" si="122"/>
        <v>406</v>
      </c>
      <c r="AC34" s="27">
        <f t="shared" si="123"/>
        <v>415</v>
      </c>
      <c r="AD34" s="27">
        <f t="shared" si="124"/>
        <v>423</v>
      </c>
    </row>
    <row r="35" spans="1:32" s="2" customFormat="1" ht="18" customHeight="1">
      <c r="A35" s="72"/>
      <c r="B35" s="72" t="s">
        <v>37</v>
      </c>
      <c r="C35" s="25" t="s">
        <v>37</v>
      </c>
      <c r="D35" s="25" t="s">
        <v>43</v>
      </c>
      <c r="E35" s="4"/>
      <c r="F35" s="9"/>
      <c r="G35" s="9"/>
      <c r="H35" s="3"/>
      <c r="I35" s="3"/>
      <c r="J35" s="3"/>
      <c r="K35" s="3"/>
      <c r="L35" s="3"/>
      <c r="M35" s="5">
        <f>SUMPRODUCT(($D36:$D38="계")*(M36:M38))</f>
        <v>1622</v>
      </c>
      <c r="N35" s="5">
        <f t="shared" ref="N35:R35" si="125">SUMPRODUCT(($D36:$D38="계")*(N36:N38))</f>
        <v>1625</v>
      </c>
      <c r="O35" s="5">
        <f t="shared" si="125"/>
        <v>1600</v>
      </c>
      <c r="P35" s="5">
        <f t="shared" si="125"/>
        <v>1584</v>
      </c>
      <c r="Q35" s="5">
        <f t="shared" si="125"/>
        <v>1622</v>
      </c>
      <c r="R35" s="5">
        <f t="shared" si="125"/>
        <v>1650</v>
      </c>
      <c r="S35" s="5">
        <f t="shared" ref="S35:T35" si="126">SUMPRODUCT(($D36:$D38="계")*(S36:S38))</f>
        <v>1622</v>
      </c>
      <c r="T35" s="5">
        <f t="shared" si="126"/>
        <v>1625</v>
      </c>
      <c r="U35" s="5">
        <f t="shared" ref="U35" si="127">SUMPRODUCT(($D36:$D38="계")*(U36:U38))</f>
        <v>1600</v>
      </c>
      <c r="V35" s="5">
        <f t="shared" ref="V35" si="128">SUMPRODUCT(($D36:$D38="계")*(V36:V38))</f>
        <v>1584</v>
      </c>
      <c r="W35" s="5">
        <f t="shared" ref="W35" si="129">SUMPRODUCT(($D36:$D38="계")*(W36:W38))</f>
        <v>1622</v>
      </c>
      <c r="X35" s="5">
        <f t="shared" ref="X35" si="130">SUMPRODUCT(($D36:$D38="계")*(X36:X38))</f>
        <v>1650</v>
      </c>
      <c r="Y35" s="5">
        <f t="shared" ref="Y35:Z35" si="131">SUMPRODUCT(($D36:$D38="계")*(Y36:Y38))</f>
        <v>1622</v>
      </c>
      <c r="Z35" s="5">
        <f t="shared" si="131"/>
        <v>1625</v>
      </c>
      <c r="AA35" s="5">
        <f t="shared" ref="AA35" si="132">SUMPRODUCT(($D36:$D38="계")*(AA36:AA38))</f>
        <v>1600</v>
      </c>
      <c r="AB35" s="5">
        <f t="shared" ref="AB35" si="133">SUMPRODUCT(($D36:$D38="계")*(AB36:AB38))</f>
        <v>1584</v>
      </c>
      <c r="AC35" s="5">
        <f t="shared" ref="AC35" si="134">SUMPRODUCT(($D36:$D38="계")*(AC36:AC38))</f>
        <v>1622</v>
      </c>
      <c r="AD35" s="5">
        <f t="shared" ref="AD35" si="135">SUMPRODUCT(($D36:$D38="계")*(AD36:AD38))</f>
        <v>1650</v>
      </c>
    </row>
    <row r="36" spans="1:32" s="2" customFormat="1" ht="18" customHeight="1" outlineLevel="1">
      <c r="A36" s="72"/>
      <c r="B36" s="72"/>
      <c r="C36" s="19" t="s">
        <v>756</v>
      </c>
      <c r="D36" s="25" t="s">
        <v>1122</v>
      </c>
      <c r="E36" s="4"/>
      <c r="F36" s="9">
        <v>0</v>
      </c>
      <c r="G36" s="9"/>
      <c r="H36" s="3">
        <v>1</v>
      </c>
      <c r="I36" s="3">
        <v>1</v>
      </c>
      <c r="J36" s="3">
        <v>1</v>
      </c>
      <c r="K36" s="3">
        <v>1</v>
      </c>
      <c r="L36" s="3">
        <v>1</v>
      </c>
      <c r="M36" s="5">
        <f>VLOOKUP($C36,'[1]1.계획인구(행정)'!$C$7:$U$501,14,FALSE)</f>
        <v>246</v>
      </c>
      <c r="N36" s="5">
        <f>VLOOKUP($C36,'[1]1.계획인구(행정)'!$C$7:$U$501,15,FALSE)</f>
        <v>247</v>
      </c>
      <c r="O36" s="5">
        <f>VLOOKUP($C36,'[1]1.계획인구(행정)'!$C$7:$U$501,16,FALSE)</f>
        <v>243</v>
      </c>
      <c r="P36" s="5">
        <f>VLOOKUP($C36,'[1]1.계획인구(행정)'!$C$7:$U$501,17,FALSE)</f>
        <v>240</v>
      </c>
      <c r="Q36" s="5">
        <f>VLOOKUP($C36,'[1]1.계획인구(행정)'!$C$7:$U$501,18,FALSE)</f>
        <v>246</v>
      </c>
      <c r="R36" s="5">
        <f>VLOOKUP($C36,'[1]1.계획인구(행정)'!$C$7:$U$501,19,FALSE)</f>
        <v>250</v>
      </c>
      <c r="S36" s="27">
        <f t="shared" ref="S36" si="136">ROUND(IF($F36=0,M36,IF($F36=5,0,0))*H36,0)</f>
        <v>246</v>
      </c>
      <c r="T36" s="27">
        <f t="shared" ref="T36:T38" si="137">ROUND(IF($F36=0,N36,IF($F36=5,0,0))*H36,0)</f>
        <v>247</v>
      </c>
      <c r="U36" s="27">
        <f>ROUND(IF($F36=0,O36,IF($F36=1,O36,IF($F36=5,O36,0)))*I36,0)</f>
        <v>243</v>
      </c>
      <c r="V36" s="27">
        <f>ROUND(IF($F36=0,P36,IF($F36=1,P36,IF($F36=2,P36,IF($F36=5,P36,0))))*J36,0)</f>
        <v>240</v>
      </c>
      <c r="W36" s="27">
        <f>ROUND(IF($F36=0,Q36,IF($F36=1,Q36,IF($F36=2,Q36,IF($F36=3,Q36,IF($F36=5,Q36,0)))))*K36,0)</f>
        <v>246</v>
      </c>
      <c r="X36" s="27">
        <f>ROUND(IF($F36=0,R36,IF($F36=1,R36,IF($F36=2,R36,IF($F36=3,R36,IF($F36=4,R36,IF($F36=5,R36,0))))))*L36,0)</f>
        <v>250</v>
      </c>
      <c r="Y36" s="27">
        <f t="shared" ref="Y36" si="138">ROUND(IF($F36=0,M36,IF($F36=5,M36,0))*H36,0)</f>
        <v>246</v>
      </c>
      <c r="Z36" s="27">
        <f t="shared" si="76"/>
        <v>247</v>
      </c>
      <c r="AA36" s="27">
        <f>ROUND(IF($F36=0,O36,IF($F36=1,O36,IF($F36=5,O36,0)))*I36,0)</f>
        <v>243</v>
      </c>
      <c r="AB36" s="27">
        <f>ROUND(IF($F36=0,P36,IF($F36=1,P36,IF($F36=2,P36,IF($F36=5,P36,0))))*J36,0)</f>
        <v>240</v>
      </c>
      <c r="AC36" s="27">
        <f>ROUND(IF($F36=0,Q36,IF($F36=1,Q36,IF($F36=2,Q36,IF($F36=3,Q36,IF($F36=5,Q36,0)))))*K36,0)</f>
        <v>246</v>
      </c>
      <c r="AD36" s="27">
        <f>ROUND(IF($F36=0,R36,IF($F36=1,R36,IF($F36=2,R36,IF($F36=3,R36,IF($F36=4,R36,IF($F36=5,R36,0))))))*L36,0)</f>
        <v>250</v>
      </c>
    </row>
    <row r="37" spans="1:32" s="2" customFormat="1" ht="18" customHeight="1" outlineLevel="1">
      <c r="A37" s="72"/>
      <c r="B37" s="72"/>
      <c r="C37" s="19" t="s">
        <v>757</v>
      </c>
      <c r="D37" s="25" t="s">
        <v>1122</v>
      </c>
      <c r="E37" s="4"/>
      <c r="F37" s="9">
        <v>0</v>
      </c>
      <c r="G37" s="9"/>
      <c r="H37" s="3">
        <v>1</v>
      </c>
      <c r="I37" s="3">
        <v>1</v>
      </c>
      <c r="J37" s="3">
        <v>1</v>
      </c>
      <c r="K37" s="3">
        <v>1</v>
      </c>
      <c r="L37" s="3">
        <v>1</v>
      </c>
      <c r="M37" s="5">
        <f>VLOOKUP($C37,'[1]1.계획인구(행정)'!$C$7:$U$501,14,FALSE)</f>
        <v>597</v>
      </c>
      <c r="N37" s="5">
        <f>VLOOKUP($C37,'[1]1.계획인구(행정)'!$C$7:$U$501,15,FALSE)</f>
        <v>598</v>
      </c>
      <c r="O37" s="5">
        <f>VLOOKUP($C37,'[1]1.계획인구(행정)'!$C$7:$U$501,16,FALSE)</f>
        <v>589</v>
      </c>
      <c r="P37" s="5">
        <f>VLOOKUP($C37,'[1]1.계획인구(행정)'!$C$7:$U$501,17,FALSE)</f>
        <v>583</v>
      </c>
      <c r="Q37" s="5">
        <f>VLOOKUP($C37,'[1]1.계획인구(행정)'!$C$7:$U$501,18,FALSE)</f>
        <v>597</v>
      </c>
      <c r="R37" s="5">
        <f>VLOOKUP($C37,'[1]1.계획인구(행정)'!$C$7:$U$501,19,FALSE)</f>
        <v>607</v>
      </c>
      <c r="S37" s="27">
        <f t="shared" ref="S37:S38" si="139">ROUND(IF($F37=0,M37,IF($F37=5,0,0))*H37,0)</f>
        <v>597</v>
      </c>
      <c r="T37" s="27">
        <f t="shared" si="137"/>
        <v>598</v>
      </c>
      <c r="U37" s="27">
        <f t="shared" ref="U37:U38" si="140">ROUND(IF($F37=0,O37,IF($F37=1,O37,IF($F37=5,O37,0)))*I37,0)</f>
        <v>589</v>
      </c>
      <c r="V37" s="27">
        <f t="shared" ref="V37:V38" si="141">ROUND(IF($F37=0,P37,IF($F37=1,P37,IF($F37=2,P37,IF($F37=5,P37,0))))*J37,0)</f>
        <v>583</v>
      </c>
      <c r="W37" s="27">
        <f t="shared" ref="W37:W38" si="142">ROUND(IF($F37=0,Q37,IF($F37=1,Q37,IF($F37=2,Q37,IF($F37=3,Q37,IF($F37=5,Q37,0)))))*K37,0)</f>
        <v>597</v>
      </c>
      <c r="X37" s="27">
        <f t="shared" ref="X37:X38" si="143">ROUND(IF($F37=0,R37,IF($F37=1,R37,IF($F37=2,R37,IF($F37=3,R37,IF($F37=4,R37,IF($F37=5,R37,0))))))*L37,0)</f>
        <v>607</v>
      </c>
      <c r="Y37" s="27">
        <f t="shared" ref="Y37:Y38" si="144">ROUND(IF($F37=0,M37,IF($F37=5,M37,0))*H37,0)</f>
        <v>597</v>
      </c>
      <c r="Z37" s="27">
        <f t="shared" si="76"/>
        <v>598</v>
      </c>
      <c r="AA37" s="27">
        <f t="shared" ref="AA37:AA38" si="145">ROUND(IF($F37=0,O37,IF($F37=1,O37,IF($F37=5,O37,0)))*I37,0)</f>
        <v>589</v>
      </c>
      <c r="AB37" s="27">
        <f t="shared" ref="AB37:AB38" si="146">ROUND(IF($F37=0,P37,IF($F37=1,P37,IF($F37=2,P37,IF($F37=5,P37,0))))*J37,0)</f>
        <v>583</v>
      </c>
      <c r="AC37" s="27">
        <f t="shared" ref="AC37:AC38" si="147">ROUND(IF($F37=0,Q37,IF($F37=1,Q37,IF($F37=2,Q37,IF($F37=3,Q37,IF($F37=5,Q37,0)))))*K37,0)</f>
        <v>597</v>
      </c>
      <c r="AD37" s="27">
        <f t="shared" ref="AD37:AD38" si="148">ROUND(IF($F37=0,R37,IF($F37=1,R37,IF($F37=2,R37,IF($F37=3,R37,IF($F37=4,R37,IF($F37=5,R37,0))))))*L37,0)</f>
        <v>607</v>
      </c>
    </row>
    <row r="38" spans="1:32" s="2" customFormat="1" ht="18" customHeight="1" outlineLevel="1">
      <c r="A38" s="72"/>
      <c r="B38" s="72"/>
      <c r="C38" s="19" t="s">
        <v>758</v>
      </c>
      <c r="D38" s="25" t="s">
        <v>1122</v>
      </c>
      <c r="E38" s="4"/>
      <c r="F38" s="9">
        <v>0</v>
      </c>
      <c r="G38" s="9"/>
      <c r="H38" s="3">
        <v>1</v>
      </c>
      <c r="I38" s="3">
        <v>1</v>
      </c>
      <c r="J38" s="3">
        <v>1</v>
      </c>
      <c r="K38" s="3">
        <v>1</v>
      </c>
      <c r="L38" s="3">
        <v>1</v>
      </c>
      <c r="M38" s="5">
        <f>VLOOKUP($C38,'[1]1.계획인구(행정)'!$C$7:$U$501,14,FALSE)</f>
        <v>779</v>
      </c>
      <c r="N38" s="5">
        <f>VLOOKUP($C38,'[1]1.계획인구(행정)'!$C$7:$U$501,15,FALSE)</f>
        <v>780</v>
      </c>
      <c r="O38" s="5">
        <f>VLOOKUP($C38,'[1]1.계획인구(행정)'!$C$7:$U$501,16,FALSE)</f>
        <v>768</v>
      </c>
      <c r="P38" s="5">
        <f>VLOOKUP($C38,'[1]1.계획인구(행정)'!$C$7:$U$501,17,FALSE)</f>
        <v>761</v>
      </c>
      <c r="Q38" s="5">
        <f>VLOOKUP($C38,'[1]1.계획인구(행정)'!$C$7:$U$501,18,FALSE)</f>
        <v>779</v>
      </c>
      <c r="R38" s="5">
        <f>VLOOKUP($C38,'[1]1.계획인구(행정)'!$C$7:$U$501,19,FALSE)</f>
        <v>793</v>
      </c>
      <c r="S38" s="27">
        <f t="shared" si="139"/>
        <v>779</v>
      </c>
      <c r="T38" s="27">
        <f t="shared" si="137"/>
        <v>780</v>
      </c>
      <c r="U38" s="27">
        <f t="shared" si="140"/>
        <v>768</v>
      </c>
      <c r="V38" s="27">
        <f t="shared" si="141"/>
        <v>761</v>
      </c>
      <c r="W38" s="27">
        <f t="shared" si="142"/>
        <v>779</v>
      </c>
      <c r="X38" s="27">
        <f t="shared" si="143"/>
        <v>793</v>
      </c>
      <c r="Y38" s="27">
        <f t="shared" si="144"/>
        <v>779</v>
      </c>
      <c r="Z38" s="27">
        <f t="shared" si="76"/>
        <v>780</v>
      </c>
      <c r="AA38" s="27">
        <f t="shared" si="145"/>
        <v>768</v>
      </c>
      <c r="AB38" s="27">
        <f t="shared" si="146"/>
        <v>761</v>
      </c>
      <c r="AC38" s="27">
        <f t="shared" si="147"/>
        <v>779</v>
      </c>
      <c r="AD38" s="27">
        <f t="shared" si="148"/>
        <v>793</v>
      </c>
    </row>
    <row r="39" spans="1:32" s="2" customFormat="1" ht="18" customHeight="1">
      <c r="A39" s="72"/>
      <c r="B39" s="72" t="s">
        <v>38</v>
      </c>
      <c r="C39" s="25" t="s">
        <v>38</v>
      </c>
      <c r="D39" s="25" t="s">
        <v>43</v>
      </c>
      <c r="E39" s="4"/>
      <c r="F39" s="9"/>
      <c r="G39" s="9"/>
      <c r="H39" s="3"/>
      <c r="I39" s="3"/>
      <c r="J39" s="3"/>
      <c r="K39" s="3"/>
      <c r="L39" s="3"/>
      <c r="M39" s="5">
        <f>SUMPRODUCT(($D40:$D41="계")*(M40:M41))</f>
        <v>380</v>
      </c>
      <c r="N39" s="5">
        <f t="shared" ref="N39:R39" si="149">SUMPRODUCT(($D40:$D41="계")*(N40:N41))</f>
        <v>380</v>
      </c>
      <c r="O39" s="5">
        <f t="shared" si="149"/>
        <v>374</v>
      </c>
      <c r="P39" s="5">
        <f t="shared" si="149"/>
        <v>371</v>
      </c>
      <c r="Q39" s="5">
        <f t="shared" si="149"/>
        <v>380</v>
      </c>
      <c r="R39" s="5">
        <f t="shared" si="149"/>
        <v>388</v>
      </c>
      <c r="S39" s="5">
        <f t="shared" ref="S39:T39" si="150">SUMPRODUCT(($D40:$D41="계")*(S40:S41))</f>
        <v>380</v>
      </c>
      <c r="T39" s="5">
        <f t="shared" si="150"/>
        <v>380</v>
      </c>
      <c r="U39" s="5">
        <f t="shared" ref="U39" si="151">SUMPRODUCT(($D40:$D41="계")*(U40:U41))</f>
        <v>374</v>
      </c>
      <c r="V39" s="5">
        <f t="shared" ref="V39" si="152">SUMPRODUCT(($D40:$D41="계")*(V40:V41))</f>
        <v>371</v>
      </c>
      <c r="W39" s="5">
        <f t="shared" ref="W39" si="153">SUMPRODUCT(($D40:$D41="계")*(W40:W41))</f>
        <v>380</v>
      </c>
      <c r="X39" s="5">
        <f t="shared" ref="X39" si="154">SUMPRODUCT(($D40:$D41="계")*(X40:X41))</f>
        <v>388</v>
      </c>
      <c r="Y39" s="5">
        <f t="shared" ref="Y39:Z39" si="155">SUMPRODUCT(($D40:$D41="계")*(Y40:Y41))</f>
        <v>380</v>
      </c>
      <c r="Z39" s="5">
        <f t="shared" si="155"/>
        <v>380</v>
      </c>
      <c r="AA39" s="5">
        <f t="shared" ref="AA39" si="156">SUMPRODUCT(($D40:$D41="계")*(AA40:AA41))</f>
        <v>374</v>
      </c>
      <c r="AB39" s="5">
        <f t="shared" ref="AB39" si="157">SUMPRODUCT(($D40:$D41="계")*(AB40:AB41))</f>
        <v>371</v>
      </c>
      <c r="AC39" s="5">
        <f t="shared" ref="AC39" si="158">SUMPRODUCT(($D40:$D41="계")*(AC40:AC41))</f>
        <v>380</v>
      </c>
      <c r="AD39" s="5">
        <f t="shared" ref="AD39" si="159">SUMPRODUCT(($D40:$D41="계")*(AD40:AD41))</f>
        <v>388</v>
      </c>
    </row>
    <row r="40" spans="1:32" s="2" customFormat="1" ht="18" customHeight="1" outlineLevel="1">
      <c r="A40" s="72"/>
      <c r="B40" s="72"/>
      <c r="C40" s="19" t="s">
        <v>759</v>
      </c>
      <c r="D40" s="25" t="s">
        <v>1122</v>
      </c>
      <c r="E40" s="4"/>
      <c r="F40" s="9">
        <v>0</v>
      </c>
      <c r="G40" s="9"/>
      <c r="H40" s="3">
        <v>1</v>
      </c>
      <c r="I40" s="3">
        <v>1</v>
      </c>
      <c r="J40" s="3">
        <v>1</v>
      </c>
      <c r="K40" s="3">
        <v>1</v>
      </c>
      <c r="L40" s="3">
        <v>1</v>
      </c>
      <c r="M40" s="5">
        <f>VLOOKUP($C40,'[1]1.계획인구(행정)'!$C$7:$U$501,14,FALSE)</f>
        <v>197</v>
      </c>
      <c r="N40" s="5">
        <f>VLOOKUP($C40,'[1]1.계획인구(행정)'!$C$7:$U$501,15,FALSE)</f>
        <v>197</v>
      </c>
      <c r="O40" s="5">
        <f>VLOOKUP($C40,'[1]1.계획인구(행정)'!$C$7:$U$501,16,FALSE)</f>
        <v>194</v>
      </c>
      <c r="P40" s="5">
        <f>VLOOKUP($C40,'[1]1.계획인구(행정)'!$C$7:$U$501,17,FALSE)</f>
        <v>192</v>
      </c>
      <c r="Q40" s="5">
        <f>VLOOKUP($C40,'[1]1.계획인구(행정)'!$C$7:$U$501,18,FALSE)</f>
        <v>197</v>
      </c>
      <c r="R40" s="5">
        <f>VLOOKUP($C40,'[1]1.계획인구(행정)'!$C$7:$U$501,19,FALSE)</f>
        <v>201</v>
      </c>
      <c r="S40" s="27">
        <f t="shared" ref="S40:S41" si="160">ROUND(IF($F40=0,M40,IF($F40=5,0,0))*H40,0)</f>
        <v>197</v>
      </c>
      <c r="T40" s="27">
        <f t="shared" ref="T40:T41" si="161">ROUND(IF($F40=0,N40,IF($F40=5,0,0))*H40,0)</f>
        <v>197</v>
      </c>
      <c r="U40" s="27">
        <f t="shared" ref="U40:U41" si="162">ROUND(IF($F40=0,O40,IF($F40=1,O40,IF($F40=5,O40,0)))*I40,0)</f>
        <v>194</v>
      </c>
      <c r="V40" s="27">
        <f t="shared" ref="V40:V41" si="163">ROUND(IF($F40=0,P40,IF($F40=1,P40,IF($F40=2,P40,IF($F40=5,P40,0))))*J40,0)</f>
        <v>192</v>
      </c>
      <c r="W40" s="27">
        <f t="shared" ref="W40:W41" si="164">ROUND(IF($F40=0,Q40,IF($F40=1,Q40,IF($F40=2,Q40,IF($F40=3,Q40,IF($F40=5,Q40,0)))))*K40,0)</f>
        <v>197</v>
      </c>
      <c r="X40" s="27">
        <f t="shared" ref="X40:X41" si="165">ROUND(IF($F40=0,R40,IF($F40=1,R40,IF($F40=2,R40,IF($F40=3,R40,IF($F40=4,R40,IF($F40=5,R40,0))))))*L40,0)</f>
        <v>201</v>
      </c>
      <c r="Y40" s="27">
        <f t="shared" ref="Y40:Y41" si="166">ROUND(IF($F40=0,M40,IF($F40=5,M40,0))*H40,0)</f>
        <v>197</v>
      </c>
      <c r="Z40" s="27">
        <f t="shared" si="76"/>
        <v>197</v>
      </c>
      <c r="AA40" s="27">
        <f t="shared" ref="AA40:AA41" si="167">ROUND(IF($F40=0,O40,IF($F40=1,O40,IF($F40=5,O40,0)))*I40,0)</f>
        <v>194</v>
      </c>
      <c r="AB40" s="27">
        <f t="shared" ref="AB40:AB41" si="168">ROUND(IF($F40=0,P40,IF($F40=1,P40,IF($F40=2,P40,IF($F40=5,P40,0))))*J40,0)</f>
        <v>192</v>
      </c>
      <c r="AC40" s="27">
        <f t="shared" ref="AC40:AC41" si="169">ROUND(IF($F40=0,Q40,IF($F40=1,Q40,IF($F40=2,Q40,IF($F40=3,Q40,IF($F40=5,Q40,0)))))*K40,0)</f>
        <v>197</v>
      </c>
      <c r="AD40" s="27">
        <f t="shared" ref="AD40:AD41" si="170">ROUND(IF($F40=0,R40,IF($F40=1,R40,IF($F40=2,R40,IF($F40=3,R40,IF($F40=4,R40,IF($F40=5,R40,0))))))*L40,0)</f>
        <v>201</v>
      </c>
    </row>
    <row r="41" spans="1:32" s="2" customFormat="1" ht="18" customHeight="1" outlineLevel="1">
      <c r="A41" s="72"/>
      <c r="B41" s="72"/>
      <c r="C41" s="19" t="s">
        <v>760</v>
      </c>
      <c r="D41" s="25" t="s">
        <v>1122</v>
      </c>
      <c r="E41" s="4"/>
      <c r="F41" s="9">
        <v>0</v>
      </c>
      <c r="G41" s="9"/>
      <c r="H41" s="3">
        <v>1</v>
      </c>
      <c r="I41" s="3">
        <v>1</v>
      </c>
      <c r="J41" s="3">
        <v>1</v>
      </c>
      <c r="K41" s="3">
        <v>1</v>
      </c>
      <c r="L41" s="3">
        <v>1</v>
      </c>
      <c r="M41" s="5">
        <f>VLOOKUP($C41,'[1]1.계획인구(행정)'!$C$7:$U$501,14,FALSE)</f>
        <v>183</v>
      </c>
      <c r="N41" s="5">
        <f>VLOOKUP($C41,'[1]1.계획인구(행정)'!$C$7:$U$501,15,FALSE)</f>
        <v>183</v>
      </c>
      <c r="O41" s="5">
        <f>VLOOKUP($C41,'[1]1.계획인구(행정)'!$C$7:$U$501,16,FALSE)</f>
        <v>180</v>
      </c>
      <c r="P41" s="5">
        <f>VLOOKUP($C41,'[1]1.계획인구(행정)'!$C$7:$U$501,17,FALSE)</f>
        <v>179</v>
      </c>
      <c r="Q41" s="5">
        <f>VLOOKUP($C41,'[1]1.계획인구(행정)'!$C$7:$U$501,18,FALSE)</f>
        <v>183</v>
      </c>
      <c r="R41" s="5">
        <f>VLOOKUP($C41,'[1]1.계획인구(행정)'!$C$7:$U$501,19,FALSE)</f>
        <v>187</v>
      </c>
      <c r="S41" s="27">
        <f t="shared" si="160"/>
        <v>183</v>
      </c>
      <c r="T41" s="27">
        <f t="shared" si="161"/>
        <v>183</v>
      </c>
      <c r="U41" s="27">
        <f t="shared" si="162"/>
        <v>180</v>
      </c>
      <c r="V41" s="27">
        <f t="shared" si="163"/>
        <v>179</v>
      </c>
      <c r="W41" s="27">
        <f t="shared" si="164"/>
        <v>183</v>
      </c>
      <c r="X41" s="27">
        <f t="shared" si="165"/>
        <v>187</v>
      </c>
      <c r="Y41" s="27">
        <f t="shared" si="166"/>
        <v>183</v>
      </c>
      <c r="Z41" s="27">
        <f t="shared" si="76"/>
        <v>183</v>
      </c>
      <c r="AA41" s="27">
        <f t="shared" si="167"/>
        <v>180</v>
      </c>
      <c r="AB41" s="27">
        <f t="shared" si="168"/>
        <v>179</v>
      </c>
      <c r="AC41" s="27">
        <f t="shared" si="169"/>
        <v>183</v>
      </c>
      <c r="AD41" s="27">
        <f t="shared" si="170"/>
        <v>187</v>
      </c>
    </row>
    <row r="42" spans="1:32" s="2" customFormat="1" ht="18" customHeight="1">
      <c r="A42" s="72" t="s">
        <v>39</v>
      </c>
      <c r="B42" s="73" t="s">
        <v>40</v>
      </c>
      <c r="C42" s="74"/>
      <c r="D42" s="75"/>
      <c r="E42" s="6"/>
      <c r="F42" s="10"/>
      <c r="G42" s="10"/>
      <c r="H42" s="8"/>
      <c r="I42" s="8"/>
      <c r="J42" s="8"/>
      <c r="K42" s="8"/>
      <c r="L42" s="8"/>
      <c r="M42" s="7">
        <f>SUMPRODUCT(($D43:$D187="소계")*(M43:M187))</f>
        <v>16342</v>
      </c>
      <c r="N42" s="7">
        <f t="shared" ref="N42:R42" si="171">SUMPRODUCT(($D43:$D187="소계")*(N43:N187))</f>
        <v>16540</v>
      </c>
      <c r="O42" s="7">
        <f t="shared" si="171"/>
        <v>19848</v>
      </c>
      <c r="P42" s="7">
        <f t="shared" si="171"/>
        <v>19684</v>
      </c>
      <c r="Q42" s="7">
        <f t="shared" si="171"/>
        <v>20068</v>
      </c>
      <c r="R42" s="7">
        <f t="shared" si="171"/>
        <v>20364</v>
      </c>
      <c r="S42" s="7">
        <f t="shared" ref="S42:T42" si="172">SUMPRODUCT(($D43:$D187="소계")*(S43:S187))</f>
        <v>13948</v>
      </c>
      <c r="T42" s="7">
        <f t="shared" si="172"/>
        <v>14243</v>
      </c>
      <c r="U42" s="7">
        <f t="shared" ref="U42" si="173">SUMPRODUCT(($D43:$D187="소계")*(U43:U187))</f>
        <v>18940</v>
      </c>
      <c r="V42" s="7">
        <f t="shared" ref="V42" si="174">SUMPRODUCT(($D43:$D187="소계")*(V43:V187))</f>
        <v>19490</v>
      </c>
      <c r="W42" s="7">
        <f t="shared" ref="W42" si="175">SUMPRODUCT(($D43:$D187="소계")*(W43:W187))</f>
        <v>19870</v>
      </c>
      <c r="X42" s="7">
        <f t="shared" ref="X42" si="176">SUMPRODUCT(($D43:$D187="소계")*(X43:X187))</f>
        <v>20163</v>
      </c>
      <c r="Y42" s="7">
        <f t="shared" ref="Y42:Z42" si="177">SUMPRODUCT(($D43:$D187="소계")*(Y43:Y187))</f>
        <v>13987</v>
      </c>
      <c r="Z42" s="7">
        <f t="shared" si="177"/>
        <v>14282</v>
      </c>
      <c r="AA42" s="7">
        <f t="shared" ref="AA42" si="178">SUMPRODUCT(($D43:$D187="소계")*(AA43:AA187))</f>
        <v>18940</v>
      </c>
      <c r="AB42" s="7">
        <f t="shared" ref="AB42" si="179">SUMPRODUCT(($D43:$D187="소계")*(AB43:AB187))</f>
        <v>19490</v>
      </c>
      <c r="AC42" s="7">
        <f t="shared" ref="AC42" si="180">SUMPRODUCT(($D43:$D187="소계")*(AC43:AC187))</f>
        <v>19870</v>
      </c>
      <c r="AD42" s="7">
        <f t="shared" ref="AD42" si="181">SUMPRODUCT(($D43:$D187="소계")*(AD43:AD187))</f>
        <v>20163</v>
      </c>
      <c r="AE42" s="29">
        <f>S42/M42</f>
        <v>0.85350630277811779</v>
      </c>
      <c r="AF42" s="29">
        <f>Y42/M42</f>
        <v>0.855892791579978</v>
      </c>
    </row>
    <row r="43" spans="1:32" s="2" customFormat="1" ht="18" customHeight="1">
      <c r="A43" s="72"/>
      <c r="B43" s="72" t="s">
        <v>41</v>
      </c>
      <c r="C43" s="25" t="s">
        <v>42</v>
      </c>
      <c r="D43" s="25" t="s">
        <v>43</v>
      </c>
      <c r="E43" s="4"/>
      <c r="F43" s="9"/>
      <c r="G43" s="9"/>
      <c r="H43" s="3"/>
      <c r="I43" s="3"/>
      <c r="J43" s="3"/>
      <c r="K43" s="3"/>
      <c r="L43" s="3"/>
      <c r="M43" s="5">
        <f t="shared" ref="M43:R43" si="182">SUMPRODUCT(($D44:$D49="계")*(M44:M49))</f>
        <v>1699</v>
      </c>
      <c r="N43" s="5">
        <f t="shared" si="182"/>
        <v>1701</v>
      </c>
      <c r="O43" s="5">
        <f t="shared" si="182"/>
        <v>1675</v>
      </c>
      <c r="P43" s="5">
        <f t="shared" si="182"/>
        <v>1658</v>
      </c>
      <c r="Q43" s="5">
        <f t="shared" si="182"/>
        <v>1698</v>
      </c>
      <c r="R43" s="5">
        <f t="shared" si="182"/>
        <v>1729</v>
      </c>
      <c r="S43" s="5">
        <f t="shared" ref="S43:AD43" si="183">SUMPRODUCT(($D44:$D49="계")*(S44:S49))</f>
        <v>1615</v>
      </c>
      <c r="T43" s="5">
        <f t="shared" ref="T43" si="184">SUMPRODUCT(($D44:$D49="계")*(T44:T49))</f>
        <v>1617</v>
      </c>
      <c r="U43" s="5">
        <f t="shared" si="183"/>
        <v>1592</v>
      </c>
      <c r="V43" s="5">
        <f t="shared" si="183"/>
        <v>1641</v>
      </c>
      <c r="W43" s="5">
        <f t="shared" si="183"/>
        <v>1681</v>
      </c>
      <c r="X43" s="5">
        <f t="shared" si="183"/>
        <v>1711</v>
      </c>
      <c r="Y43" s="5">
        <f t="shared" si="183"/>
        <v>1615</v>
      </c>
      <c r="Z43" s="5">
        <f t="shared" ref="Z43" si="185">SUMPRODUCT(($D44:$D49="계")*(Z44:Z49))</f>
        <v>1617</v>
      </c>
      <c r="AA43" s="5">
        <f t="shared" si="183"/>
        <v>1592</v>
      </c>
      <c r="AB43" s="5">
        <f t="shared" si="183"/>
        <v>1641</v>
      </c>
      <c r="AC43" s="5">
        <f t="shared" si="183"/>
        <v>1681</v>
      </c>
      <c r="AD43" s="5">
        <f t="shared" si="183"/>
        <v>1711</v>
      </c>
    </row>
    <row r="44" spans="1:32" s="2" customFormat="1" ht="18" customHeight="1" outlineLevel="1">
      <c r="A44" s="72"/>
      <c r="B44" s="72"/>
      <c r="C44" s="20" t="s">
        <v>761</v>
      </c>
      <c r="D44" s="25" t="s">
        <v>1122</v>
      </c>
      <c r="E44" s="4"/>
      <c r="F44" s="9">
        <v>0</v>
      </c>
      <c r="G44" s="9"/>
      <c r="H44" s="3">
        <v>0.95</v>
      </c>
      <c r="I44" s="3">
        <v>0.95</v>
      </c>
      <c r="J44" s="3">
        <v>0.99</v>
      </c>
      <c r="K44" s="3">
        <v>0.99</v>
      </c>
      <c r="L44" s="3">
        <v>0.99</v>
      </c>
      <c r="M44" s="5">
        <f>VLOOKUP($C44,'[1]1.계획인구(행정)'!$C$7:$U$501,14,FALSE)</f>
        <v>747</v>
      </c>
      <c r="N44" s="5">
        <f>VLOOKUP($C44,'[1]1.계획인구(행정)'!$C$7:$U$501,15,FALSE)</f>
        <v>748</v>
      </c>
      <c r="O44" s="5">
        <f>VLOOKUP($C44,'[1]1.계획인구(행정)'!$C$7:$U$501,16,FALSE)</f>
        <v>737</v>
      </c>
      <c r="P44" s="5">
        <f>VLOOKUP($C44,'[1]1.계획인구(행정)'!$C$7:$U$501,17,FALSE)</f>
        <v>729</v>
      </c>
      <c r="Q44" s="5">
        <f>VLOOKUP($C44,'[1]1.계획인구(행정)'!$C$7:$U$501,18,FALSE)</f>
        <v>746</v>
      </c>
      <c r="R44" s="5">
        <f>VLOOKUP($C44,'[1]1.계획인구(행정)'!$C$7:$U$501,19,FALSE)</f>
        <v>760</v>
      </c>
      <c r="S44" s="27">
        <f t="shared" ref="S44:S45" si="186">ROUND(IF($F44=0,M44,IF($F44=5,0,0))*H44,0)</f>
        <v>710</v>
      </c>
      <c r="T44" s="27">
        <f t="shared" ref="T44:T45" si="187">ROUND(IF($F44=0,N44,IF($F44=5,0,0))*H44,0)</f>
        <v>711</v>
      </c>
      <c r="U44" s="27">
        <f t="shared" ref="U44:U45" si="188">ROUND(IF($F44=0,O44,IF($F44=1,O44,IF($F44=5,O44,0)))*I44,0)</f>
        <v>700</v>
      </c>
      <c r="V44" s="27">
        <f t="shared" ref="V44:V45" si="189">ROUND(IF($F44=0,P44,IF($F44=1,P44,IF($F44=2,P44,IF($F44=5,P44,0))))*J44,0)</f>
        <v>722</v>
      </c>
      <c r="W44" s="27">
        <f t="shared" ref="W44:W45" si="190">ROUND(IF($F44=0,Q44,IF($F44=1,Q44,IF($F44=2,Q44,IF($F44=3,Q44,IF($F44=5,Q44,0)))))*K44,0)</f>
        <v>739</v>
      </c>
      <c r="X44" s="27">
        <f t="shared" ref="X44:X45" si="191">ROUND(IF($F44=0,R44,IF($F44=1,R44,IF($F44=2,R44,IF($F44=3,R44,IF($F44=4,R44,IF($F44=5,R44,0))))))*L44,0)</f>
        <v>752</v>
      </c>
      <c r="Y44" s="27">
        <f t="shared" ref="Y44:Y45" si="192">ROUND(IF($F44=0,M44,IF($F44=5,M44,0))*H44,0)</f>
        <v>710</v>
      </c>
      <c r="Z44" s="27">
        <f t="shared" ref="Z44:Z45" si="193">ROUND(IF($F44=0,N44,IF($F44=5,N44,0))*H44,0)</f>
        <v>711</v>
      </c>
      <c r="AA44" s="27">
        <f t="shared" ref="AA44:AA45" si="194">ROUND(IF($F44=0,O44,IF($F44=1,O44,IF($F44=5,O44,0)))*I44,0)</f>
        <v>700</v>
      </c>
      <c r="AB44" s="27">
        <f t="shared" ref="AB44:AB45" si="195">ROUND(IF($F44=0,P44,IF($F44=1,P44,IF($F44=2,P44,IF($F44=5,P44,0))))*J44,0)</f>
        <v>722</v>
      </c>
      <c r="AC44" s="27">
        <f t="shared" ref="AC44:AC45" si="196">ROUND(IF($F44=0,Q44,IF($F44=1,Q44,IF($F44=2,Q44,IF($F44=3,Q44,IF($F44=5,Q44,0)))))*K44,0)</f>
        <v>739</v>
      </c>
      <c r="AD44" s="27">
        <f t="shared" ref="AD44:AD45" si="197">ROUND(IF($F44=0,R44,IF($F44=1,R44,IF($F44=2,R44,IF($F44=3,R44,IF($F44=4,R44,IF($F44=5,R44,0))))))*L44,0)</f>
        <v>752</v>
      </c>
    </row>
    <row r="45" spans="1:32" s="2" customFormat="1" ht="18" customHeight="1" outlineLevel="1">
      <c r="A45" s="72"/>
      <c r="B45" s="72"/>
      <c r="C45" s="20" t="s">
        <v>762</v>
      </c>
      <c r="D45" s="25" t="s">
        <v>1122</v>
      </c>
      <c r="E45" s="4"/>
      <c r="F45" s="9">
        <v>0</v>
      </c>
      <c r="G45" s="9"/>
      <c r="H45" s="3">
        <v>0.95</v>
      </c>
      <c r="I45" s="3">
        <v>0.95</v>
      </c>
      <c r="J45" s="3">
        <v>0.99</v>
      </c>
      <c r="K45" s="3">
        <v>0.99</v>
      </c>
      <c r="L45" s="3">
        <v>0.99</v>
      </c>
      <c r="M45" s="5">
        <f>VLOOKUP($C45,'[1]1.계획인구(행정)'!$C$7:$U$501,14,FALSE)</f>
        <v>370</v>
      </c>
      <c r="N45" s="5">
        <f>VLOOKUP($C45,'[1]1.계획인구(행정)'!$C$7:$U$501,15,FALSE)</f>
        <v>370</v>
      </c>
      <c r="O45" s="5">
        <f>VLOOKUP($C45,'[1]1.계획인구(행정)'!$C$7:$U$501,16,FALSE)</f>
        <v>364</v>
      </c>
      <c r="P45" s="5">
        <f>VLOOKUP($C45,'[1]1.계획인구(행정)'!$C$7:$U$501,17,FALSE)</f>
        <v>361</v>
      </c>
      <c r="Q45" s="5">
        <f>VLOOKUP($C45,'[1]1.계획인구(행정)'!$C$7:$U$501,18,FALSE)</f>
        <v>370</v>
      </c>
      <c r="R45" s="5">
        <f>VLOOKUP($C45,'[1]1.계획인구(행정)'!$C$7:$U$501,19,FALSE)</f>
        <v>377</v>
      </c>
      <c r="S45" s="27">
        <f t="shared" si="186"/>
        <v>352</v>
      </c>
      <c r="T45" s="27">
        <f t="shared" si="187"/>
        <v>352</v>
      </c>
      <c r="U45" s="27">
        <f t="shared" si="188"/>
        <v>346</v>
      </c>
      <c r="V45" s="27">
        <f t="shared" si="189"/>
        <v>357</v>
      </c>
      <c r="W45" s="27">
        <f t="shared" si="190"/>
        <v>366</v>
      </c>
      <c r="X45" s="27">
        <f t="shared" si="191"/>
        <v>373</v>
      </c>
      <c r="Y45" s="27">
        <f t="shared" si="192"/>
        <v>352</v>
      </c>
      <c r="Z45" s="27">
        <f t="shared" si="193"/>
        <v>352</v>
      </c>
      <c r="AA45" s="27">
        <f t="shared" si="194"/>
        <v>346</v>
      </c>
      <c r="AB45" s="27">
        <f t="shared" si="195"/>
        <v>357</v>
      </c>
      <c r="AC45" s="27">
        <f t="shared" si="196"/>
        <v>366</v>
      </c>
      <c r="AD45" s="27">
        <f t="shared" si="197"/>
        <v>373</v>
      </c>
    </row>
    <row r="46" spans="1:32" s="2" customFormat="1" ht="18" customHeight="1" outlineLevel="1">
      <c r="A46" s="72"/>
      <c r="B46" s="72"/>
      <c r="C46" s="22" t="s">
        <v>763</v>
      </c>
      <c r="D46" s="25" t="s">
        <v>1122</v>
      </c>
      <c r="E46" s="4">
        <f>SUM(E47:E48)</f>
        <v>116151</v>
      </c>
      <c r="F46" s="9"/>
      <c r="G46" s="9"/>
      <c r="H46" s="3"/>
      <c r="I46" s="3"/>
      <c r="J46" s="3"/>
      <c r="K46" s="3"/>
      <c r="L46" s="3"/>
      <c r="M46" s="5">
        <f>VLOOKUP($C46,'[1]1.계획인구(행정)'!$C$7:$U$501,14,FALSE)</f>
        <v>339</v>
      </c>
      <c r="N46" s="5">
        <f>VLOOKUP($C46,'[1]1.계획인구(행정)'!$C$7:$U$501,15,FALSE)</f>
        <v>339</v>
      </c>
      <c r="O46" s="5">
        <f>VLOOKUP($C46,'[1]1.계획인구(행정)'!$C$7:$U$501,16,FALSE)</f>
        <v>334</v>
      </c>
      <c r="P46" s="5">
        <f>VLOOKUP($C46,'[1]1.계획인구(행정)'!$C$7:$U$501,17,FALSE)</f>
        <v>331</v>
      </c>
      <c r="Q46" s="5">
        <f>VLOOKUP($C46,'[1]1.계획인구(행정)'!$C$7:$U$501,18,FALSE)</f>
        <v>339</v>
      </c>
      <c r="R46" s="5">
        <f>VLOOKUP($C46,'[1]1.계획인구(행정)'!$C$7:$U$501,19,FALSE)</f>
        <v>345</v>
      </c>
      <c r="S46" s="5">
        <f>SUM(S47:S48)</f>
        <v>322</v>
      </c>
      <c r="T46" s="5">
        <f>SUM(T47:T48)</f>
        <v>322</v>
      </c>
      <c r="U46" s="5">
        <f t="shared" ref="U46:AD46" si="198">SUM(U47:U48)</f>
        <v>318</v>
      </c>
      <c r="V46" s="5">
        <f t="shared" si="198"/>
        <v>327</v>
      </c>
      <c r="W46" s="5">
        <f t="shared" si="198"/>
        <v>335</v>
      </c>
      <c r="X46" s="5">
        <f t="shared" si="198"/>
        <v>341</v>
      </c>
      <c r="Y46" s="5">
        <f t="shared" si="198"/>
        <v>322</v>
      </c>
      <c r="Z46" s="5">
        <f t="shared" si="198"/>
        <v>322</v>
      </c>
      <c r="AA46" s="5">
        <f t="shared" si="198"/>
        <v>318</v>
      </c>
      <c r="AB46" s="5">
        <f t="shared" si="198"/>
        <v>327</v>
      </c>
      <c r="AC46" s="5">
        <f t="shared" si="198"/>
        <v>335</v>
      </c>
      <c r="AD46" s="5">
        <f t="shared" si="198"/>
        <v>341</v>
      </c>
    </row>
    <row r="47" spans="1:32" s="2" customFormat="1" ht="18" customHeight="1" outlineLevel="1">
      <c r="A47" s="72"/>
      <c r="B47" s="72"/>
      <c r="C47" s="12"/>
      <c r="D47" s="25" t="s">
        <v>44</v>
      </c>
      <c r="E47" s="4">
        <f>24215</f>
        <v>24215</v>
      </c>
      <c r="F47" s="9">
        <v>0</v>
      </c>
      <c r="G47" s="9"/>
      <c r="H47" s="3">
        <v>0.95</v>
      </c>
      <c r="I47" s="3">
        <v>0.95</v>
      </c>
      <c r="J47" s="3">
        <v>0.99</v>
      </c>
      <c r="K47" s="3">
        <v>0.99</v>
      </c>
      <c r="L47" s="3">
        <v>0.99</v>
      </c>
      <c r="M47" s="5">
        <f>ROUND(M$46*($E47/$E$46),0)</f>
        <v>71</v>
      </c>
      <c r="N47" s="5">
        <f t="shared" ref="N47:R47" si="199">ROUND(N$46*($E47/$E$46),0)</f>
        <v>71</v>
      </c>
      <c r="O47" s="5">
        <f t="shared" si="199"/>
        <v>70</v>
      </c>
      <c r="P47" s="5">
        <f t="shared" si="199"/>
        <v>69</v>
      </c>
      <c r="Q47" s="5">
        <f t="shared" si="199"/>
        <v>71</v>
      </c>
      <c r="R47" s="5">
        <f t="shared" si="199"/>
        <v>72</v>
      </c>
      <c r="S47" s="27">
        <f t="shared" ref="S47:S49" si="200">ROUND(IF($F47=0,M47,IF($F47=5,0,0))*H47,0)</f>
        <v>67</v>
      </c>
      <c r="T47" s="27">
        <f t="shared" ref="T47:T49" si="201">ROUND(IF($F47=0,N47,IF($F47=5,0,0))*H47,0)</f>
        <v>67</v>
      </c>
      <c r="U47" s="27">
        <f t="shared" ref="U47:U49" si="202">ROUND(IF($F47=0,O47,IF($F47=1,O47,IF($F47=5,O47,0)))*I47,0)</f>
        <v>67</v>
      </c>
      <c r="V47" s="27">
        <f t="shared" ref="V47:V49" si="203">ROUND(IF($F47=0,P47,IF($F47=1,P47,IF($F47=2,P47,IF($F47=5,P47,0))))*J47,0)</f>
        <v>68</v>
      </c>
      <c r="W47" s="27">
        <f t="shared" ref="W47:W49" si="204">ROUND(IF($F47=0,Q47,IF($F47=1,Q47,IF($F47=2,Q47,IF($F47=3,Q47,IF($F47=5,Q47,0)))))*K47,0)</f>
        <v>70</v>
      </c>
      <c r="X47" s="27">
        <f t="shared" ref="X47:X49" si="205">ROUND(IF($F47=0,R47,IF($F47=1,R47,IF($F47=2,R47,IF($F47=3,R47,IF($F47=4,R47,IF($F47=5,R47,0))))))*L47,0)</f>
        <v>71</v>
      </c>
      <c r="Y47" s="27">
        <f t="shared" ref="Y47:Y49" si="206">ROUND(IF($F47=0,M47,IF($F47=5,M47,0))*H47,0)</f>
        <v>67</v>
      </c>
      <c r="Z47" s="27">
        <f t="shared" ref="Z47:Z49" si="207">ROUND(IF($F47=0,N47,IF($F47=5,N47,0))*H47,0)</f>
        <v>67</v>
      </c>
      <c r="AA47" s="27">
        <f t="shared" ref="AA47:AA49" si="208">ROUND(IF($F47=0,O47,IF($F47=1,O47,IF($F47=5,O47,0)))*I47,0)</f>
        <v>67</v>
      </c>
      <c r="AB47" s="27">
        <f t="shared" ref="AB47:AB49" si="209">ROUND(IF($F47=0,P47,IF($F47=1,P47,IF($F47=2,P47,IF($F47=5,P47,0))))*J47,0)</f>
        <v>68</v>
      </c>
      <c r="AC47" s="27">
        <f t="shared" ref="AC47:AC49" si="210">ROUND(IF($F47=0,Q47,IF($F47=1,Q47,IF($F47=2,Q47,IF($F47=3,Q47,IF($F47=5,Q47,0)))))*K47,0)</f>
        <v>70</v>
      </c>
      <c r="AD47" s="27">
        <f t="shared" ref="AD47:AD49" si="211">ROUND(IF($F47=0,R47,IF($F47=1,R47,IF($F47=2,R47,IF($F47=3,R47,IF($F47=4,R47,IF($F47=5,R47,0))))))*L47,0)</f>
        <v>71</v>
      </c>
    </row>
    <row r="48" spans="1:32" s="2" customFormat="1" ht="18" customHeight="1" outlineLevel="1">
      <c r="A48" s="72"/>
      <c r="B48" s="72"/>
      <c r="C48" s="11"/>
      <c r="D48" s="25" t="s">
        <v>45</v>
      </c>
      <c r="E48" s="4">
        <f>87594+4342</f>
        <v>91936</v>
      </c>
      <c r="F48" s="9">
        <v>0</v>
      </c>
      <c r="G48" s="9"/>
      <c r="H48" s="3">
        <v>0.95</v>
      </c>
      <c r="I48" s="3">
        <v>0.95</v>
      </c>
      <c r="J48" s="3">
        <v>0.99</v>
      </c>
      <c r="K48" s="3">
        <v>0.99</v>
      </c>
      <c r="L48" s="3">
        <v>0.99</v>
      </c>
      <c r="M48" s="5">
        <f t="shared" ref="M48:R48" si="212">M46-M47</f>
        <v>268</v>
      </c>
      <c r="N48" s="5">
        <f t="shared" ref="N48" si="213">N46-N47</f>
        <v>268</v>
      </c>
      <c r="O48" s="5">
        <f t="shared" si="212"/>
        <v>264</v>
      </c>
      <c r="P48" s="5">
        <f t="shared" si="212"/>
        <v>262</v>
      </c>
      <c r="Q48" s="5">
        <f t="shared" si="212"/>
        <v>268</v>
      </c>
      <c r="R48" s="5">
        <f t="shared" si="212"/>
        <v>273</v>
      </c>
      <c r="S48" s="27">
        <f t="shared" si="200"/>
        <v>255</v>
      </c>
      <c r="T48" s="27">
        <f t="shared" si="201"/>
        <v>255</v>
      </c>
      <c r="U48" s="27">
        <f t="shared" si="202"/>
        <v>251</v>
      </c>
      <c r="V48" s="27">
        <f t="shared" si="203"/>
        <v>259</v>
      </c>
      <c r="W48" s="27">
        <f t="shared" si="204"/>
        <v>265</v>
      </c>
      <c r="X48" s="27">
        <f t="shared" si="205"/>
        <v>270</v>
      </c>
      <c r="Y48" s="27">
        <f t="shared" si="206"/>
        <v>255</v>
      </c>
      <c r="Z48" s="27">
        <f t="shared" si="207"/>
        <v>255</v>
      </c>
      <c r="AA48" s="27">
        <f t="shared" si="208"/>
        <v>251</v>
      </c>
      <c r="AB48" s="27">
        <f t="shared" si="209"/>
        <v>259</v>
      </c>
      <c r="AC48" s="27">
        <f t="shared" si="210"/>
        <v>265</v>
      </c>
      <c r="AD48" s="27">
        <f t="shared" si="211"/>
        <v>270</v>
      </c>
    </row>
    <row r="49" spans="1:30" s="2" customFormat="1" ht="18" customHeight="1" outlineLevel="1">
      <c r="A49" s="72"/>
      <c r="B49" s="72"/>
      <c r="C49" s="25" t="s">
        <v>764</v>
      </c>
      <c r="D49" s="25" t="s">
        <v>1122</v>
      </c>
      <c r="E49" s="4"/>
      <c r="F49" s="9">
        <v>0</v>
      </c>
      <c r="G49" s="9"/>
      <c r="H49" s="3">
        <v>0.95</v>
      </c>
      <c r="I49" s="3">
        <v>0.95</v>
      </c>
      <c r="J49" s="3">
        <v>0.99</v>
      </c>
      <c r="K49" s="3">
        <v>0.99</v>
      </c>
      <c r="L49" s="3">
        <v>0.99</v>
      </c>
      <c r="M49" s="5">
        <f>VLOOKUP($C49,'[1]1.계획인구(행정)'!$C$7:$U$501,14,FALSE)</f>
        <v>243</v>
      </c>
      <c r="N49" s="5">
        <f>VLOOKUP($C49,'[1]1.계획인구(행정)'!$C$7:$U$501,15,FALSE)</f>
        <v>244</v>
      </c>
      <c r="O49" s="5">
        <f>VLOOKUP($C49,'[1]1.계획인구(행정)'!$C$7:$U$501,16,FALSE)</f>
        <v>240</v>
      </c>
      <c r="P49" s="5">
        <f>VLOOKUP($C49,'[1]1.계획인구(행정)'!$C$7:$U$501,17,FALSE)</f>
        <v>237</v>
      </c>
      <c r="Q49" s="5">
        <f>VLOOKUP($C49,'[1]1.계획인구(행정)'!$C$7:$U$501,18,FALSE)</f>
        <v>243</v>
      </c>
      <c r="R49" s="5">
        <f>VLOOKUP($C49,'[1]1.계획인구(행정)'!$C$7:$U$501,19,FALSE)</f>
        <v>247</v>
      </c>
      <c r="S49" s="27">
        <f t="shared" si="200"/>
        <v>231</v>
      </c>
      <c r="T49" s="27">
        <f t="shared" si="201"/>
        <v>232</v>
      </c>
      <c r="U49" s="27">
        <f t="shared" si="202"/>
        <v>228</v>
      </c>
      <c r="V49" s="27">
        <f t="shared" si="203"/>
        <v>235</v>
      </c>
      <c r="W49" s="27">
        <f t="shared" si="204"/>
        <v>241</v>
      </c>
      <c r="X49" s="27">
        <f t="shared" si="205"/>
        <v>245</v>
      </c>
      <c r="Y49" s="27">
        <f t="shared" si="206"/>
        <v>231</v>
      </c>
      <c r="Z49" s="27">
        <f t="shared" si="207"/>
        <v>232</v>
      </c>
      <c r="AA49" s="27">
        <f t="shared" si="208"/>
        <v>228</v>
      </c>
      <c r="AB49" s="27">
        <f t="shared" si="209"/>
        <v>235</v>
      </c>
      <c r="AC49" s="27">
        <f t="shared" si="210"/>
        <v>241</v>
      </c>
      <c r="AD49" s="27">
        <f t="shared" si="211"/>
        <v>245</v>
      </c>
    </row>
    <row r="50" spans="1:30" s="2" customFormat="1" ht="18" customHeight="1">
      <c r="A50" s="72"/>
      <c r="B50" s="72" t="s">
        <v>46</v>
      </c>
      <c r="C50" s="25" t="s">
        <v>47</v>
      </c>
      <c r="D50" s="25" t="s">
        <v>43</v>
      </c>
      <c r="E50" s="4"/>
      <c r="F50" s="9"/>
      <c r="G50" s="9"/>
      <c r="H50" s="3"/>
      <c r="I50" s="3"/>
      <c r="J50" s="3"/>
      <c r="K50" s="3"/>
      <c r="L50" s="3"/>
      <c r="M50" s="5">
        <f>SUMPRODUCT(($D51:$D54="계")*(M51:M54))</f>
        <v>270</v>
      </c>
      <c r="N50" s="5">
        <f t="shared" ref="N50:R50" si="214">SUMPRODUCT(($D51:$D54="계")*(N51:N54))</f>
        <v>270</v>
      </c>
      <c r="O50" s="5">
        <f t="shared" si="214"/>
        <v>266</v>
      </c>
      <c r="P50" s="5">
        <f t="shared" si="214"/>
        <v>263</v>
      </c>
      <c r="Q50" s="5">
        <f t="shared" si="214"/>
        <v>270</v>
      </c>
      <c r="R50" s="5">
        <f t="shared" si="214"/>
        <v>274</v>
      </c>
      <c r="S50" s="5">
        <f>SUMPRODUCT(($D51:$D54="계")*(S51:S54))</f>
        <v>145</v>
      </c>
      <c r="T50" s="5">
        <f>SUMPRODUCT(($D51:$D54="계")*(T51:T54))</f>
        <v>254</v>
      </c>
      <c r="U50" s="5">
        <f t="shared" ref="U50:AD50" si="215">SUMPRODUCT(($D51:$D54="계")*(U51:U54))</f>
        <v>252</v>
      </c>
      <c r="V50" s="5">
        <f t="shared" si="215"/>
        <v>261</v>
      </c>
      <c r="W50" s="5">
        <f t="shared" si="215"/>
        <v>267</v>
      </c>
      <c r="X50" s="5">
        <f t="shared" si="215"/>
        <v>271</v>
      </c>
      <c r="Y50" s="5">
        <f t="shared" si="215"/>
        <v>145</v>
      </c>
      <c r="Z50" s="5">
        <f t="shared" ref="Z50" si="216">SUMPRODUCT(($D51:$D54="계")*(Z51:Z54))</f>
        <v>254</v>
      </c>
      <c r="AA50" s="5">
        <f t="shared" si="215"/>
        <v>252</v>
      </c>
      <c r="AB50" s="5">
        <f t="shared" si="215"/>
        <v>261</v>
      </c>
      <c r="AC50" s="5">
        <f t="shared" si="215"/>
        <v>267</v>
      </c>
      <c r="AD50" s="5">
        <f t="shared" si="215"/>
        <v>271</v>
      </c>
    </row>
    <row r="51" spans="1:30" s="2" customFormat="1" ht="18" customHeight="1" outlineLevel="1">
      <c r="A51" s="72"/>
      <c r="B51" s="72"/>
      <c r="C51" s="21" t="s">
        <v>765</v>
      </c>
      <c r="D51" s="25" t="s">
        <v>1122</v>
      </c>
      <c r="E51" s="4"/>
      <c r="F51" s="9"/>
      <c r="G51" s="9"/>
      <c r="H51" s="3"/>
      <c r="I51" s="3"/>
      <c r="J51" s="3"/>
      <c r="K51" s="3"/>
      <c r="L51" s="3"/>
      <c r="M51" s="5">
        <f>VLOOKUP($C51,'[1]1.계획인구(행정)'!$C$7:$U$501,14,FALSE)</f>
        <v>117</v>
      </c>
      <c r="N51" s="5">
        <f>VLOOKUP($C51,'[1]1.계획인구(행정)'!$C$7:$U$501,15,FALSE)</f>
        <v>117</v>
      </c>
      <c r="O51" s="5">
        <f>VLOOKUP($C51,'[1]1.계획인구(행정)'!$C$7:$U$501,16,FALSE)</f>
        <v>115</v>
      </c>
      <c r="P51" s="5">
        <f>VLOOKUP($C51,'[1]1.계획인구(행정)'!$C$7:$U$501,17,FALSE)</f>
        <v>114</v>
      </c>
      <c r="Q51" s="5">
        <f>VLOOKUP($C51,'[1]1.계획인구(행정)'!$C$7:$U$501,18,FALSE)</f>
        <v>117</v>
      </c>
      <c r="R51" s="5">
        <f>VLOOKUP($C51,'[1]1.계획인구(행정)'!$C$7:$U$501,19,FALSE)</f>
        <v>119</v>
      </c>
      <c r="S51" s="5">
        <f>SUM(S52)</f>
        <v>0</v>
      </c>
      <c r="T51" s="5">
        <f>SUM(T52)</f>
        <v>109</v>
      </c>
      <c r="U51" s="5">
        <f t="shared" ref="U51:AD51" si="217">SUM(U52)</f>
        <v>109</v>
      </c>
      <c r="V51" s="5">
        <f t="shared" si="217"/>
        <v>113</v>
      </c>
      <c r="W51" s="5">
        <f t="shared" si="217"/>
        <v>116</v>
      </c>
      <c r="X51" s="5">
        <f t="shared" si="217"/>
        <v>118</v>
      </c>
      <c r="Y51" s="5">
        <f t="shared" si="217"/>
        <v>0</v>
      </c>
      <c r="Z51" s="5">
        <f t="shared" si="217"/>
        <v>109</v>
      </c>
      <c r="AA51" s="5">
        <f t="shared" si="217"/>
        <v>109</v>
      </c>
      <c r="AB51" s="5">
        <f t="shared" si="217"/>
        <v>113</v>
      </c>
      <c r="AC51" s="5">
        <f t="shared" si="217"/>
        <v>116</v>
      </c>
      <c r="AD51" s="5">
        <f t="shared" si="217"/>
        <v>118</v>
      </c>
    </row>
    <row r="52" spans="1:30" s="2" customFormat="1" ht="18" customHeight="1" outlineLevel="1">
      <c r="A52" s="72"/>
      <c r="B52" s="72"/>
      <c r="C52" s="11"/>
      <c r="D52" s="25" t="s">
        <v>48</v>
      </c>
      <c r="E52" s="4"/>
      <c r="F52" s="9">
        <v>1</v>
      </c>
      <c r="G52" s="9"/>
      <c r="H52" s="3">
        <v>0.95</v>
      </c>
      <c r="I52" s="3">
        <v>0.95</v>
      </c>
      <c r="J52" s="3">
        <v>0.99</v>
      </c>
      <c r="K52" s="3">
        <v>0.99</v>
      </c>
      <c r="L52" s="3">
        <v>0.99</v>
      </c>
      <c r="M52" s="5">
        <f>M51</f>
        <v>117</v>
      </c>
      <c r="N52" s="5">
        <f t="shared" ref="N52:R52" si="218">N51</f>
        <v>117</v>
      </c>
      <c r="O52" s="5">
        <f t="shared" si="218"/>
        <v>115</v>
      </c>
      <c r="P52" s="5">
        <f t="shared" si="218"/>
        <v>114</v>
      </c>
      <c r="Q52" s="5">
        <f t="shared" si="218"/>
        <v>117</v>
      </c>
      <c r="R52" s="5">
        <f t="shared" si="218"/>
        <v>119</v>
      </c>
      <c r="S52" s="27">
        <f t="shared" ref="S52" si="219">ROUND(IF($F52=0,M52,IF($F52=5,0,0))*H52,0)</f>
        <v>0</v>
      </c>
      <c r="T52" s="27">
        <f>ROUND(IF($F52=0,N52,IF($F52=5,0,0))*H52,0)+U52</f>
        <v>109</v>
      </c>
      <c r="U52" s="27">
        <f>ROUND(IF($F52=0,O52,IF($F52=1,O52,IF($F52=5,O52,0)))*I52,0)</f>
        <v>109</v>
      </c>
      <c r="V52" s="27">
        <f>ROUND(IF($F52=0,P52,IF($F52=1,P52,IF($F52=2,P52,IF($F52=5,P52,0))))*J52,0)</f>
        <v>113</v>
      </c>
      <c r="W52" s="27">
        <f>ROUND(IF($F52=0,Q52,IF($F52=1,Q52,IF($F52=2,Q52,IF($F52=3,Q52,IF($F52=5,Q52,0)))))*K52,0)</f>
        <v>116</v>
      </c>
      <c r="X52" s="27">
        <f>ROUND(IF($F52=0,R52,IF($F52=1,R52,IF($F52=2,R52,IF($F52=3,R52,IF($F52=4,R52,IF($F52=5,R52,0))))))*L52,0)</f>
        <v>118</v>
      </c>
      <c r="Y52" s="27">
        <f t="shared" ref="Y52" si="220">ROUND(IF($F52=0,M52,IF($F52=5,M52,0))*H52,0)</f>
        <v>0</v>
      </c>
      <c r="Z52" s="27">
        <f>ROUND(IF($F52=0,N52,IF($F52=5,N52,0))*H52,0)+AA52</f>
        <v>109</v>
      </c>
      <c r="AA52" s="27">
        <f>ROUND(IF($F52=0,O52,IF($F52=1,O52,IF($F52=5,O52,0)))*I52,0)</f>
        <v>109</v>
      </c>
      <c r="AB52" s="27">
        <f>ROUND(IF($F52=0,P52,IF($F52=1,P52,IF($F52=2,P52,IF($F52=5,P52,0))))*J52,0)</f>
        <v>113</v>
      </c>
      <c r="AC52" s="27">
        <f>ROUND(IF($F52=0,Q52,IF($F52=1,Q52,IF($F52=2,Q52,IF($F52=3,Q52,IF($F52=5,Q52,0)))))*K52,0)</f>
        <v>116</v>
      </c>
      <c r="AD52" s="27">
        <f>ROUND(IF($F52=0,R52,IF($F52=1,R52,IF($F52=2,R52,IF($F52=3,R52,IF($F52=4,R52,IF($F52=5,R52,0))))))*L52,0)</f>
        <v>118</v>
      </c>
    </row>
    <row r="53" spans="1:30" s="2" customFormat="1" ht="18" customHeight="1" outlineLevel="1">
      <c r="A53" s="72"/>
      <c r="B53" s="72"/>
      <c r="C53" s="21" t="s">
        <v>766</v>
      </c>
      <c r="D53" s="25" t="s">
        <v>1122</v>
      </c>
      <c r="E53" s="4"/>
      <c r="F53" s="9"/>
      <c r="G53" s="9"/>
      <c r="H53" s="3"/>
      <c r="I53" s="3"/>
      <c r="J53" s="3"/>
      <c r="K53" s="3"/>
      <c r="L53" s="3"/>
      <c r="M53" s="5">
        <f>VLOOKUP($C53,'[1]1.계획인구(행정)'!$C$7:$U$501,14,FALSE)</f>
        <v>153</v>
      </c>
      <c r="N53" s="5">
        <f>VLOOKUP($C53,'[1]1.계획인구(행정)'!$C$7:$U$501,15,FALSE)</f>
        <v>153</v>
      </c>
      <c r="O53" s="5">
        <f>VLOOKUP($C53,'[1]1.계획인구(행정)'!$C$7:$U$501,16,FALSE)</f>
        <v>151</v>
      </c>
      <c r="P53" s="5">
        <f>VLOOKUP($C53,'[1]1.계획인구(행정)'!$C$7:$U$501,17,FALSE)</f>
        <v>149</v>
      </c>
      <c r="Q53" s="5">
        <f>VLOOKUP($C53,'[1]1.계획인구(행정)'!$C$7:$U$501,18,FALSE)</f>
        <v>153</v>
      </c>
      <c r="R53" s="5">
        <f>VLOOKUP($C53,'[1]1.계획인구(행정)'!$C$7:$U$501,19,FALSE)</f>
        <v>155</v>
      </c>
      <c r="S53" s="5">
        <f>SUM(S54)</f>
        <v>145</v>
      </c>
      <c r="T53" s="5">
        <f>SUM(T54)</f>
        <v>145</v>
      </c>
      <c r="U53" s="5">
        <f t="shared" ref="U53" si="221">SUM(U54)</f>
        <v>143</v>
      </c>
      <c r="V53" s="5">
        <f t="shared" ref="V53" si="222">SUM(V54)</f>
        <v>148</v>
      </c>
      <c r="W53" s="5">
        <f t="shared" ref="W53" si="223">SUM(W54)</f>
        <v>151</v>
      </c>
      <c r="X53" s="5">
        <f t="shared" ref="X53" si="224">SUM(X54)</f>
        <v>153</v>
      </c>
      <c r="Y53" s="5">
        <f t="shared" ref="Y53:Z53" si="225">SUM(Y54)</f>
        <v>145</v>
      </c>
      <c r="Z53" s="5">
        <f t="shared" si="225"/>
        <v>145</v>
      </c>
      <c r="AA53" s="5">
        <f t="shared" ref="AA53" si="226">SUM(AA54)</f>
        <v>143</v>
      </c>
      <c r="AB53" s="5">
        <f t="shared" ref="AB53" si="227">SUM(AB54)</f>
        <v>148</v>
      </c>
      <c r="AC53" s="5">
        <f t="shared" ref="AC53" si="228">SUM(AC54)</f>
        <v>151</v>
      </c>
      <c r="AD53" s="5">
        <f t="shared" ref="AD53" si="229">SUM(AD54)</f>
        <v>153</v>
      </c>
    </row>
    <row r="54" spans="1:30" s="2" customFormat="1" ht="18" customHeight="1" outlineLevel="1">
      <c r="A54" s="72"/>
      <c r="B54" s="72"/>
      <c r="C54" s="11"/>
      <c r="D54" s="25" t="s">
        <v>49</v>
      </c>
      <c r="E54" s="4"/>
      <c r="F54" s="9">
        <v>0</v>
      </c>
      <c r="G54" s="9"/>
      <c r="H54" s="3">
        <v>0.95</v>
      </c>
      <c r="I54" s="3">
        <v>0.95</v>
      </c>
      <c r="J54" s="3">
        <v>0.99</v>
      </c>
      <c r="K54" s="3">
        <v>0.99</v>
      </c>
      <c r="L54" s="3">
        <v>0.99</v>
      </c>
      <c r="M54" s="5">
        <f>M53</f>
        <v>153</v>
      </c>
      <c r="N54" s="5">
        <f t="shared" ref="N54:O54" si="230">N53</f>
        <v>153</v>
      </c>
      <c r="O54" s="5">
        <f t="shared" si="230"/>
        <v>151</v>
      </c>
      <c r="P54" s="5">
        <f t="shared" ref="P54" si="231">P53</f>
        <v>149</v>
      </c>
      <c r="Q54" s="5">
        <f t="shared" ref="Q54" si="232">Q53</f>
        <v>153</v>
      </c>
      <c r="R54" s="5">
        <f t="shared" ref="R54" si="233">R53</f>
        <v>155</v>
      </c>
      <c r="S54" s="27">
        <f t="shared" ref="S54" si="234">ROUND(IF($F54=0,M54,IF($F54=5,0,0))*H54,0)</f>
        <v>145</v>
      </c>
      <c r="T54" s="27">
        <f>ROUND(IF($F54=0,N54,IF($F54=5,0,0))*H54,0)</f>
        <v>145</v>
      </c>
      <c r="U54" s="27">
        <f>ROUND(IF($F54=0,O54,IF($F54=1,O54,IF($F54=5,O54,0)))*I54,0)</f>
        <v>143</v>
      </c>
      <c r="V54" s="27">
        <f>ROUND(IF($F54=0,P54,IF($F54=1,P54,IF($F54=2,P54,IF($F54=5,P54,0))))*J54,0)</f>
        <v>148</v>
      </c>
      <c r="W54" s="27">
        <f>ROUND(IF($F54=0,Q54,IF($F54=1,Q54,IF($F54=2,Q54,IF($F54=3,Q54,IF($F54=5,Q54,0)))))*K54,0)</f>
        <v>151</v>
      </c>
      <c r="X54" s="27">
        <f>ROUND(IF($F54=0,R54,IF($F54=1,R54,IF($F54=2,R54,IF($F54=3,R54,IF($F54=4,R54,IF($F54=5,R54,0))))))*L54,0)</f>
        <v>153</v>
      </c>
      <c r="Y54" s="27">
        <f t="shared" ref="Y54" si="235">ROUND(IF($F54=0,M54,IF($F54=5,M54,0))*H54,0)</f>
        <v>145</v>
      </c>
      <c r="Z54" s="27">
        <f t="shared" ref="Z54" si="236">ROUND(IF($F54=0,N54,IF($F54=5,N54,0))*H54,0)</f>
        <v>145</v>
      </c>
      <c r="AA54" s="27">
        <f>ROUND(IF($F54=0,O54,IF($F54=1,O54,IF($F54=5,O54,0)))*I54,0)</f>
        <v>143</v>
      </c>
      <c r="AB54" s="27">
        <f>ROUND(IF($F54=0,P54,IF($F54=1,P54,IF($F54=2,P54,IF($F54=5,P54,0))))*J54,0)</f>
        <v>148</v>
      </c>
      <c r="AC54" s="27">
        <f>ROUND(IF($F54=0,Q54,IF($F54=1,Q54,IF($F54=2,Q54,IF($F54=3,Q54,IF($F54=5,Q54,0)))))*K54,0)</f>
        <v>151</v>
      </c>
      <c r="AD54" s="27">
        <f>ROUND(IF($F54=0,R54,IF($F54=1,R54,IF($F54=2,R54,IF($F54=3,R54,IF($F54=4,R54,IF($F54=5,R54,0))))))*L54,0)</f>
        <v>153</v>
      </c>
    </row>
    <row r="55" spans="1:30" s="2" customFormat="1" ht="18" customHeight="1">
      <c r="A55" s="72"/>
      <c r="B55" s="72" t="s">
        <v>50</v>
      </c>
      <c r="C55" s="25" t="s">
        <v>51</v>
      </c>
      <c r="D55" s="25" t="s">
        <v>43</v>
      </c>
      <c r="E55" s="4"/>
      <c r="F55" s="9"/>
      <c r="G55" s="9"/>
      <c r="H55" s="3"/>
      <c r="I55" s="3"/>
      <c r="J55" s="3"/>
      <c r="K55" s="3"/>
      <c r="L55" s="3"/>
      <c r="M55" s="5">
        <f>SUMPRODUCT(($D56:$D63="계")*(M56:M63))</f>
        <v>1071</v>
      </c>
      <c r="N55" s="5">
        <f t="shared" ref="N55" si="237">SUMPRODUCT(($D56:$D63="계")*(N56:N63))</f>
        <v>1071</v>
      </c>
      <c r="O55" s="5">
        <f t="shared" ref="O55:AD55" si="238">SUMPRODUCT(($D56:$D63="계")*(O56:O63))</f>
        <v>1056</v>
      </c>
      <c r="P55" s="5">
        <f t="shared" si="238"/>
        <v>1045</v>
      </c>
      <c r="Q55" s="5">
        <f t="shared" si="238"/>
        <v>1070</v>
      </c>
      <c r="R55" s="5">
        <f t="shared" si="238"/>
        <v>1089</v>
      </c>
      <c r="S55" s="5">
        <f t="shared" si="238"/>
        <v>1018</v>
      </c>
      <c r="T55" s="5">
        <f t="shared" ref="T55" si="239">SUMPRODUCT(($D56:$D63="계")*(T56:T63))</f>
        <v>1018</v>
      </c>
      <c r="U55" s="5">
        <f t="shared" si="238"/>
        <v>1004</v>
      </c>
      <c r="V55" s="5">
        <f t="shared" si="238"/>
        <v>1035</v>
      </c>
      <c r="W55" s="5">
        <f t="shared" si="238"/>
        <v>1060</v>
      </c>
      <c r="X55" s="5">
        <f t="shared" si="238"/>
        <v>1079</v>
      </c>
      <c r="Y55" s="5">
        <f t="shared" si="238"/>
        <v>1018</v>
      </c>
      <c r="Z55" s="5">
        <f t="shared" ref="Z55" si="240">SUMPRODUCT(($D56:$D63="계")*(Z56:Z63))</f>
        <v>1018</v>
      </c>
      <c r="AA55" s="5">
        <f t="shared" si="238"/>
        <v>1004</v>
      </c>
      <c r="AB55" s="5">
        <f t="shared" si="238"/>
        <v>1035</v>
      </c>
      <c r="AC55" s="5">
        <f t="shared" si="238"/>
        <v>1060</v>
      </c>
      <c r="AD55" s="5">
        <f t="shared" si="238"/>
        <v>1079</v>
      </c>
    </row>
    <row r="56" spans="1:30" s="2" customFormat="1" ht="18" customHeight="1" outlineLevel="1">
      <c r="A56" s="72"/>
      <c r="B56" s="72"/>
      <c r="C56" s="21" t="s">
        <v>767</v>
      </c>
      <c r="D56" s="25" t="s">
        <v>1122</v>
      </c>
      <c r="E56" s="4"/>
      <c r="F56" s="9"/>
      <c r="G56" s="9"/>
      <c r="H56" s="3"/>
      <c r="I56" s="3"/>
      <c r="J56" s="3"/>
      <c r="K56" s="3"/>
      <c r="L56" s="3"/>
      <c r="M56" s="5">
        <f>VLOOKUP($C56,'[1]1.계획인구(행정)'!$C$7:$U$501,14,FALSE)</f>
        <v>374</v>
      </c>
      <c r="N56" s="5">
        <f>VLOOKUP($C56,'[1]1.계획인구(행정)'!$C$7:$U$501,15,FALSE)</f>
        <v>374</v>
      </c>
      <c r="O56" s="5">
        <f>VLOOKUP($C56,'[1]1.계획인구(행정)'!$C$7:$U$501,16,FALSE)</f>
        <v>368</v>
      </c>
      <c r="P56" s="5">
        <f>VLOOKUP($C56,'[1]1.계획인구(행정)'!$C$7:$U$501,17,FALSE)</f>
        <v>365</v>
      </c>
      <c r="Q56" s="5">
        <f>VLOOKUP($C56,'[1]1.계획인구(행정)'!$C$7:$U$501,18,FALSE)</f>
        <v>374</v>
      </c>
      <c r="R56" s="5">
        <f>VLOOKUP($C56,'[1]1.계획인구(행정)'!$C$7:$U$501,19,FALSE)</f>
        <v>381</v>
      </c>
      <c r="S56" s="5">
        <f>SUM(S57)</f>
        <v>355</v>
      </c>
      <c r="T56" s="5">
        <f>SUM(T57)</f>
        <v>355</v>
      </c>
      <c r="U56" s="5">
        <f t="shared" ref="U56:AD56" si="241">SUM(U57)</f>
        <v>350</v>
      </c>
      <c r="V56" s="5">
        <f t="shared" si="241"/>
        <v>361</v>
      </c>
      <c r="W56" s="5">
        <f t="shared" si="241"/>
        <v>370</v>
      </c>
      <c r="X56" s="5">
        <f t="shared" si="241"/>
        <v>377</v>
      </c>
      <c r="Y56" s="5">
        <f t="shared" si="241"/>
        <v>355</v>
      </c>
      <c r="Z56" s="5">
        <f t="shared" si="241"/>
        <v>355</v>
      </c>
      <c r="AA56" s="5">
        <f t="shared" si="241"/>
        <v>350</v>
      </c>
      <c r="AB56" s="5">
        <f t="shared" si="241"/>
        <v>361</v>
      </c>
      <c r="AC56" s="5">
        <f t="shared" si="241"/>
        <v>370</v>
      </c>
      <c r="AD56" s="5">
        <f t="shared" si="241"/>
        <v>377</v>
      </c>
    </row>
    <row r="57" spans="1:30" s="2" customFormat="1" ht="18" customHeight="1" outlineLevel="1">
      <c r="A57" s="72"/>
      <c r="B57" s="72"/>
      <c r="C57" s="11"/>
      <c r="D57" s="25" t="s">
        <v>52</v>
      </c>
      <c r="E57" s="4"/>
      <c r="F57" s="9">
        <v>0</v>
      </c>
      <c r="G57" s="9"/>
      <c r="H57" s="3">
        <v>0.95</v>
      </c>
      <c r="I57" s="3">
        <v>0.95</v>
      </c>
      <c r="J57" s="3">
        <v>0.99</v>
      </c>
      <c r="K57" s="3">
        <v>0.99</v>
      </c>
      <c r="L57" s="3">
        <v>0.99</v>
      </c>
      <c r="M57" s="5">
        <f>M56</f>
        <v>374</v>
      </c>
      <c r="N57" s="5">
        <f t="shared" ref="N57:O57" si="242">N56</f>
        <v>374</v>
      </c>
      <c r="O57" s="5">
        <f t="shared" si="242"/>
        <v>368</v>
      </c>
      <c r="P57" s="5">
        <f t="shared" ref="P57" si="243">P56</f>
        <v>365</v>
      </c>
      <c r="Q57" s="5">
        <f t="shared" ref="Q57" si="244">Q56</f>
        <v>374</v>
      </c>
      <c r="R57" s="5">
        <f t="shared" ref="R57" si="245">R56</f>
        <v>381</v>
      </c>
      <c r="S57" s="27">
        <f t="shared" ref="S57:S59" si="246">ROUND(IF($F57=0,M57,IF($F57=5,0,0))*H57,0)</f>
        <v>355</v>
      </c>
      <c r="T57" s="27">
        <f t="shared" ref="T57:T59" si="247">ROUND(IF($F57=0,N57,IF($F57=5,0,0))*H57,0)</f>
        <v>355</v>
      </c>
      <c r="U57" s="27">
        <f t="shared" ref="U57:U59" si="248">ROUND(IF($F57=0,O57,IF($F57=1,O57,IF($F57=5,O57,0)))*I57,0)</f>
        <v>350</v>
      </c>
      <c r="V57" s="27">
        <f t="shared" ref="V57:V59" si="249">ROUND(IF($F57=0,P57,IF($F57=1,P57,IF($F57=2,P57,IF($F57=5,P57,0))))*J57,0)</f>
        <v>361</v>
      </c>
      <c r="W57" s="27">
        <f t="shared" ref="W57:W59" si="250">ROUND(IF($F57=0,Q57,IF($F57=1,Q57,IF($F57=2,Q57,IF($F57=3,Q57,IF($F57=5,Q57,0)))))*K57,0)</f>
        <v>370</v>
      </c>
      <c r="X57" s="27">
        <f t="shared" ref="X57:X59" si="251">ROUND(IF($F57=0,R57,IF($F57=1,R57,IF($F57=2,R57,IF($F57=3,R57,IF($F57=4,R57,IF($F57=5,R57,0))))))*L57,0)</f>
        <v>377</v>
      </c>
      <c r="Y57" s="27">
        <f t="shared" ref="Y57:Y59" si="252">ROUND(IF($F57=0,M57,IF($F57=5,M57,0))*H57,0)</f>
        <v>355</v>
      </c>
      <c r="Z57" s="27">
        <f t="shared" ref="Z57:Z59" si="253">ROUND(IF($F57=0,N57,IF($F57=5,N57,0))*H57,0)</f>
        <v>355</v>
      </c>
      <c r="AA57" s="27">
        <f t="shared" ref="AA57:AA59" si="254">ROUND(IF($F57=0,O57,IF($F57=1,O57,IF($F57=5,O57,0)))*I57,0)</f>
        <v>350</v>
      </c>
      <c r="AB57" s="27">
        <f t="shared" ref="AB57:AB59" si="255">ROUND(IF($F57=0,P57,IF($F57=1,P57,IF($F57=2,P57,IF($F57=5,P57,0))))*J57,0)</f>
        <v>361</v>
      </c>
      <c r="AC57" s="27">
        <f t="shared" ref="AC57:AC59" si="256">ROUND(IF($F57=0,Q57,IF($F57=1,Q57,IF($F57=2,Q57,IF($F57=3,Q57,IF($F57=5,Q57,0)))))*K57,0)</f>
        <v>370</v>
      </c>
      <c r="AD57" s="27">
        <f t="shared" ref="AD57:AD59" si="257">ROUND(IF($F57=0,R57,IF($F57=1,R57,IF($F57=2,R57,IF($F57=3,R57,IF($F57=4,R57,IF($F57=5,R57,0))))))*L57,0)</f>
        <v>377</v>
      </c>
    </row>
    <row r="58" spans="1:30" s="2" customFormat="1" ht="18" customHeight="1" outlineLevel="1">
      <c r="A58" s="72"/>
      <c r="B58" s="72"/>
      <c r="C58" s="20" t="s">
        <v>768</v>
      </c>
      <c r="D58" s="25" t="s">
        <v>1122</v>
      </c>
      <c r="E58" s="4"/>
      <c r="F58" s="9">
        <v>0</v>
      </c>
      <c r="G58" s="9"/>
      <c r="H58" s="3">
        <v>0.95</v>
      </c>
      <c r="I58" s="3">
        <v>0.95</v>
      </c>
      <c r="J58" s="3">
        <v>0.99</v>
      </c>
      <c r="K58" s="3">
        <v>0.99</v>
      </c>
      <c r="L58" s="3">
        <v>0.99</v>
      </c>
      <c r="M58" s="5">
        <f>VLOOKUP($C58,'[1]1.계획인구(행정)'!$C$7:$U$501,14,FALSE)</f>
        <v>309</v>
      </c>
      <c r="N58" s="5">
        <f>VLOOKUP($C58,'[1]1.계획인구(행정)'!$C$7:$U$501,15,FALSE)</f>
        <v>309</v>
      </c>
      <c r="O58" s="5">
        <f>VLOOKUP($C58,'[1]1.계획인구(행정)'!$C$7:$U$501,16,FALSE)</f>
        <v>305</v>
      </c>
      <c r="P58" s="5">
        <f>VLOOKUP($C58,'[1]1.계획인구(행정)'!$C$7:$U$501,17,FALSE)</f>
        <v>301</v>
      </c>
      <c r="Q58" s="5">
        <f>VLOOKUP($C58,'[1]1.계획인구(행정)'!$C$7:$U$501,18,FALSE)</f>
        <v>308</v>
      </c>
      <c r="R58" s="5">
        <f>VLOOKUP($C58,'[1]1.계획인구(행정)'!$C$7:$U$501,19,FALSE)</f>
        <v>314</v>
      </c>
      <c r="S58" s="27">
        <f t="shared" si="246"/>
        <v>294</v>
      </c>
      <c r="T58" s="27">
        <f t="shared" si="247"/>
        <v>294</v>
      </c>
      <c r="U58" s="27">
        <f t="shared" si="248"/>
        <v>290</v>
      </c>
      <c r="V58" s="27">
        <f t="shared" si="249"/>
        <v>298</v>
      </c>
      <c r="W58" s="27">
        <f t="shared" si="250"/>
        <v>305</v>
      </c>
      <c r="X58" s="27">
        <f t="shared" si="251"/>
        <v>311</v>
      </c>
      <c r="Y58" s="27">
        <f t="shared" si="252"/>
        <v>294</v>
      </c>
      <c r="Z58" s="27">
        <f t="shared" si="253"/>
        <v>294</v>
      </c>
      <c r="AA58" s="27">
        <f t="shared" si="254"/>
        <v>290</v>
      </c>
      <c r="AB58" s="27">
        <f t="shared" si="255"/>
        <v>298</v>
      </c>
      <c r="AC58" s="27">
        <f t="shared" si="256"/>
        <v>305</v>
      </c>
      <c r="AD58" s="27">
        <f t="shared" si="257"/>
        <v>311</v>
      </c>
    </row>
    <row r="59" spans="1:30" s="2" customFormat="1" ht="18" customHeight="1" outlineLevel="1">
      <c r="A59" s="72" t="s">
        <v>1497</v>
      </c>
      <c r="B59" s="72" t="s">
        <v>1496</v>
      </c>
      <c r="C59" s="20" t="s">
        <v>769</v>
      </c>
      <c r="D59" s="25" t="s">
        <v>1122</v>
      </c>
      <c r="E59" s="4"/>
      <c r="F59" s="9">
        <v>0</v>
      </c>
      <c r="G59" s="9"/>
      <c r="H59" s="3">
        <v>0.95</v>
      </c>
      <c r="I59" s="3">
        <v>0.95</v>
      </c>
      <c r="J59" s="3">
        <v>0.99</v>
      </c>
      <c r="K59" s="3">
        <v>0.99</v>
      </c>
      <c r="L59" s="3">
        <v>0.99</v>
      </c>
      <c r="M59" s="5">
        <f>VLOOKUP($C59,'[1]1.계획인구(행정)'!$C$7:$U$501,14,FALSE)</f>
        <v>234</v>
      </c>
      <c r="N59" s="5">
        <f>VLOOKUP($C59,'[1]1.계획인구(행정)'!$C$7:$U$501,15,FALSE)</f>
        <v>234</v>
      </c>
      <c r="O59" s="5">
        <f>VLOOKUP($C59,'[1]1.계획인구(행정)'!$C$7:$U$501,16,FALSE)</f>
        <v>231</v>
      </c>
      <c r="P59" s="5">
        <f>VLOOKUP($C59,'[1]1.계획인구(행정)'!$C$7:$U$501,17,FALSE)</f>
        <v>229</v>
      </c>
      <c r="Q59" s="5">
        <f>VLOOKUP($C59,'[1]1.계획인구(행정)'!$C$7:$U$501,18,FALSE)</f>
        <v>234</v>
      </c>
      <c r="R59" s="5">
        <f>VLOOKUP($C59,'[1]1.계획인구(행정)'!$C$7:$U$501,19,FALSE)</f>
        <v>238</v>
      </c>
      <c r="S59" s="27">
        <f t="shared" si="246"/>
        <v>222</v>
      </c>
      <c r="T59" s="27">
        <f t="shared" si="247"/>
        <v>222</v>
      </c>
      <c r="U59" s="27">
        <f t="shared" si="248"/>
        <v>219</v>
      </c>
      <c r="V59" s="27">
        <f t="shared" si="249"/>
        <v>227</v>
      </c>
      <c r="W59" s="27">
        <f t="shared" si="250"/>
        <v>232</v>
      </c>
      <c r="X59" s="27">
        <f t="shared" si="251"/>
        <v>236</v>
      </c>
      <c r="Y59" s="27">
        <f t="shared" si="252"/>
        <v>222</v>
      </c>
      <c r="Z59" s="27">
        <f t="shared" si="253"/>
        <v>222</v>
      </c>
      <c r="AA59" s="27">
        <f t="shared" si="254"/>
        <v>219</v>
      </c>
      <c r="AB59" s="27">
        <f t="shared" si="255"/>
        <v>227</v>
      </c>
      <c r="AC59" s="27">
        <f t="shared" si="256"/>
        <v>232</v>
      </c>
      <c r="AD59" s="27">
        <f t="shared" si="257"/>
        <v>236</v>
      </c>
    </row>
    <row r="60" spans="1:30" s="2" customFormat="1" ht="18" customHeight="1" outlineLevel="1">
      <c r="A60" s="72"/>
      <c r="B60" s="72"/>
      <c r="C60" s="20" t="s">
        <v>770</v>
      </c>
      <c r="D60" s="25" t="s">
        <v>1122</v>
      </c>
      <c r="E60" s="4">
        <f>SUM(E61:E63)</f>
        <v>70721</v>
      </c>
      <c r="F60" s="9"/>
      <c r="G60" s="9"/>
      <c r="H60" s="3"/>
      <c r="I60" s="3"/>
      <c r="J60" s="3"/>
      <c r="K60" s="3"/>
      <c r="L60" s="3"/>
      <c r="M60" s="5">
        <f>VLOOKUP($C60,'[1]1.계획인구(행정)'!$C$7:$U$501,14,FALSE)</f>
        <v>154</v>
      </c>
      <c r="N60" s="5">
        <f>VLOOKUP($C60,'[1]1.계획인구(행정)'!$C$7:$U$501,15,FALSE)</f>
        <v>154</v>
      </c>
      <c r="O60" s="5">
        <f>VLOOKUP($C60,'[1]1.계획인구(행정)'!$C$7:$U$501,16,FALSE)</f>
        <v>152</v>
      </c>
      <c r="P60" s="5">
        <f>VLOOKUP($C60,'[1]1.계획인구(행정)'!$C$7:$U$501,17,FALSE)</f>
        <v>150</v>
      </c>
      <c r="Q60" s="5">
        <f>VLOOKUP($C60,'[1]1.계획인구(행정)'!$C$7:$U$501,18,FALSE)</f>
        <v>154</v>
      </c>
      <c r="R60" s="5">
        <f>VLOOKUP($C60,'[1]1.계획인구(행정)'!$C$7:$U$501,19,FALSE)</f>
        <v>156</v>
      </c>
      <c r="S60" s="5">
        <f>SUM(S61:S63)</f>
        <v>147</v>
      </c>
      <c r="T60" s="5">
        <f>SUM(T61:T63)</f>
        <v>147</v>
      </c>
      <c r="U60" s="5">
        <f t="shared" ref="U60:AD60" si="258">SUM(U61:U63)</f>
        <v>145</v>
      </c>
      <c r="V60" s="5">
        <f t="shared" si="258"/>
        <v>149</v>
      </c>
      <c r="W60" s="5">
        <f t="shared" si="258"/>
        <v>153</v>
      </c>
      <c r="X60" s="5">
        <f t="shared" si="258"/>
        <v>155</v>
      </c>
      <c r="Y60" s="5">
        <f t="shared" si="258"/>
        <v>147</v>
      </c>
      <c r="Z60" s="5">
        <f t="shared" si="258"/>
        <v>147</v>
      </c>
      <c r="AA60" s="5">
        <f t="shared" si="258"/>
        <v>145</v>
      </c>
      <c r="AB60" s="5">
        <f t="shared" si="258"/>
        <v>149</v>
      </c>
      <c r="AC60" s="5">
        <f t="shared" si="258"/>
        <v>153</v>
      </c>
      <c r="AD60" s="5">
        <f t="shared" si="258"/>
        <v>155</v>
      </c>
    </row>
    <row r="61" spans="1:30" s="2" customFormat="1" ht="18" customHeight="1" outlineLevel="1">
      <c r="A61" s="72"/>
      <c r="B61" s="72"/>
      <c r="C61" s="72"/>
      <c r="D61" s="25" t="s">
        <v>54</v>
      </c>
      <c r="E61" s="4">
        <v>13758</v>
      </c>
      <c r="F61" s="9">
        <v>0</v>
      </c>
      <c r="G61" s="9"/>
      <c r="H61" s="3">
        <v>0.95</v>
      </c>
      <c r="I61" s="3">
        <v>0.95</v>
      </c>
      <c r="J61" s="3">
        <v>0.99</v>
      </c>
      <c r="K61" s="3">
        <v>0.99</v>
      </c>
      <c r="L61" s="3">
        <v>0.99</v>
      </c>
      <c r="M61" s="5">
        <f>ROUND(M$60*($E61/$E$60),0)</f>
        <v>30</v>
      </c>
      <c r="N61" s="5">
        <f t="shared" ref="N61:R62" si="259">ROUND(N$60*($E61/$E$60),0)</f>
        <v>30</v>
      </c>
      <c r="O61" s="5">
        <f t="shared" si="259"/>
        <v>30</v>
      </c>
      <c r="P61" s="5">
        <f t="shared" si="259"/>
        <v>29</v>
      </c>
      <c r="Q61" s="5">
        <f t="shared" si="259"/>
        <v>30</v>
      </c>
      <c r="R61" s="5">
        <f t="shared" si="259"/>
        <v>30</v>
      </c>
      <c r="S61" s="27">
        <f t="shared" ref="S61:S63" si="260">ROUND(IF($F61=0,M61,IF($F61=5,0,0))*H61,0)</f>
        <v>29</v>
      </c>
      <c r="T61" s="27">
        <f t="shared" ref="T61:T63" si="261">ROUND(IF($F61=0,N61,IF($F61=5,0,0))*H61,0)</f>
        <v>29</v>
      </c>
      <c r="U61" s="27">
        <f t="shared" ref="U61:U63" si="262">ROUND(IF($F61=0,O61,IF($F61=1,O61,IF($F61=5,O61,0)))*I61,0)</f>
        <v>29</v>
      </c>
      <c r="V61" s="27">
        <f t="shared" ref="V61:V63" si="263">ROUND(IF($F61=0,P61,IF($F61=1,P61,IF($F61=2,P61,IF($F61=5,P61,0))))*J61,0)</f>
        <v>29</v>
      </c>
      <c r="W61" s="27">
        <f t="shared" ref="W61:W63" si="264">ROUND(IF($F61=0,Q61,IF($F61=1,Q61,IF($F61=2,Q61,IF($F61=3,Q61,IF($F61=5,Q61,0)))))*K61,0)</f>
        <v>30</v>
      </c>
      <c r="X61" s="27">
        <f t="shared" ref="X61:X63" si="265">ROUND(IF($F61=0,R61,IF($F61=1,R61,IF($F61=2,R61,IF($F61=3,R61,IF($F61=4,R61,IF($F61=5,R61,0))))))*L61,0)</f>
        <v>30</v>
      </c>
      <c r="Y61" s="27">
        <f t="shared" ref="Y61:Y63" si="266">ROUND(IF($F61=0,M61,IF($F61=5,M61,0))*H61,0)</f>
        <v>29</v>
      </c>
      <c r="Z61" s="27">
        <f t="shared" ref="Z61:Z63" si="267">ROUND(IF($F61=0,N61,IF($F61=5,N61,0))*H61,0)</f>
        <v>29</v>
      </c>
      <c r="AA61" s="27">
        <f t="shared" ref="AA61:AA63" si="268">ROUND(IF($F61=0,O61,IF($F61=1,O61,IF($F61=5,O61,0)))*I61,0)</f>
        <v>29</v>
      </c>
      <c r="AB61" s="27">
        <f t="shared" ref="AB61:AB63" si="269">ROUND(IF($F61=0,P61,IF($F61=1,P61,IF($F61=2,P61,IF($F61=5,P61,0))))*J61,0)</f>
        <v>29</v>
      </c>
      <c r="AC61" s="27">
        <f t="shared" ref="AC61:AC63" si="270">ROUND(IF($F61=0,Q61,IF($F61=1,Q61,IF($F61=2,Q61,IF($F61=3,Q61,IF($F61=5,Q61,0)))))*K61,0)</f>
        <v>30</v>
      </c>
      <c r="AD61" s="27">
        <f t="shared" ref="AD61:AD63" si="271">ROUND(IF($F61=0,R61,IF($F61=1,R61,IF($F61=2,R61,IF($F61=3,R61,IF($F61=4,R61,IF($F61=5,R61,0))))))*L61,0)</f>
        <v>30</v>
      </c>
    </row>
    <row r="62" spans="1:30" s="2" customFormat="1" ht="18" customHeight="1" outlineLevel="1">
      <c r="A62" s="72"/>
      <c r="B62" s="72"/>
      <c r="C62" s="72"/>
      <c r="D62" s="25" t="s">
        <v>55</v>
      </c>
      <c r="E62" s="4">
        <v>20485</v>
      </c>
      <c r="F62" s="9">
        <v>0</v>
      </c>
      <c r="G62" s="9"/>
      <c r="H62" s="3">
        <v>0.95</v>
      </c>
      <c r="I62" s="3">
        <v>0.95</v>
      </c>
      <c r="J62" s="3">
        <v>0.99</v>
      </c>
      <c r="K62" s="3">
        <v>0.99</v>
      </c>
      <c r="L62" s="3">
        <v>0.99</v>
      </c>
      <c r="M62" s="5">
        <f>ROUND(M$60*($E62/$E$60),0)</f>
        <v>45</v>
      </c>
      <c r="N62" s="5">
        <f t="shared" si="259"/>
        <v>45</v>
      </c>
      <c r="O62" s="5">
        <f t="shared" si="259"/>
        <v>44</v>
      </c>
      <c r="P62" s="5">
        <f t="shared" si="259"/>
        <v>43</v>
      </c>
      <c r="Q62" s="5">
        <f t="shared" si="259"/>
        <v>45</v>
      </c>
      <c r="R62" s="5">
        <f t="shared" si="259"/>
        <v>45</v>
      </c>
      <c r="S62" s="27">
        <f t="shared" si="260"/>
        <v>43</v>
      </c>
      <c r="T62" s="27">
        <f t="shared" si="261"/>
        <v>43</v>
      </c>
      <c r="U62" s="27">
        <f t="shared" si="262"/>
        <v>42</v>
      </c>
      <c r="V62" s="27">
        <f t="shared" si="263"/>
        <v>43</v>
      </c>
      <c r="W62" s="27">
        <f t="shared" si="264"/>
        <v>45</v>
      </c>
      <c r="X62" s="27">
        <f t="shared" si="265"/>
        <v>45</v>
      </c>
      <c r="Y62" s="27">
        <f t="shared" si="266"/>
        <v>43</v>
      </c>
      <c r="Z62" s="27">
        <f t="shared" si="267"/>
        <v>43</v>
      </c>
      <c r="AA62" s="27">
        <f t="shared" si="268"/>
        <v>42</v>
      </c>
      <c r="AB62" s="27">
        <f t="shared" si="269"/>
        <v>43</v>
      </c>
      <c r="AC62" s="27">
        <f t="shared" si="270"/>
        <v>45</v>
      </c>
      <c r="AD62" s="27">
        <f t="shared" si="271"/>
        <v>45</v>
      </c>
    </row>
    <row r="63" spans="1:30" s="2" customFormat="1" ht="18" customHeight="1" outlineLevel="1">
      <c r="A63" s="72"/>
      <c r="B63" s="72"/>
      <c r="C63" s="72"/>
      <c r="D63" s="25" t="s">
        <v>56</v>
      </c>
      <c r="E63" s="4">
        <v>36478</v>
      </c>
      <c r="F63" s="9">
        <v>0</v>
      </c>
      <c r="G63" s="9"/>
      <c r="H63" s="3">
        <v>0.95</v>
      </c>
      <c r="I63" s="3">
        <v>0.95</v>
      </c>
      <c r="J63" s="3">
        <v>0.99</v>
      </c>
      <c r="K63" s="3">
        <v>0.99</v>
      </c>
      <c r="L63" s="3">
        <v>0.99</v>
      </c>
      <c r="M63" s="5">
        <f>M60-M61-M62</f>
        <v>79</v>
      </c>
      <c r="N63" s="5">
        <f t="shared" ref="N63" si="272">N60-N61-N62</f>
        <v>79</v>
      </c>
      <c r="O63" s="5">
        <f t="shared" ref="O63:Q63" si="273">O60-O61-O62</f>
        <v>78</v>
      </c>
      <c r="P63" s="5">
        <f t="shared" si="273"/>
        <v>78</v>
      </c>
      <c r="Q63" s="5">
        <f t="shared" si="273"/>
        <v>79</v>
      </c>
      <c r="R63" s="5">
        <f>R60-R61-R62</f>
        <v>81</v>
      </c>
      <c r="S63" s="27">
        <f t="shared" si="260"/>
        <v>75</v>
      </c>
      <c r="T63" s="27">
        <f t="shared" si="261"/>
        <v>75</v>
      </c>
      <c r="U63" s="27">
        <f t="shared" si="262"/>
        <v>74</v>
      </c>
      <c r="V63" s="27">
        <f t="shared" si="263"/>
        <v>77</v>
      </c>
      <c r="W63" s="27">
        <f t="shared" si="264"/>
        <v>78</v>
      </c>
      <c r="X63" s="27">
        <f t="shared" si="265"/>
        <v>80</v>
      </c>
      <c r="Y63" s="27">
        <f t="shared" si="266"/>
        <v>75</v>
      </c>
      <c r="Z63" s="27">
        <f t="shared" si="267"/>
        <v>75</v>
      </c>
      <c r="AA63" s="27">
        <f t="shared" si="268"/>
        <v>74</v>
      </c>
      <c r="AB63" s="27">
        <f t="shared" si="269"/>
        <v>77</v>
      </c>
      <c r="AC63" s="27">
        <f t="shared" si="270"/>
        <v>78</v>
      </c>
      <c r="AD63" s="27">
        <f t="shared" si="271"/>
        <v>80</v>
      </c>
    </row>
    <row r="64" spans="1:30" s="2" customFormat="1" ht="18" customHeight="1">
      <c r="A64" s="72"/>
      <c r="B64" s="72" t="s">
        <v>57</v>
      </c>
      <c r="C64" s="25" t="s">
        <v>58</v>
      </c>
      <c r="D64" s="25" t="s">
        <v>43</v>
      </c>
      <c r="E64" s="4"/>
      <c r="F64" s="9"/>
      <c r="G64" s="9"/>
      <c r="H64" s="3"/>
      <c r="I64" s="3"/>
      <c r="J64" s="3"/>
      <c r="K64" s="3"/>
      <c r="L64" s="3"/>
      <c r="M64" s="5">
        <f>SUMPRODUCT(($D65:$D80="계")*(M65:M80))</f>
        <v>3589</v>
      </c>
      <c r="N64" s="5">
        <f t="shared" ref="N64" si="274">SUMPRODUCT(($D65:$D80="계")*(N65:N80))</f>
        <v>3594</v>
      </c>
      <c r="O64" s="5">
        <f t="shared" ref="O64:AD64" si="275">SUMPRODUCT(($D65:$D80="계")*(O65:O80))</f>
        <v>7093</v>
      </c>
      <c r="P64" s="5">
        <f t="shared" si="275"/>
        <v>7056</v>
      </c>
      <c r="Q64" s="5">
        <f t="shared" si="275"/>
        <v>7140</v>
      </c>
      <c r="R64" s="5">
        <f t="shared" si="275"/>
        <v>7207</v>
      </c>
      <c r="S64" s="5">
        <f t="shared" si="275"/>
        <v>3151</v>
      </c>
      <c r="T64" s="5">
        <f t="shared" ref="T64" si="276">SUMPRODUCT(($D65:$D80="계")*(T65:T80))</f>
        <v>3155</v>
      </c>
      <c r="U64" s="5">
        <f t="shared" si="275"/>
        <v>6740</v>
      </c>
      <c r="V64" s="5">
        <f t="shared" si="275"/>
        <v>6985</v>
      </c>
      <c r="W64" s="5">
        <f t="shared" si="275"/>
        <v>7068</v>
      </c>
      <c r="X64" s="5">
        <f t="shared" si="275"/>
        <v>7135</v>
      </c>
      <c r="Y64" s="5">
        <f t="shared" si="275"/>
        <v>3151</v>
      </c>
      <c r="Z64" s="5">
        <f t="shared" ref="Z64" si="277">SUMPRODUCT(($D65:$D80="계")*(Z65:Z80))</f>
        <v>3155</v>
      </c>
      <c r="AA64" s="5">
        <f t="shared" si="275"/>
        <v>6740</v>
      </c>
      <c r="AB64" s="5">
        <f t="shared" si="275"/>
        <v>6985</v>
      </c>
      <c r="AC64" s="5">
        <f t="shared" si="275"/>
        <v>7068</v>
      </c>
      <c r="AD64" s="5">
        <f t="shared" si="275"/>
        <v>7135</v>
      </c>
    </row>
    <row r="65" spans="1:30" s="2" customFormat="1" ht="18" customHeight="1" outlineLevel="1">
      <c r="A65" s="72"/>
      <c r="B65" s="72"/>
      <c r="C65" s="20" t="s">
        <v>771</v>
      </c>
      <c r="D65" s="25" t="s">
        <v>1122</v>
      </c>
      <c r="E65" s="4"/>
      <c r="F65" s="9"/>
      <c r="G65" s="9"/>
      <c r="H65" s="3"/>
      <c r="I65" s="3"/>
      <c r="J65" s="3"/>
      <c r="K65" s="3"/>
      <c r="L65" s="3"/>
      <c r="M65" s="5">
        <f>VLOOKUP($C65,'[1]1.계획인구(행정)'!$C$7:$U$501,14,FALSE)</f>
        <v>168</v>
      </c>
      <c r="N65" s="5">
        <f>VLOOKUP($C65,'[1]1.계획인구(행정)'!$C$7:$U$501,15,FALSE)</f>
        <v>169</v>
      </c>
      <c r="O65" s="5">
        <f>VLOOKUP($C65,'[1]1.계획인구(행정)'!$C$7:$U$501,16,FALSE)</f>
        <v>166</v>
      </c>
      <c r="P65" s="5">
        <f>VLOOKUP($C65,'[1]1.계획인구(행정)'!$C$7:$U$501,17,FALSE)</f>
        <v>164</v>
      </c>
      <c r="Q65" s="5">
        <f>VLOOKUP($C65,'[1]1.계획인구(행정)'!$C$7:$U$501,18,FALSE)</f>
        <v>167</v>
      </c>
      <c r="R65" s="5">
        <f>VLOOKUP($C65,'[1]1.계획인구(행정)'!$C$7:$U$501,19,FALSE)</f>
        <v>171</v>
      </c>
      <c r="S65" s="5">
        <f>SUM(S66)</f>
        <v>160</v>
      </c>
      <c r="T65" s="5">
        <f>SUM(T66)</f>
        <v>161</v>
      </c>
      <c r="U65" s="5">
        <f t="shared" ref="U65:AD65" si="278">SUM(U66)</f>
        <v>158</v>
      </c>
      <c r="V65" s="5">
        <f t="shared" si="278"/>
        <v>162</v>
      </c>
      <c r="W65" s="5">
        <f t="shared" si="278"/>
        <v>165</v>
      </c>
      <c r="X65" s="5">
        <f t="shared" si="278"/>
        <v>169</v>
      </c>
      <c r="Y65" s="5">
        <f t="shared" si="278"/>
        <v>160</v>
      </c>
      <c r="Z65" s="5">
        <f t="shared" si="278"/>
        <v>161</v>
      </c>
      <c r="AA65" s="5">
        <f t="shared" si="278"/>
        <v>158</v>
      </c>
      <c r="AB65" s="5">
        <f t="shared" si="278"/>
        <v>162</v>
      </c>
      <c r="AC65" s="5">
        <f t="shared" si="278"/>
        <v>165</v>
      </c>
      <c r="AD65" s="5">
        <f t="shared" si="278"/>
        <v>169</v>
      </c>
    </row>
    <row r="66" spans="1:30" s="2" customFormat="1" ht="18" customHeight="1" outlineLevel="1">
      <c r="A66" s="72"/>
      <c r="B66" s="72"/>
      <c r="C66" s="41"/>
      <c r="D66" s="25" t="s">
        <v>59</v>
      </c>
      <c r="E66" s="4"/>
      <c r="F66" s="9">
        <v>0</v>
      </c>
      <c r="G66" s="9"/>
      <c r="H66" s="3">
        <v>0.95</v>
      </c>
      <c r="I66" s="3">
        <v>0.95</v>
      </c>
      <c r="J66" s="3">
        <v>0.99</v>
      </c>
      <c r="K66" s="3">
        <v>0.99</v>
      </c>
      <c r="L66" s="3">
        <v>0.99</v>
      </c>
      <c r="M66" s="5">
        <f>M65</f>
        <v>168</v>
      </c>
      <c r="N66" s="5">
        <f t="shared" ref="N66:R66" si="279">N65</f>
        <v>169</v>
      </c>
      <c r="O66" s="5">
        <f t="shared" si="279"/>
        <v>166</v>
      </c>
      <c r="P66" s="5">
        <f t="shared" si="279"/>
        <v>164</v>
      </c>
      <c r="Q66" s="5">
        <f t="shared" si="279"/>
        <v>167</v>
      </c>
      <c r="R66" s="5">
        <f t="shared" si="279"/>
        <v>171</v>
      </c>
      <c r="S66" s="27">
        <f t="shared" ref="S66" si="280">ROUND(IF($F66=0,M66,IF($F66=5,0,0))*H66,0)</f>
        <v>160</v>
      </c>
      <c r="T66" s="27">
        <f>ROUND(IF($F66=0,N66,IF($F66=5,0,0))*H66,0)</f>
        <v>161</v>
      </c>
      <c r="U66" s="27">
        <f>ROUND(IF($F66=0,O66,IF($F66=1,O66,IF($F66=5,O66,0)))*I66,0)</f>
        <v>158</v>
      </c>
      <c r="V66" s="27">
        <f>ROUND(IF($F66=0,P66,IF($F66=1,P66,IF($F66=2,P66,IF($F66=5,P66,0))))*J66,0)</f>
        <v>162</v>
      </c>
      <c r="W66" s="27">
        <f>ROUND(IF($F66=0,Q66,IF($F66=1,Q66,IF($F66=2,Q66,IF($F66=3,Q66,IF($F66=5,Q66,0)))))*K66,0)</f>
        <v>165</v>
      </c>
      <c r="X66" s="27">
        <f>ROUND(IF($F66=0,R66,IF($F66=1,R66,IF($F66=2,R66,IF($F66=3,R66,IF($F66=4,R66,IF($F66=5,R66,0))))))*L66,0)</f>
        <v>169</v>
      </c>
      <c r="Y66" s="27">
        <f t="shared" ref="Y66" si="281">ROUND(IF($F66=0,M66,IF($F66=5,M66,0))*H66,0)</f>
        <v>160</v>
      </c>
      <c r="Z66" s="27">
        <f t="shared" ref="Z66" si="282">ROUND(IF($F66=0,N66,IF($F66=5,N66,0))*H66,0)</f>
        <v>161</v>
      </c>
      <c r="AA66" s="27">
        <f>ROUND(IF($F66=0,O66,IF($F66=1,O66,IF($F66=5,O66,0)))*I66,0)</f>
        <v>158</v>
      </c>
      <c r="AB66" s="27">
        <f>ROUND(IF($F66=0,P66,IF($F66=1,P66,IF($F66=2,P66,IF($F66=5,P66,0))))*J66,0)</f>
        <v>162</v>
      </c>
      <c r="AC66" s="27">
        <f>ROUND(IF($F66=0,Q66,IF($F66=1,Q66,IF($F66=2,Q66,IF($F66=3,Q66,IF($F66=5,Q66,0)))))*K66,0)</f>
        <v>165</v>
      </c>
      <c r="AD66" s="27">
        <f>ROUND(IF($F66=0,R66,IF($F66=1,R66,IF($F66=2,R66,IF($F66=3,R66,IF($F66=4,R66,IF($F66=5,R66,0))))))*L66,0)</f>
        <v>169</v>
      </c>
    </row>
    <row r="67" spans="1:30" s="2" customFormat="1" ht="18" customHeight="1" outlineLevel="1">
      <c r="A67" s="72"/>
      <c r="B67" s="72"/>
      <c r="C67" s="20" t="s">
        <v>772</v>
      </c>
      <c r="D67" s="25" t="s">
        <v>1122</v>
      </c>
      <c r="E67" s="4"/>
      <c r="F67" s="9"/>
      <c r="G67" s="9"/>
      <c r="H67" s="3"/>
      <c r="I67" s="3"/>
      <c r="J67" s="3"/>
      <c r="K67" s="3"/>
      <c r="L67" s="3"/>
      <c r="M67" s="5">
        <f>VLOOKUP($C67,'[1]1.계획인구(행정)'!$C$7:$U$501,14,FALSE)</f>
        <v>333</v>
      </c>
      <c r="N67" s="5">
        <f>VLOOKUP($C67,'[1]1.계획인구(행정)'!$C$7:$U$501,15,FALSE)</f>
        <v>333</v>
      </c>
      <c r="O67" s="5">
        <f>VLOOKUP($C67,'[1]1.계획인구(행정)'!$C$7:$U$501,16,FALSE)</f>
        <v>328</v>
      </c>
      <c r="P67" s="5">
        <f>VLOOKUP($C67,'[1]1.계획인구(행정)'!$C$7:$U$501,17,FALSE)</f>
        <v>325</v>
      </c>
      <c r="Q67" s="5">
        <f>VLOOKUP($C67,'[1]1.계획인구(행정)'!$C$7:$U$501,18,FALSE)</f>
        <v>333</v>
      </c>
      <c r="R67" s="5">
        <f>VLOOKUP($C67,'[1]1.계획인구(행정)'!$C$7:$U$501,19,FALSE)</f>
        <v>339</v>
      </c>
      <c r="S67" s="5">
        <f>SUM(S68)</f>
        <v>316</v>
      </c>
      <c r="T67" s="5">
        <f>SUM(T68)</f>
        <v>316</v>
      </c>
      <c r="U67" s="5">
        <f t="shared" ref="U67" si="283">SUM(U68)</f>
        <v>312</v>
      </c>
      <c r="V67" s="5">
        <f t="shared" ref="V67" si="284">SUM(V68)</f>
        <v>322</v>
      </c>
      <c r="W67" s="5">
        <f t="shared" ref="W67" si="285">SUM(W68)</f>
        <v>330</v>
      </c>
      <c r="X67" s="5">
        <f t="shared" ref="X67" si="286">SUM(X68)</f>
        <v>336</v>
      </c>
      <c r="Y67" s="5">
        <f t="shared" ref="Y67:Z67" si="287">SUM(Y68)</f>
        <v>316</v>
      </c>
      <c r="Z67" s="5">
        <f t="shared" si="287"/>
        <v>316</v>
      </c>
      <c r="AA67" s="5">
        <f t="shared" ref="AA67" si="288">SUM(AA68)</f>
        <v>312</v>
      </c>
      <c r="AB67" s="5">
        <f t="shared" ref="AB67" si="289">SUM(AB68)</f>
        <v>322</v>
      </c>
      <c r="AC67" s="5">
        <f t="shared" ref="AC67" si="290">SUM(AC68)</f>
        <v>330</v>
      </c>
      <c r="AD67" s="5">
        <f t="shared" ref="AD67" si="291">SUM(AD68)</f>
        <v>336</v>
      </c>
    </row>
    <row r="68" spans="1:30" s="2" customFormat="1" ht="18" customHeight="1" outlineLevel="1">
      <c r="A68" s="72"/>
      <c r="B68" s="72"/>
      <c r="C68" s="41"/>
      <c r="D68" s="25" t="s">
        <v>60</v>
      </c>
      <c r="E68" s="4"/>
      <c r="F68" s="9">
        <v>0</v>
      </c>
      <c r="G68" s="9"/>
      <c r="H68" s="3">
        <v>0.95</v>
      </c>
      <c r="I68" s="3">
        <v>0.95</v>
      </c>
      <c r="J68" s="3">
        <v>0.99</v>
      </c>
      <c r="K68" s="3">
        <v>0.99</v>
      </c>
      <c r="L68" s="3">
        <v>0.99</v>
      </c>
      <c r="M68" s="5">
        <f>M67</f>
        <v>333</v>
      </c>
      <c r="N68" s="5">
        <f t="shared" ref="N68:O68" si="292">N67</f>
        <v>333</v>
      </c>
      <c r="O68" s="5">
        <f t="shared" si="292"/>
        <v>328</v>
      </c>
      <c r="P68" s="5">
        <f t="shared" ref="P68" si="293">P67</f>
        <v>325</v>
      </c>
      <c r="Q68" s="5">
        <f t="shared" ref="Q68" si="294">Q67</f>
        <v>333</v>
      </c>
      <c r="R68" s="5">
        <f t="shared" ref="R68" si="295">R67</f>
        <v>339</v>
      </c>
      <c r="S68" s="27">
        <f t="shared" ref="S68" si="296">ROUND(IF($F68=0,M68,IF($F68=5,0,0))*H68,0)</f>
        <v>316</v>
      </c>
      <c r="T68" s="27">
        <f>ROUND(IF($F68=0,N68,IF($F68=5,0,0))*H68,0)</f>
        <v>316</v>
      </c>
      <c r="U68" s="27">
        <f>ROUND(IF($F68=0,O68,IF($F68=1,O68,IF($F68=5,O68,0)))*I68,0)</f>
        <v>312</v>
      </c>
      <c r="V68" s="27">
        <f>ROUND(IF($F68=0,P68,IF($F68=1,P68,IF($F68=2,P68,IF($F68=5,P68,0))))*J68,0)</f>
        <v>322</v>
      </c>
      <c r="W68" s="27">
        <f>ROUND(IF($F68=0,Q68,IF($F68=1,Q68,IF($F68=2,Q68,IF($F68=3,Q68,IF($F68=5,Q68,0)))))*K68,0)</f>
        <v>330</v>
      </c>
      <c r="X68" s="27">
        <f>ROUND(IF($F68=0,R68,IF($F68=1,R68,IF($F68=2,R68,IF($F68=3,R68,IF($F68=4,R68,IF($F68=5,R68,0))))))*L68,0)</f>
        <v>336</v>
      </c>
      <c r="Y68" s="27">
        <f t="shared" ref="Y68" si="297">ROUND(IF($F68=0,M68,IF($F68=5,M68,0))*H68,0)</f>
        <v>316</v>
      </c>
      <c r="Z68" s="27">
        <f t="shared" ref="Z68" si="298">ROUND(IF($F68=0,N68,IF($F68=5,N68,0))*H68,0)</f>
        <v>316</v>
      </c>
      <c r="AA68" s="27">
        <f>ROUND(IF($F68=0,O68,IF($F68=1,O68,IF($F68=5,O68,0)))*I68,0)</f>
        <v>312</v>
      </c>
      <c r="AB68" s="27">
        <f>ROUND(IF($F68=0,P68,IF($F68=1,P68,IF($F68=2,P68,IF($F68=5,P68,0))))*J68,0)</f>
        <v>322</v>
      </c>
      <c r="AC68" s="27">
        <f>ROUND(IF($F68=0,Q68,IF($F68=1,Q68,IF($F68=2,Q68,IF($F68=3,Q68,IF($F68=5,Q68,0)))))*K68,0)</f>
        <v>330</v>
      </c>
      <c r="AD68" s="27">
        <f>ROUND(IF($F68=0,R68,IF($F68=1,R68,IF($F68=2,R68,IF($F68=3,R68,IF($F68=4,R68,IF($F68=5,R68,0))))))*L68,0)</f>
        <v>336</v>
      </c>
    </row>
    <row r="69" spans="1:30" s="2" customFormat="1" ht="18" customHeight="1" outlineLevel="1">
      <c r="A69" s="72"/>
      <c r="B69" s="72"/>
      <c r="C69" s="20" t="s">
        <v>773</v>
      </c>
      <c r="D69" s="25" t="s">
        <v>1122</v>
      </c>
      <c r="E69" s="4"/>
      <c r="F69" s="9"/>
      <c r="G69" s="9"/>
      <c r="H69" s="3"/>
      <c r="I69" s="3"/>
      <c r="J69" s="3"/>
      <c r="K69" s="3"/>
      <c r="L69" s="3"/>
      <c r="M69" s="5">
        <f>VLOOKUP($C69,'[1]1.계획인구(행정)'!$C$7:$U$501,14,FALSE)</f>
        <v>598</v>
      </c>
      <c r="N69" s="5">
        <f>VLOOKUP($C69,'[1]1.계획인구(행정)'!$C$7:$U$501,15,FALSE)</f>
        <v>599</v>
      </c>
      <c r="O69" s="5">
        <f>VLOOKUP($C69,'[1]1.계획인구(행정)'!$C$7:$U$501,16,FALSE)</f>
        <v>590</v>
      </c>
      <c r="P69" s="5">
        <f>VLOOKUP($C69,'[1]1.계획인구(행정)'!$C$7:$U$501,17,FALSE)</f>
        <v>584</v>
      </c>
      <c r="Q69" s="5">
        <f>VLOOKUP($C69,'[1]1.계획인구(행정)'!$C$7:$U$501,18,FALSE)</f>
        <v>598</v>
      </c>
      <c r="R69" s="5">
        <f>VLOOKUP($C69,'[1]1.계획인구(행정)'!$C$7:$U$501,19,FALSE)</f>
        <v>608</v>
      </c>
      <c r="S69" s="5">
        <f>SUM(S70)</f>
        <v>568</v>
      </c>
      <c r="T69" s="5">
        <f>SUM(T70)</f>
        <v>569</v>
      </c>
      <c r="U69" s="5">
        <f t="shared" ref="U69" si="299">SUM(U70)</f>
        <v>561</v>
      </c>
      <c r="V69" s="5">
        <f t="shared" ref="V69" si="300">SUM(V70)</f>
        <v>578</v>
      </c>
      <c r="W69" s="5">
        <f t="shared" ref="W69" si="301">SUM(W70)</f>
        <v>592</v>
      </c>
      <c r="X69" s="5">
        <f t="shared" ref="X69" si="302">SUM(X70)</f>
        <v>602</v>
      </c>
      <c r="Y69" s="5">
        <f t="shared" ref="Y69:Z69" si="303">SUM(Y70)</f>
        <v>568</v>
      </c>
      <c r="Z69" s="5">
        <f t="shared" si="303"/>
        <v>569</v>
      </c>
      <c r="AA69" s="5">
        <f t="shared" ref="AA69" si="304">SUM(AA70)</f>
        <v>561</v>
      </c>
      <c r="AB69" s="5">
        <f t="shared" ref="AB69" si="305">SUM(AB70)</f>
        <v>578</v>
      </c>
      <c r="AC69" s="5">
        <f t="shared" ref="AC69" si="306">SUM(AC70)</f>
        <v>592</v>
      </c>
      <c r="AD69" s="5">
        <f t="shared" ref="AD69" si="307">SUM(AD70)</f>
        <v>602</v>
      </c>
    </row>
    <row r="70" spans="1:30" s="2" customFormat="1" ht="18" customHeight="1" outlineLevel="1">
      <c r="A70" s="72"/>
      <c r="B70" s="72"/>
      <c r="C70" s="41"/>
      <c r="D70" s="25" t="s">
        <v>61</v>
      </c>
      <c r="E70" s="4"/>
      <c r="F70" s="9">
        <v>0</v>
      </c>
      <c r="G70" s="9"/>
      <c r="H70" s="3">
        <v>0.95</v>
      </c>
      <c r="I70" s="3">
        <v>0.95</v>
      </c>
      <c r="J70" s="3">
        <v>0.99</v>
      </c>
      <c r="K70" s="3">
        <v>0.99</v>
      </c>
      <c r="L70" s="3">
        <v>0.99</v>
      </c>
      <c r="M70" s="5">
        <f>M69</f>
        <v>598</v>
      </c>
      <c r="N70" s="5">
        <f t="shared" ref="N70:O70" si="308">N69</f>
        <v>599</v>
      </c>
      <c r="O70" s="5">
        <f t="shared" si="308"/>
        <v>590</v>
      </c>
      <c r="P70" s="5">
        <f t="shared" ref="P70" si="309">P69</f>
        <v>584</v>
      </c>
      <c r="Q70" s="5">
        <f t="shared" ref="Q70" si="310">Q69</f>
        <v>598</v>
      </c>
      <c r="R70" s="5">
        <f t="shared" ref="R70" si="311">R69</f>
        <v>608</v>
      </c>
      <c r="S70" s="27">
        <f t="shared" ref="S70" si="312">ROUND(IF($F70=0,M70,IF($F70=5,0,0))*H70,0)</f>
        <v>568</v>
      </c>
      <c r="T70" s="27">
        <f>ROUND(IF($F70=0,N70,IF($F70=5,0,0))*H70,0)</f>
        <v>569</v>
      </c>
      <c r="U70" s="27">
        <f>ROUND(IF($F70=0,O70,IF($F70=1,O70,IF($F70=5,O70,0)))*I70,0)</f>
        <v>561</v>
      </c>
      <c r="V70" s="27">
        <f>ROUND(IF($F70=0,P70,IF($F70=1,P70,IF($F70=2,P70,IF($F70=5,P70,0))))*J70,0)</f>
        <v>578</v>
      </c>
      <c r="W70" s="27">
        <f>ROUND(IF($F70=0,Q70,IF($F70=1,Q70,IF($F70=2,Q70,IF($F70=3,Q70,IF($F70=5,Q70,0)))))*K70,0)</f>
        <v>592</v>
      </c>
      <c r="X70" s="27">
        <f>ROUND(IF($F70=0,R70,IF($F70=1,R70,IF($F70=2,R70,IF($F70=3,R70,IF($F70=4,R70,IF($F70=5,R70,0))))))*L70,0)</f>
        <v>602</v>
      </c>
      <c r="Y70" s="27">
        <f t="shared" ref="Y70" si="313">ROUND(IF($F70=0,M70,IF($F70=5,M70,0))*H70,0)</f>
        <v>568</v>
      </c>
      <c r="Z70" s="27">
        <f t="shared" ref="Z70" si="314">ROUND(IF($F70=0,N70,IF($F70=5,N70,0))*H70,0)</f>
        <v>569</v>
      </c>
      <c r="AA70" s="27">
        <f>ROUND(IF($F70=0,O70,IF($F70=1,O70,IF($F70=5,O70,0)))*I70,0)</f>
        <v>561</v>
      </c>
      <c r="AB70" s="27">
        <f>ROUND(IF($F70=0,P70,IF($F70=1,P70,IF($F70=2,P70,IF($F70=5,P70,0))))*J70,0)</f>
        <v>578</v>
      </c>
      <c r="AC70" s="27">
        <f>ROUND(IF($F70=0,Q70,IF($F70=1,Q70,IF($F70=2,Q70,IF($F70=3,Q70,IF($F70=5,Q70,0)))))*K70,0)</f>
        <v>592</v>
      </c>
      <c r="AD70" s="27">
        <f>ROUND(IF($F70=0,R70,IF($F70=1,R70,IF($F70=2,R70,IF($F70=3,R70,IF($F70=4,R70,IF($F70=5,R70,0))))))*L70,0)</f>
        <v>602</v>
      </c>
    </row>
    <row r="71" spans="1:30" s="2" customFormat="1" ht="18" customHeight="1" outlineLevel="1">
      <c r="A71" s="72"/>
      <c r="B71" s="72"/>
      <c r="C71" s="25" t="s">
        <v>774</v>
      </c>
      <c r="D71" s="25" t="s">
        <v>1122</v>
      </c>
      <c r="E71" s="4"/>
      <c r="F71" s="9"/>
      <c r="G71" s="9"/>
      <c r="H71" s="3"/>
      <c r="I71" s="3"/>
      <c r="J71" s="3"/>
      <c r="K71" s="3"/>
      <c r="L71" s="3"/>
      <c r="M71" s="5">
        <f>VLOOKUP($C71,'[1]1.계획인구(행정)'!$C$7:$U$501,14,FALSE)</f>
        <v>186</v>
      </c>
      <c r="N71" s="5">
        <f>VLOOKUP($C71,'[1]1.계획인구(행정)'!$C$7:$U$501,15,FALSE)</f>
        <v>186</v>
      </c>
      <c r="O71" s="5">
        <f>VLOOKUP($C71,'[1]1.계획인구(행정)'!$C$7:$U$501,16,FALSE)</f>
        <v>183</v>
      </c>
      <c r="P71" s="5">
        <f>VLOOKUP($C71,'[1]1.계획인구(행정)'!$C$7:$U$501,17,FALSE)</f>
        <v>181</v>
      </c>
      <c r="Q71" s="5">
        <f>VLOOKUP($C71,'[1]1.계획인구(행정)'!$C$7:$U$501,18,FALSE)</f>
        <v>185</v>
      </c>
      <c r="R71" s="5">
        <f>VLOOKUP($C71,'[1]1.계획인구(행정)'!$C$7:$U$501,19,FALSE)</f>
        <v>189</v>
      </c>
      <c r="S71" s="5">
        <f>SUM(S72)</f>
        <v>177</v>
      </c>
      <c r="T71" s="5">
        <f>SUM(T72)</f>
        <v>177</v>
      </c>
      <c r="U71" s="5">
        <f t="shared" ref="U71" si="315">SUM(U72)</f>
        <v>174</v>
      </c>
      <c r="V71" s="5">
        <f t="shared" ref="V71" si="316">SUM(V72)</f>
        <v>179</v>
      </c>
      <c r="W71" s="5">
        <f t="shared" ref="W71" si="317">SUM(W72)</f>
        <v>183</v>
      </c>
      <c r="X71" s="5">
        <f t="shared" ref="X71" si="318">SUM(X72)</f>
        <v>187</v>
      </c>
      <c r="Y71" s="5">
        <f t="shared" ref="Y71:Z71" si="319">SUM(Y72)</f>
        <v>177</v>
      </c>
      <c r="Z71" s="5">
        <f t="shared" si="319"/>
        <v>177</v>
      </c>
      <c r="AA71" s="5">
        <f t="shared" ref="AA71" si="320">SUM(AA72)</f>
        <v>174</v>
      </c>
      <c r="AB71" s="5">
        <f t="shared" ref="AB71" si="321">SUM(AB72)</f>
        <v>179</v>
      </c>
      <c r="AC71" s="5">
        <f t="shared" ref="AC71" si="322">SUM(AC72)</f>
        <v>183</v>
      </c>
      <c r="AD71" s="5">
        <f t="shared" ref="AD71" si="323">SUM(AD72)</f>
        <v>187</v>
      </c>
    </row>
    <row r="72" spans="1:30" s="2" customFormat="1" ht="18" customHeight="1" outlineLevel="1">
      <c r="A72" s="72"/>
      <c r="B72" s="72"/>
      <c r="C72" s="41"/>
      <c r="D72" s="25" t="s">
        <v>62</v>
      </c>
      <c r="E72" s="4"/>
      <c r="F72" s="9">
        <v>0</v>
      </c>
      <c r="G72" s="9"/>
      <c r="H72" s="3">
        <v>0.95</v>
      </c>
      <c r="I72" s="3">
        <v>0.95</v>
      </c>
      <c r="J72" s="3">
        <v>0.99</v>
      </c>
      <c r="K72" s="3">
        <v>0.99</v>
      </c>
      <c r="L72" s="3">
        <v>0.99</v>
      </c>
      <c r="M72" s="5">
        <f>M71</f>
        <v>186</v>
      </c>
      <c r="N72" s="5">
        <f t="shared" ref="N72:O72" si="324">N71</f>
        <v>186</v>
      </c>
      <c r="O72" s="5">
        <f t="shared" si="324"/>
        <v>183</v>
      </c>
      <c r="P72" s="5">
        <f t="shared" ref="P72" si="325">P71</f>
        <v>181</v>
      </c>
      <c r="Q72" s="5">
        <f t="shared" ref="Q72" si="326">Q71</f>
        <v>185</v>
      </c>
      <c r="R72" s="5">
        <f t="shared" ref="R72" si="327">R71</f>
        <v>189</v>
      </c>
      <c r="S72" s="27">
        <f t="shared" ref="S72" si="328">ROUND(IF($F72=0,M72,IF($F72=5,0,0))*H72,0)</f>
        <v>177</v>
      </c>
      <c r="T72" s="27">
        <f>ROUND(IF($F72=0,N72,IF($F72=5,0,0))*H72,0)</f>
        <v>177</v>
      </c>
      <c r="U72" s="27">
        <f>ROUND(IF($F72=0,O72,IF($F72=1,O72,IF($F72=5,O72,0)))*I72,0)</f>
        <v>174</v>
      </c>
      <c r="V72" s="27">
        <f>ROUND(IF($F72=0,P72,IF($F72=1,P72,IF($F72=2,P72,IF($F72=5,P72,0))))*J72,0)</f>
        <v>179</v>
      </c>
      <c r="W72" s="27">
        <f>ROUND(IF($F72=0,Q72,IF($F72=1,Q72,IF($F72=2,Q72,IF($F72=3,Q72,IF($F72=5,Q72,0)))))*K72,0)</f>
        <v>183</v>
      </c>
      <c r="X72" s="27">
        <f>ROUND(IF($F72=0,R72,IF($F72=1,R72,IF($F72=2,R72,IF($F72=3,R72,IF($F72=4,R72,IF($F72=5,R72,0))))))*L72,0)</f>
        <v>187</v>
      </c>
      <c r="Y72" s="27">
        <f t="shared" ref="Y72" si="329">ROUND(IF($F72=0,M72,IF($F72=5,M72,0))*H72,0)</f>
        <v>177</v>
      </c>
      <c r="Z72" s="27">
        <f t="shared" ref="Z72" si="330">ROUND(IF($F72=0,N72,IF($F72=5,N72,0))*H72,0)</f>
        <v>177</v>
      </c>
      <c r="AA72" s="27">
        <f>ROUND(IF($F72=0,O72,IF($F72=1,O72,IF($F72=5,O72,0)))*I72,0)</f>
        <v>174</v>
      </c>
      <c r="AB72" s="27">
        <f>ROUND(IF($F72=0,P72,IF($F72=1,P72,IF($F72=2,P72,IF($F72=5,P72,0))))*J72,0)</f>
        <v>179</v>
      </c>
      <c r="AC72" s="27">
        <f>ROUND(IF($F72=0,Q72,IF($F72=1,Q72,IF($F72=2,Q72,IF($F72=3,Q72,IF($F72=5,Q72,0)))))*K72,0)</f>
        <v>183</v>
      </c>
      <c r="AD72" s="27">
        <f>ROUND(IF($F72=0,R72,IF($F72=1,R72,IF($F72=2,R72,IF($F72=3,R72,IF($F72=4,R72,IF($F72=5,R72,0))))))*L72,0)</f>
        <v>187</v>
      </c>
    </row>
    <row r="73" spans="1:30" s="2" customFormat="1" ht="18" customHeight="1" outlineLevel="1">
      <c r="A73" s="72"/>
      <c r="B73" s="72"/>
      <c r="C73" s="25" t="s">
        <v>775</v>
      </c>
      <c r="D73" s="25" t="s">
        <v>1122</v>
      </c>
      <c r="E73" s="4"/>
      <c r="F73" s="9"/>
      <c r="G73" s="9"/>
      <c r="H73" s="3"/>
      <c r="I73" s="3"/>
      <c r="J73" s="3"/>
      <c r="K73" s="3"/>
      <c r="L73" s="3"/>
      <c r="M73" s="5">
        <f>VLOOKUP($C73,'[1]1.계획인구(행정)'!$C$7:$U$501,14,FALSE)</f>
        <v>101</v>
      </c>
      <c r="N73" s="5">
        <f>VLOOKUP($C73,'[1]1.계획인구(행정)'!$C$7:$U$501,15,FALSE)</f>
        <v>101</v>
      </c>
      <c r="O73" s="5">
        <f>VLOOKUP($C73,'[1]1.계획인구(행정)'!$C$7:$U$501,16,FALSE)</f>
        <v>99</v>
      </c>
      <c r="P73" s="5">
        <f>VLOOKUP($C73,'[1]1.계획인구(행정)'!$C$7:$U$501,17,FALSE)</f>
        <v>98</v>
      </c>
      <c r="Q73" s="5">
        <f>VLOOKUP($C73,'[1]1.계획인구(행정)'!$C$7:$U$501,18,FALSE)</f>
        <v>101</v>
      </c>
      <c r="R73" s="5">
        <f>VLOOKUP($C73,'[1]1.계획인구(행정)'!$C$7:$U$501,19,FALSE)</f>
        <v>103</v>
      </c>
      <c r="S73" s="5">
        <f>SUM(S74)</f>
        <v>0</v>
      </c>
      <c r="T73" s="5">
        <f>SUM(T74)</f>
        <v>0</v>
      </c>
      <c r="U73" s="5">
        <f t="shared" ref="U73" si="331">SUM(U74)</f>
        <v>94</v>
      </c>
      <c r="V73" s="5">
        <f t="shared" ref="V73" si="332">SUM(V74)</f>
        <v>97</v>
      </c>
      <c r="W73" s="5">
        <f t="shared" ref="W73" si="333">SUM(W74)</f>
        <v>100</v>
      </c>
      <c r="X73" s="5">
        <f t="shared" ref="X73" si="334">SUM(X74)</f>
        <v>102</v>
      </c>
      <c r="Y73" s="5">
        <f t="shared" ref="Y73:Z73" si="335">SUM(Y74)</f>
        <v>0</v>
      </c>
      <c r="Z73" s="5">
        <f t="shared" si="335"/>
        <v>0</v>
      </c>
      <c r="AA73" s="5">
        <f t="shared" ref="AA73" si="336">SUM(AA74)</f>
        <v>94</v>
      </c>
      <c r="AB73" s="5">
        <f t="shared" ref="AB73" si="337">SUM(AB74)</f>
        <v>97</v>
      </c>
      <c r="AC73" s="5">
        <f t="shared" ref="AC73" si="338">SUM(AC74)</f>
        <v>100</v>
      </c>
      <c r="AD73" s="5">
        <f t="shared" ref="AD73" si="339">SUM(AD74)</f>
        <v>102</v>
      </c>
    </row>
    <row r="74" spans="1:30" s="2" customFormat="1" ht="18" customHeight="1" outlineLevel="1">
      <c r="A74" s="72"/>
      <c r="B74" s="72"/>
      <c r="C74" s="41"/>
      <c r="D74" s="44" t="s">
        <v>1528</v>
      </c>
      <c r="E74" s="4">
        <v>27637</v>
      </c>
      <c r="F74" s="9">
        <v>1</v>
      </c>
      <c r="G74" s="9"/>
      <c r="H74" s="3">
        <v>0.95</v>
      </c>
      <c r="I74" s="3">
        <v>0.95</v>
      </c>
      <c r="J74" s="3">
        <v>0.99</v>
      </c>
      <c r="K74" s="3">
        <v>0.99</v>
      </c>
      <c r="L74" s="3">
        <v>0.99</v>
      </c>
      <c r="M74" s="5">
        <f>M73</f>
        <v>101</v>
      </c>
      <c r="N74" s="5">
        <f t="shared" ref="N74:O74" si="340">N73</f>
        <v>101</v>
      </c>
      <c r="O74" s="5">
        <f t="shared" si="340"/>
        <v>99</v>
      </c>
      <c r="P74" s="5">
        <f t="shared" ref="P74" si="341">P73</f>
        <v>98</v>
      </c>
      <c r="Q74" s="5">
        <f t="shared" ref="Q74" si="342">Q73</f>
        <v>101</v>
      </c>
      <c r="R74" s="5">
        <f t="shared" ref="R74" si="343">R73</f>
        <v>103</v>
      </c>
      <c r="S74" s="27">
        <f t="shared" ref="S74" si="344">ROUND(IF($F74=0,M74,IF($F74=5,0,0))*H74,0)</f>
        <v>0</v>
      </c>
      <c r="T74" s="27">
        <f>ROUND(IF($F74=0,N74,IF($F74=5,0,0))*H74,0)</f>
        <v>0</v>
      </c>
      <c r="U74" s="27">
        <f>ROUND(IF($F74=0,O74,IF($F74=1,O74,IF($F74=5,O74,0)))*I74,0)</f>
        <v>94</v>
      </c>
      <c r="V74" s="27">
        <f>ROUND(IF($F74=0,P74,IF($F74=1,P74,IF($F74=2,P74,IF($F74=5,P74,0))))*J74,0)</f>
        <v>97</v>
      </c>
      <c r="W74" s="27">
        <f>ROUND(IF($F74=0,Q74,IF($F74=1,Q74,IF($F74=2,Q74,IF($F74=3,Q74,IF($F74=5,Q74,0)))))*K74,0)</f>
        <v>100</v>
      </c>
      <c r="X74" s="27">
        <f>ROUND(IF($F74=0,R74,IF($F74=1,R74,IF($F74=2,R74,IF($F74=3,R74,IF($F74=4,R74,IF($F74=5,R74,0))))))*L74,0)</f>
        <v>102</v>
      </c>
      <c r="Y74" s="27">
        <f t="shared" ref="Y74" si="345">ROUND(IF($F74=0,M74,IF($F74=5,M74,0))*H74,0)</f>
        <v>0</v>
      </c>
      <c r="Z74" s="27">
        <f t="shared" ref="Z74" si="346">ROUND(IF($F74=0,N74,IF($F74=5,N74,0))*H74,0)</f>
        <v>0</v>
      </c>
      <c r="AA74" s="27">
        <f>ROUND(IF($F74=0,O74,IF($F74=1,O74,IF($F74=5,O74,0)))*I74,0)</f>
        <v>94</v>
      </c>
      <c r="AB74" s="27">
        <f>ROUND(IF($F74=0,P74,IF($F74=1,P74,IF($F74=2,P74,IF($F74=5,P74,0))))*J74,0)</f>
        <v>97</v>
      </c>
      <c r="AC74" s="27">
        <f>ROUND(IF($F74=0,Q74,IF($F74=1,Q74,IF($F74=2,Q74,IF($F74=3,Q74,IF($F74=5,Q74,0)))))*K74,0)</f>
        <v>100</v>
      </c>
      <c r="AD74" s="27">
        <f>ROUND(IF($F74=0,R74,IF($F74=1,R74,IF($F74=2,R74,IF($F74=3,R74,IF($F74=4,R74,IF($F74=5,R74,0))))))*L74,0)</f>
        <v>102</v>
      </c>
    </row>
    <row r="75" spans="1:30" s="2" customFormat="1" ht="18" customHeight="1" outlineLevel="1">
      <c r="A75" s="72"/>
      <c r="B75" s="72"/>
      <c r="C75" s="25" t="s">
        <v>776</v>
      </c>
      <c r="D75" s="25" t="s">
        <v>1122</v>
      </c>
      <c r="E75" s="4"/>
      <c r="F75" s="9"/>
      <c r="G75" s="9"/>
      <c r="H75" s="3"/>
      <c r="I75" s="3"/>
      <c r="J75" s="3"/>
      <c r="K75" s="3"/>
      <c r="L75" s="3"/>
      <c r="M75" s="5">
        <f>VLOOKUP($C75,'[1]1.계획인구(행정)'!$C$7:$U$501,14,FALSE)</f>
        <v>172</v>
      </c>
      <c r="N75" s="5">
        <f>VLOOKUP($C75,'[1]1.계획인구(행정)'!$C$7:$U$501,15,FALSE)</f>
        <v>173</v>
      </c>
      <c r="O75" s="5">
        <f>VLOOKUP($C75,'[1]1.계획인구(행정)'!$C$7:$U$501,16,FALSE)</f>
        <v>3370</v>
      </c>
      <c r="P75" s="5">
        <f>VLOOKUP($C75,'[1]1.계획인구(행정)'!$C$7:$U$501,17,FALSE)</f>
        <v>3368</v>
      </c>
      <c r="Q75" s="5">
        <f>VLOOKUP($C75,'[1]1.계획인구(행정)'!$C$7:$U$501,18,FALSE)</f>
        <v>3372</v>
      </c>
      <c r="R75" s="5">
        <f>VLOOKUP($C75,'[1]1.계획인구(행정)'!$C$7:$U$501,19,FALSE)</f>
        <v>3375</v>
      </c>
      <c r="S75" s="5">
        <f>SUM(S76)</f>
        <v>0</v>
      </c>
      <c r="T75" s="5">
        <f>SUM(T76)</f>
        <v>0</v>
      </c>
      <c r="U75" s="5">
        <f t="shared" ref="U75" si="347">SUM(U76)</f>
        <v>3202</v>
      </c>
      <c r="V75" s="5">
        <f t="shared" ref="V75" si="348">SUM(V76)</f>
        <v>3334</v>
      </c>
      <c r="W75" s="5">
        <f t="shared" ref="W75" si="349">SUM(W76)</f>
        <v>3338</v>
      </c>
      <c r="X75" s="5">
        <f t="shared" ref="X75" si="350">SUM(X76)</f>
        <v>3341</v>
      </c>
      <c r="Y75" s="5">
        <f t="shared" ref="Y75:Z75" si="351">SUM(Y76)</f>
        <v>0</v>
      </c>
      <c r="Z75" s="5">
        <f t="shared" si="351"/>
        <v>0</v>
      </c>
      <c r="AA75" s="5">
        <f t="shared" ref="AA75" si="352">SUM(AA76)</f>
        <v>3202</v>
      </c>
      <c r="AB75" s="5">
        <f t="shared" ref="AB75" si="353">SUM(AB76)</f>
        <v>3334</v>
      </c>
      <c r="AC75" s="5">
        <f t="shared" ref="AC75" si="354">SUM(AC76)</f>
        <v>3338</v>
      </c>
      <c r="AD75" s="5">
        <f t="shared" ref="AD75" si="355">SUM(AD76)</f>
        <v>3341</v>
      </c>
    </row>
    <row r="76" spans="1:30" s="2" customFormat="1" ht="18" customHeight="1" outlineLevel="1">
      <c r="A76" s="72"/>
      <c r="B76" s="72"/>
      <c r="C76" s="41"/>
      <c r="D76" s="25" t="s">
        <v>64</v>
      </c>
      <c r="E76" s="4">
        <v>34348</v>
      </c>
      <c r="F76" s="9">
        <v>1</v>
      </c>
      <c r="G76" s="9"/>
      <c r="H76" s="3">
        <v>0.95</v>
      </c>
      <c r="I76" s="3">
        <v>0.95</v>
      </c>
      <c r="J76" s="3">
        <v>0.99</v>
      </c>
      <c r="K76" s="3">
        <v>0.99</v>
      </c>
      <c r="L76" s="3">
        <v>0.99</v>
      </c>
      <c r="M76" s="5">
        <f>M75</f>
        <v>172</v>
      </c>
      <c r="N76" s="5">
        <f t="shared" ref="N76:O76" si="356">N75</f>
        <v>173</v>
      </c>
      <c r="O76" s="5">
        <f t="shared" si="356"/>
        <v>3370</v>
      </c>
      <c r="P76" s="5">
        <f t="shared" ref="P76" si="357">P75</f>
        <v>3368</v>
      </c>
      <c r="Q76" s="5">
        <f t="shared" ref="Q76" si="358">Q75</f>
        <v>3372</v>
      </c>
      <c r="R76" s="5">
        <f t="shared" ref="R76" si="359">R75</f>
        <v>3375</v>
      </c>
      <c r="S76" s="27">
        <f t="shared" ref="S76:S77" si="360">ROUND(IF($F76=0,M76,IF($F76=5,0,0))*H76,0)</f>
        <v>0</v>
      </c>
      <c r="T76" s="27">
        <f t="shared" ref="T76:T77" si="361">ROUND(IF($F76=0,N76,IF($F76=5,0,0))*H76,0)</f>
        <v>0</v>
      </c>
      <c r="U76" s="27">
        <f t="shared" ref="U76:U77" si="362">ROUND(IF($F76=0,O76,IF($F76=1,O76,IF($F76=5,O76,0)))*I76,0)</f>
        <v>3202</v>
      </c>
      <c r="V76" s="27">
        <f t="shared" ref="V76:V77" si="363">ROUND(IF($F76=0,P76,IF($F76=1,P76,IF($F76=2,P76,IF($F76=5,P76,0))))*J76,0)</f>
        <v>3334</v>
      </c>
      <c r="W76" s="27">
        <f t="shared" ref="W76:W77" si="364">ROUND(IF($F76=0,Q76,IF($F76=1,Q76,IF($F76=2,Q76,IF($F76=3,Q76,IF($F76=5,Q76,0)))))*K76,0)</f>
        <v>3338</v>
      </c>
      <c r="X76" s="27">
        <f t="shared" ref="X76:X77" si="365">ROUND(IF($F76=0,R76,IF($F76=1,R76,IF($F76=2,R76,IF($F76=3,R76,IF($F76=4,R76,IF($F76=5,R76,0))))))*L76,0)</f>
        <v>3341</v>
      </c>
      <c r="Y76" s="27">
        <f t="shared" ref="Y76:Y77" si="366">ROUND(IF($F76=0,M76,IF($F76=5,M76,0))*H76,0)</f>
        <v>0</v>
      </c>
      <c r="Z76" s="27">
        <f t="shared" ref="Z76:Z77" si="367">ROUND(IF($F76=0,N76,IF($F76=5,N76,0))*H76,0)</f>
        <v>0</v>
      </c>
      <c r="AA76" s="27">
        <f t="shared" ref="AA76:AA77" si="368">ROUND(IF($F76=0,O76,IF($F76=1,O76,IF($F76=5,O76,0)))*I76,0)</f>
        <v>3202</v>
      </c>
      <c r="AB76" s="27">
        <f t="shared" ref="AB76:AB77" si="369">ROUND(IF($F76=0,P76,IF($F76=1,P76,IF($F76=2,P76,IF($F76=5,P76,0))))*J76,0)</f>
        <v>3334</v>
      </c>
      <c r="AC76" s="27">
        <f t="shared" ref="AC76:AC77" si="370">ROUND(IF($F76=0,Q76,IF($F76=1,Q76,IF($F76=2,Q76,IF($F76=3,Q76,IF($F76=5,Q76,0)))))*K76,0)</f>
        <v>3338</v>
      </c>
      <c r="AD76" s="27">
        <f t="shared" ref="AD76:AD77" si="371">ROUND(IF($F76=0,R76,IF($F76=1,R76,IF($F76=2,R76,IF($F76=3,R76,IF($F76=4,R76,IF($F76=5,R76,0))))))*L76,0)</f>
        <v>3341</v>
      </c>
    </row>
    <row r="77" spans="1:30" s="2" customFormat="1" ht="18" customHeight="1" outlineLevel="1">
      <c r="A77" s="72"/>
      <c r="B77" s="72"/>
      <c r="C77" s="25" t="s">
        <v>777</v>
      </c>
      <c r="D77" s="25" t="s">
        <v>1122</v>
      </c>
      <c r="E77" s="4"/>
      <c r="F77" s="9">
        <v>0</v>
      </c>
      <c r="G77" s="9"/>
      <c r="H77" s="3">
        <v>0.95</v>
      </c>
      <c r="I77" s="3">
        <v>0.95</v>
      </c>
      <c r="J77" s="3">
        <v>0.99</v>
      </c>
      <c r="K77" s="3">
        <v>0.99</v>
      </c>
      <c r="L77" s="3">
        <v>0.99</v>
      </c>
      <c r="M77" s="5">
        <f>VLOOKUP($C77,'[1]1.계획인구(행정)'!$C$7:$U$501,14,FALSE)</f>
        <v>706</v>
      </c>
      <c r="N77" s="5">
        <f>VLOOKUP($C77,'[1]1.계획인구(행정)'!$C$7:$U$501,15,FALSE)</f>
        <v>707</v>
      </c>
      <c r="O77" s="5">
        <f>VLOOKUP($C77,'[1]1.계획인구(행정)'!$C$7:$U$501,16,FALSE)</f>
        <v>696</v>
      </c>
      <c r="P77" s="5">
        <f>VLOOKUP($C77,'[1]1.계획인구(행정)'!$C$7:$U$501,17,FALSE)</f>
        <v>689</v>
      </c>
      <c r="Q77" s="5">
        <f>VLOOKUP($C77,'[1]1.계획인구(행정)'!$C$7:$U$501,18,FALSE)</f>
        <v>706</v>
      </c>
      <c r="R77" s="5">
        <f>VLOOKUP($C77,'[1]1.계획인구(행정)'!$C$7:$U$501,19,FALSE)</f>
        <v>719</v>
      </c>
      <c r="S77" s="27">
        <f t="shared" si="360"/>
        <v>671</v>
      </c>
      <c r="T77" s="27">
        <f t="shared" si="361"/>
        <v>672</v>
      </c>
      <c r="U77" s="27">
        <f t="shared" si="362"/>
        <v>661</v>
      </c>
      <c r="V77" s="27">
        <f t="shared" si="363"/>
        <v>682</v>
      </c>
      <c r="W77" s="27">
        <f t="shared" si="364"/>
        <v>699</v>
      </c>
      <c r="X77" s="27">
        <f t="shared" si="365"/>
        <v>712</v>
      </c>
      <c r="Y77" s="27">
        <f t="shared" si="366"/>
        <v>671</v>
      </c>
      <c r="Z77" s="27">
        <f t="shared" si="367"/>
        <v>672</v>
      </c>
      <c r="AA77" s="27">
        <f t="shared" si="368"/>
        <v>661</v>
      </c>
      <c r="AB77" s="27">
        <f t="shared" si="369"/>
        <v>682</v>
      </c>
      <c r="AC77" s="27">
        <f t="shared" si="370"/>
        <v>699</v>
      </c>
      <c r="AD77" s="27">
        <f t="shared" si="371"/>
        <v>712</v>
      </c>
    </row>
    <row r="78" spans="1:30" s="2" customFormat="1" ht="18" customHeight="1" outlineLevel="1">
      <c r="A78" s="72"/>
      <c r="B78" s="72"/>
      <c r="C78" s="25" t="s">
        <v>778</v>
      </c>
      <c r="D78" s="25" t="s">
        <v>1122</v>
      </c>
      <c r="E78" s="4"/>
      <c r="F78" s="9"/>
      <c r="G78" s="9"/>
      <c r="H78" s="3"/>
      <c r="I78" s="3"/>
      <c r="J78" s="3"/>
      <c r="K78" s="3"/>
      <c r="L78" s="3"/>
      <c r="M78" s="5">
        <f>VLOOKUP($C78,'[1]1.계획인구(행정)'!$C$7:$U$501,14,FALSE)</f>
        <v>216</v>
      </c>
      <c r="N78" s="5">
        <f>VLOOKUP($C78,'[1]1.계획인구(행정)'!$C$7:$U$501,15,FALSE)</f>
        <v>216</v>
      </c>
      <c r="O78" s="5">
        <f>VLOOKUP($C78,'[1]1.계획인구(행정)'!$C$7:$U$501,16,FALSE)</f>
        <v>213</v>
      </c>
      <c r="P78" s="5">
        <f>VLOOKUP($C78,'[1]1.계획인구(행정)'!$C$7:$U$501,17,FALSE)</f>
        <v>211</v>
      </c>
      <c r="Q78" s="5">
        <f>VLOOKUP($C78,'[1]1.계획인구(행정)'!$C$7:$U$501,18,FALSE)</f>
        <v>216</v>
      </c>
      <c r="R78" s="5">
        <f>VLOOKUP($C78,'[1]1.계획인구(행정)'!$C$7:$U$501,19,FALSE)</f>
        <v>220</v>
      </c>
      <c r="S78" s="5">
        <f>SUM(S79)</f>
        <v>205</v>
      </c>
      <c r="T78" s="5">
        <f>SUM(T79)</f>
        <v>205</v>
      </c>
      <c r="U78" s="5">
        <f t="shared" ref="U78" si="372">SUM(U79)</f>
        <v>202</v>
      </c>
      <c r="V78" s="5">
        <f t="shared" ref="V78" si="373">SUM(V79)</f>
        <v>209</v>
      </c>
      <c r="W78" s="5">
        <f t="shared" ref="W78" si="374">SUM(W79)</f>
        <v>214</v>
      </c>
      <c r="X78" s="5">
        <f t="shared" ref="X78" si="375">SUM(X79)</f>
        <v>218</v>
      </c>
      <c r="Y78" s="5">
        <f t="shared" ref="Y78:Z78" si="376">SUM(Y79)</f>
        <v>205</v>
      </c>
      <c r="Z78" s="5">
        <f t="shared" si="376"/>
        <v>205</v>
      </c>
      <c r="AA78" s="5">
        <f t="shared" ref="AA78" si="377">SUM(AA79)</f>
        <v>202</v>
      </c>
      <c r="AB78" s="5">
        <f t="shared" ref="AB78" si="378">SUM(AB79)</f>
        <v>209</v>
      </c>
      <c r="AC78" s="5">
        <f t="shared" ref="AC78" si="379">SUM(AC79)</f>
        <v>214</v>
      </c>
      <c r="AD78" s="5">
        <f t="shared" ref="AD78" si="380">SUM(AD79)</f>
        <v>218</v>
      </c>
    </row>
    <row r="79" spans="1:30" s="2" customFormat="1" ht="18" customHeight="1" outlineLevel="1">
      <c r="A79" s="72"/>
      <c r="B79" s="72"/>
      <c r="C79" s="41"/>
      <c r="D79" s="25" t="s">
        <v>65</v>
      </c>
      <c r="E79" s="4"/>
      <c r="F79" s="9">
        <v>0</v>
      </c>
      <c r="G79" s="9"/>
      <c r="H79" s="3">
        <v>0.95</v>
      </c>
      <c r="I79" s="3">
        <v>0.95</v>
      </c>
      <c r="J79" s="3">
        <v>0.99</v>
      </c>
      <c r="K79" s="3">
        <v>0.99</v>
      </c>
      <c r="L79" s="3">
        <v>0.99</v>
      </c>
      <c r="M79" s="5">
        <f>M78</f>
        <v>216</v>
      </c>
      <c r="N79" s="5">
        <f t="shared" ref="N79:O79" si="381">N78</f>
        <v>216</v>
      </c>
      <c r="O79" s="5">
        <f t="shared" si="381"/>
        <v>213</v>
      </c>
      <c r="P79" s="5">
        <f t="shared" ref="P79" si="382">P78</f>
        <v>211</v>
      </c>
      <c r="Q79" s="5">
        <f t="shared" ref="Q79" si="383">Q78</f>
        <v>216</v>
      </c>
      <c r="R79" s="5">
        <f t="shared" ref="R79" si="384">R78</f>
        <v>220</v>
      </c>
      <c r="S79" s="27">
        <f t="shared" ref="S79:S80" si="385">ROUND(IF($F79=0,M79,IF($F79=5,0,0))*H79,0)</f>
        <v>205</v>
      </c>
      <c r="T79" s="27">
        <f t="shared" ref="T79:T80" si="386">ROUND(IF($F79=0,N79,IF($F79=5,0,0))*H79,0)</f>
        <v>205</v>
      </c>
      <c r="U79" s="27">
        <f t="shared" ref="U79:U80" si="387">ROUND(IF($F79=0,O79,IF($F79=1,O79,IF($F79=5,O79,0)))*I79,0)</f>
        <v>202</v>
      </c>
      <c r="V79" s="27">
        <f t="shared" ref="V79:V80" si="388">ROUND(IF($F79=0,P79,IF($F79=1,P79,IF($F79=2,P79,IF($F79=5,P79,0))))*J79,0)</f>
        <v>209</v>
      </c>
      <c r="W79" s="27">
        <f t="shared" ref="W79:W80" si="389">ROUND(IF($F79=0,Q79,IF($F79=1,Q79,IF($F79=2,Q79,IF($F79=3,Q79,IF($F79=5,Q79,0)))))*K79,0)</f>
        <v>214</v>
      </c>
      <c r="X79" s="27">
        <f t="shared" ref="X79:X80" si="390">ROUND(IF($F79=0,R79,IF($F79=1,R79,IF($F79=2,R79,IF($F79=3,R79,IF($F79=4,R79,IF($F79=5,R79,0))))))*L79,0)</f>
        <v>218</v>
      </c>
      <c r="Y79" s="27">
        <f t="shared" ref="Y79:Y80" si="391">ROUND(IF($F79=0,M79,IF($F79=5,M79,0))*H79,0)</f>
        <v>205</v>
      </c>
      <c r="Z79" s="27">
        <f t="shared" ref="Z79:Z80" si="392">ROUND(IF($F79=0,N79,IF($F79=5,N79,0))*H79,0)</f>
        <v>205</v>
      </c>
      <c r="AA79" s="27">
        <f t="shared" ref="AA79:AA80" si="393">ROUND(IF($F79=0,O79,IF($F79=1,O79,IF($F79=5,O79,0)))*I79,0)</f>
        <v>202</v>
      </c>
      <c r="AB79" s="27">
        <f t="shared" ref="AB79:AB80" si="394">ROUND(IF($F79=0,P79,IF($F79=1,P79,IF($F79=2,P79,IF($F79=5,P79,0))))*J79,0)</f>
        <v>209</v>
      </c>
      <c r="AC79" s="27">
        <f t="shared" ref="AC79:AC80" si="395">ROUND(IF($F79=0,Q79,IF($F79=1,Q79,IF($F79=2,Q79,IF($F79=3,Q79,IF($F79=5,Q79,0)))))*K79,0)</f>
        <v>214</v>
      </c>
      <c r="AD79" s="27">
        <f t="shared" ref="AD79:AD80" si="396">ROUND(IF($F79=0,R79,IF($F79=1,R79,IF($F79=2,R79,IF($F79=3,R79,IF($F79=4,R79,IF($F79=5,R79,0))))))*L79,0)</f>
        <v>218</v>
      </c>
    </row>
    <row r="80" spans="1:30" s="2" customFormat="1" ht="18" customHeight="1" outlineLevel="1">
      <c r="A80" s="72"/>
      <c r="B80" s="72"/>
      <c r="C80" s="25" t="s">
        <v>779</v>
      </c>
      <c r="D80" s="25" t="s">
        <v>1122</v>
      </c>
      <c r="E80" s="4"/>
      <c r="F80" s="9">
        <v>0</v>
      </c>
      <c r="G80" s="9"/>
      <c r="H80" s="3">
        <v>0.95</v>
      </c>
      <c r="I80" s="3">
        <v>0.95</v>
      </c>
      <c r="J80" s="3">
        <v>0.99</v>
      </c>
      <c r="K80" s="3">
        <v>0.99</v>
      </c>
      <c r="L80" s="3">
        <v>0.99</v>
      </c>
      <c r="M80" s="5">
        <f>VLOOKUP($C80,'[1]1.계획인구(행정)'!$C$7:$U$501,14,FALSE)</f>
        <v>1109</v>
      </c>
      <c r="N80" s="5">
        <f>VLOOKUP($C80,'[1]1.계획인구(행정)'!$C$7:$U$501,15,FALSE)</f>
        <v>1110</v>
      </c>
      <c r="O80" s="5">
        <f>VLOOKUP($C80,'[1]1.계획인구(행정)'!$C$7:$U$501,16,FALSE)</f>
        <v>1448</v>
      </c>
      <c r="P80" s="5">
        <f>VLOOKUP($C80,'[1]1.계획인구(행정)'!$C$7:$U$501,17,FALSE)</f>
        <v>1436</v>
      </c>
      <c r="Q80" s="5">
        <f>VLOOKUP($C80,'[1]1.계획인구(행정)'!$C$7:$U$501,18,FALSE)</f>
        <v>1462</v>
      </c>
      <c r="R80" s="5">
        <f>VLOOKUP($C80,'[1]1.계획인구(행정)'!$C$7:$U$501,19,FALSE)</f>
        <v>1483</v>
      </c>
      <c r="S80" s="27">
        <f t="shared" si="385"/>
        <v>1054</v>
      </c>
      <c r="T80" s="27">
        <f t="shared" si="386"/>
        <v>1055</v>
      </c>
      <c r="U80" s="27">
        <f t="shared" si="387"/>
        <v>1376</v>
      </c>
      <c r="V80" s="27">
        <f t="shared" si="388"/>
        <v>1422</v>
      </c>
      <c r="W80" s="27">
        <f t="shared" si="389"/>
        <v>1447</v>
      </c>
      <c r="X80" s="27">
        <f t="shared" si="390"/>
        <v>1468</v>
      </c>
      <c r="Y80" s="27">
        <f t="shared" si="391"/>
        <v>1054</v>
      </c>
      <c r="Z80" s="27">
        <f t="shared" si="392"/>
        <v>1055</v>
      </c>
      <c r="AA80" s="27">
        <f t="shared" si="393"/>
        <v>1376</v>
      </c>
      <c r="AB80" s="27">
        <f t="shared" si="394"/>
        <v>1422</v>
      </c>
      <c r="AC80" s="27">
        <f t="shared" si="395"/>
        <v>1447</v>
      </c>
      <c r="AD80" s="27">
        <f t="shared" si="396"/>
        <v>1468</v>
      </c>
    </row>
    <row r="81" spans="1:30" s="2" customFormat="1" ht="18" customHeight="1">
      <c r="A81" s="72"/>
      <c r="B81" s="72" t="s">
        <v>67</v>
      </c>
      <c r="C81" s="25" t="s">
        <v>68</v>
      </c>
      <c r="D81" s="25" t="s">
        <v>66</v>
      </c>
      <c r="E81" s="4"/>
      <c r="F81" s="9"/>
      <c r="G81" s="9"/>
      <c r="H81" s="3"/>
      <c r="I81" s="3"/>
      <c r="J81" s="3"/>
      <c r="K81" s="3"/>
      <c r="L81" s="3"/>
      <c r="M81" s="5">
        <f>SUMPRODUCT(($D82:$D87="계")*(M82:M87))</f>
        <v>261</v>
      </c>
      <c r="N81" s="5">
        <f t="shared" ref="N81:AD81" si="397">SUMPRODUCT(($D82:$D87="계")*(N82:N87))</f>
        <v>261</v>
      </c>
      <c r="O81" s="5">
        <f t="shared" si="397"/>
        <v>257</v>
      </c>
      <c r="P81" s="5">
        <f t="shared" si="397"/>
        <v>254</v>
      </c>
      <c r="Q81" s="5">
        <f t="shared" si="397"/>
        <v>261</v>
      </c>
      <c r="R81" s="5">
        <f t="shared" si="397"/>
        <v>265</v>
      </c>
      <c r="S81" s="5">
        <f t="shared" si="397"/>
        <v>43</v>
      </c>
      <c r="T81" s="5">
        <f t="shared" ref="T81" si="398">SUMPRODUCT(($D82:$D87="계")*(T82:T87))</f>
        <v>43</v>
      </c>
      <c r="U81" s="5">
        <f t="shared" si="397"/>
        <v>244</v>
      </c>
      <c r="V81" s="5">
        <f t="shared" si="397"/>
        <v>252</v>
      </c>
      <c r="W81" s="5">
        <f t="shared" si="397"/>
        <v>259</v>
      </c>
      <c r="X81" s="5">
        <f t="shared" si="397"/>
        <v>263</v>
      </c>
      <c r="Y81" s="5">
        <f t="shared" si="397"/>
        <v>43</v>
      </c>
      <c r="Z81" s="5">
        <f t="shared" ref="Z81" si="399">SUMPRODUCT(($D82:$D87="계")*(Z82:Z87))</f>
        <v>43</v>
      </c>
      <c r="AA81" s="5">
        <f t="shared" si="397"/>
        <v>244</v>
      </c>
      <c r="AB81" s="5">
        <f t="shared" si="397"/>
        <v>252</v>
      </c>
      <c r="AC81" s="5">
        <f t="shared" si="397"/>
        <v>259</v>
      </c>
      <c r="AD81" s="5">
        <f t="shared" si="397"/>
        <v>263</v>
      </c>
    </row>
    <row r="82" spans="1:30" s="2" customFormat="1" ht="18" customHeight="1" outlineLevel="1">
      <c r="A82" s="72"/>
      <c r="B82" s="72"/>
      <c r="C82" s="25" t="s">
        <v>780</v>
      </c>
      <c r="D82" s="25" t="s">
        <v>1122</v>
      </c>
      <c r="E82" s="4">
        <f>SUM(E83:E84)</f>
        <v>105039</v>
      </c>
      <c r="F82" s="9"/>
      <c r="G82" s="9"/>
      <c r="H82" s="3"/>
      <c r="I82" s="3"/>
      <c r="J82" s="3"/>
      <c r="K82" s="3"/>
      <c r="L82" s="3"/>
      <c r="M82" s="5">
        <f>VLOOKUP($C82,'[1]1.계획인구(행정)'!$C$7:$U$501,14,FALSE)</f>
        <v>189</v>
      </c>
      <c r="N82" s="5">
        <f>VLOOKUP($C82,'[1]1.계획인구(행정)'!$C$7:$U$501,15,FALSE)</f>
        <v>189</v>
      </c>
      <c r="O82" s="5">
        <f>VLOOKUP($C82,'[1]1.계획인구(행정)'!$C$7:$U$501,16,FALSE)</f>
        <v>186</v>
      </c>
      <c r="P82" s="5">
        <f>VLOOKUP($C82,'[1]1.계획인구(행정)'!$C$7:$U$501,17,FALSE)</f>
        <v>184</v>
      </c>
      <c r="Q82" s="5">
        <f>VLOOKUP($C82,'[1]1.계획인구(행정)'!$C$7:$U$501,18,FALSE)</f>
        <v>189</v>
      </c>
      <c r="R82" s="5">
        <f>VLOOKUP($C82,'[1]1.계획인구(행정)'!$C$7:$U$501,19,FALSE)</f>
        <v>192</v>
      </c>
      <c r="S82" s="5">
        <f>SUM(S83:S84)</f>
        <v>0</v>
      </c>
      <c r="T82" s="5">
        <f>SUM(T83:T84)</f>
        <v>0</v>
      </c>
      <c r="U82" s="5">
        <f t="shared" ref="U82:AD82" si="400">SUM(U83:U84)</f>
        <v>176</v>
      </c>
      <c r="V82" s="5">
        <f t="shared" si="400"/>
        <v>182</v>
      </c>
      <c r="W82" s="5">
        <f t="shared" si="400"/>
        <v>187</v>
      </c>
      <c r="X82" s="5">
        <f t="shared" si="400"/>
        <v>190</v>
      </c>
      <c r="Y82" s="5">
        <f t="shared" si="400"/>
        <v>0</v>
      </c>
      <c r="Z82" s="5">
        <f t="shared" ref="Z82" si="401">SUM(Z83:Z84)</f>
        <v>0</v>
      </c>
      <c r="AA82" s="5">
        <f t="shared" si="400"/>
        <v>176</v>
      </c>
      <c r="AB82" s="5">
        <f t="shared" si="400"/>
        <v>182</v>
      </c>
      <c r="AC82" s="5">
        <f t="shared" si="400"/>
        <v>187</v>
      </c>
      <c r="AD82" s="5">
        <f t="shared" si="400"/>
        <v>190</v>
      </c>
    </row>
    <row r="83" spans="1:30" s="2" customFormat="1" ht="18" customHeight="1" outlineLevel="1">
      <c r="A83" s="72"/>
      <c r="B83" s="72"/>
      <c r="C83" s="72"/>
      <c r="D83" s="25" t="s">
        <v>69</v>
      </c>
      <c r="E83" s="4">
        <f>17673+69977</f>
        <v>87650</v>
      </c>
      <c r="F83" s="9">
        <v>1</v>
      </c>
      <c r="G83" s="9"/>
      <c r="H83" s="3">
        <v>0.95</v>
      </c>
      <c r="I83" s="3">
        <v>0.95</v>
      </c>
      <c r="J83" s="3">
        <v>0.99</v>
      </c>
      <c r="K83" s="3">
        <v>0.99</v>
      </c>
      <c r="L83" s="3">
        <v>0.99</v>
      </c>
      <c r="M83" s="5">
        <f>ROUND(M$82*($E83/$E$82),0)</f>
        <v>158</v>
      </c>
      <c r="N83" s="5">
        <f t="shared" ref="N83:R83" si="402">ROUND(N$82*($E83/$E$82),0)</f>
        <v>158</v>
      </c>
      <c r="O83" s="5">
        <f t="shared" si="402"/>
        <v>155</v>
      </c>
      <c r="P83" s="5">
        <f t="shared" si="402"/>
        <v>154</v>
      </c>
      <c r="Q83" s="5">
        <f t="shared" si="402"/>
        <v>158</v>
      </c>
      <c r="R83" s="5">
        <f t="shared" si="402"/>
        <v>160</v>
      </c>
      <c r="S83" s="27">
        <f t="shared" ref="S83:S84" si="403">ROUND(IF($F83=0,M83,IF($F83=5,0,0))*H83,0)</f>
        <v>0</v>
      </c>
      <c r="T83" s="27">
        <f t="shared" ref="T83:T84" si="404">ROUND(IF($F83=0,N83,IF($F83=5,0,0))*H83,0)</f>
        <v>0</v>
      </c>
      <c r="U83" s="27">
        <f t="shared" ref="U83:U84" si="405">ROUND(IF($F83=0,O83,IF($F83=1,O83,IF($F83=5,O83,0)))*I83,0)</f>
        <v>147</v>
      </c>
      <c r="V83" s="27">
        <f t="shared" ref="V83:V84" si="406">ROUND(IF($F83=0,P83,IF($F83=1,P83,IF($F83=2,P83,IF($F83=5,P83,0))))*J83,0)</f>
        <v>152</v>
      </c>
      <c r="W83" s="27">
        <f t="shared" ref="W83:W84" si="407">ROUND(IF($F83=0,Q83,IF($F83=1,Q83,IF($F83=2,Q83,IF($F83=3,Q83,IF($F83=5,Q83,0)))))*K83,0)</f>
        <v>156</v>
      </c>
      <c r="X83" s="27">
        <f t="shared" ref="X83:X84" si="408">ROUND(IF($F83=0,R83,IF($F83=1,R83,IF($F83=2,R83,IF($F83=3,R83,IF($F83=4,R83,IF($F83=5,R83,0))))))*L83,0)</f>
        <v>158</v>
      </c>
      <c r="Y83" s="27">
        <f t="shared" ref="Y83:Y84" si="409">ROUND(IF($F83=0,M83,IF($F83=5,M83,0))*H83,0)</f>
        <v>0</v>
      </c>
      <c r="Z83" s="27">
        <f t="shared" ref="Z83:Z84" si="410">ROUND(IF($F83=0,N83,IF($F83=5,N83,0))*H83,0)</f>
        <v>0</v>
      </c>
      <c r="AA83" s="27">
        <f t="shared" ref="AA83:AA84" si="411">ROUND(IF($F83=0,O83,IF($F83=1,O83,IF($F83=5,O83,0)))*I83,0)</f>
        <v>147</v>
      </c>
      <c r="AB83" s="27">
        <f t="shared" ref="AB83:AB84" si="412">ROUND(IF($F83=0,P83,IF($F83=1,P83,IF($F83=2,P83,IF($F83=5,P83,0))))*J83,0)</f>
        <v>152</v>
      </c>
      <c r="AC83" s="27">
        <f t="shared" ref="AC83:AC84" si="413">ROUND(IF($F83=0,Q83,IF($F83=1,Q83,IF($F83=2,Q83,IF($F83=3,Q83,IF($F83=5,Q83,0)))))*K83,0)</f>
        <v>156</v>
      </c>
      <c r="AD83" s="27">
        <f t="shared" ref="AD83:AD84" si="414">ROUND(IF($F83=0,R83,IF($F83=1,R83,IF($F83=2,R83,IF($F83=3,R83,IF($F83=4,R83,IF($F83=5,R83,0))))))*L83,0)</f>
        <v>158</v>
      </c>
    </row>
    <row r="84" spans="1:30" s="2" customFormat="1" ht="18" customHeight="1" outlineLevel="1">
      <c r="A84" s="72"/>
      <c r="B84" s="72"/>
      <c r="C84" s="72"/>
      <c r="D84" s="25" t="s">
        <v>70</v>
      </c>
      <c r="E84" s="4">
        <v>17389</v>
      </c>
      <c r="F84" s="9">
        <v>1</v>
      </c>
      <c r="G84" s="9"/>
      <c r="H84" s="3">
        <v>0.95</v>
      </c>
      <c r="I84" s="3">
        <v>0.95</v>
      </c>
      <c r="J84" s="3">
        <v>0.99</v>
      </c>
      <c r="K84" s="3">
        <v>0.99</v>
      </c>
      <c r="L84" s="3">
        <v>0.99</v>
      </c>
      <c r="M84" s="5">
        <f>M82-M83</f>
        <v>31</v>
      </c>
      <c r="N84" s="5">
        <f t="shared" ref="N84:R84" si="415">N82-N83</f>
        <v>31</v>
      </c>
      <c r="O84" s="5">
        <f t="shared" si="415"/>
        <v>31</v>
      </c>
      <c r="P84" s="5">
        <f t="shared" si="415"/>
        <v>30</v>
      </c>
      <c r="Q84" s="5">
        <f t="shared" si="415"/>
        <v>31</v>
      </c>
      <c r="R84" s="5">
        <f t="shared" si="415"/>
        <v>32</v>
      </c>
      <c r="S84" s="27">
        <f t="shared" si="403"/>
        <v>0</v>
      </c>
      <c r="T84" s="27">
        <f t="shared" si="404"/>
        <v>0</v>
      </c>
      <c r="U84" s="27">
        <f t="shared" si="405"/>
        <v>29</v>
      </c>
      <c r="V84" s="27">
        <f t="shared" si="406"/>
        <v>30</v>
      </c>
      <c r="W84" s="27">
        <f t="shared" si="407"/>
        <v>31</v>
      </c>
      <c r="X84" s="27">
        <f t="shared" si="408"/>
        <v>32</v>
      </c>
      <c r="Y84" s="27">
        <f t="shared" si="409"/>
        <v>0</v>
      </c>
      <c r="Z84" s="27">
        <f t="shared" si="410"/>
        <v>0</v>
      </c>
      <c r="AA84" s="27">
        <f t="shared" si="411"/>
        <v>29</v>
      </c>
      <c r="AB84" s="27">
        <f t="shared" si="412"/>
        <v>30</v>
      </c>
      <c r="AC84" s="27">
        <f t="shared" si="413"/>
        <v>31</v>
      </c>
      <c r="AD84" s="27">
        <f t="shared" si="414"/>
        <v>32</v>
      </c>
    </row>
    <row r="85" spans="1:30" s="2" customFormat="1" ht="18" customHeight="1" outlineLevel="1">
      <c r="A85" s="72"/>
      <c r="B85" s="72"/>
      <c r="C85" s="25" t="s">
        <v>781</v>
      </c>
      <c r="D85" s="25" t="s">
        <v>1122</v>
      </c>
      <c r="E85" s="4">
        <f>SUM(E86:E87)</f>
        <v>32095</v>
      </c>
      <c r="F85" s="9"/>
      <c r="G85" s="9"/>
      <c r="H85" s="3"/>
      <c r="I85" s="3"/>
      <c r="J85" s="3"/>
      <c r="K85" s="3"/>
      <c r="L85" s="3"/>
      <c r="M85" s="5">
        <f>VLOOKUP($C85,'[1]1.계획인구(행정)'!$C$7:$U$501,14,FALSE)</f>
        <v>72</v>
      </c>
      <c r="N85" s="5">
        <f>VLOOKUP($C85,'[1]1.계획인구(행정)'!$C$7:$U$501,15,FALSE)</f>
        <v>72</v>
      </c>
      <c r="O85" s="5">
        <f>VLOOKUP($C85,'[1]1.계획인구(행정)'!$C$7:$U$501,16,FALSE)</f>
        <v>71</v>
      </c>
      <c r="P85" s="5">
        <f>VLOOKUP($C85,'[1]1.계획인구(행정)'!$C$7:$U$501,17,FALSE)</f>
        <v>70</v>
      </c>
      <c r="Q85" s="5">
        <f>VLOOKUP($C85,'[1]1.계획인구(행정)'!$C$7:$U$501,18,FALSE)</f>
        <v>72</v>
      </c>
      <c r="R85" s="5">
        <f>VLOOKUP($C85,'[1]1.계획인구(행정)'!$C$7:$U$501,19,FALSE)</f>
        <v>73</v>
      </c>
      <c r="S85" s="5">
        <f>SUM(S86:S87)</f>
        <v>43</v>
      </c>
      <c r="T85" s="5">
        <f>SUM(T86:T87)</f>
        <v>43</v>
      </c>
      <c r="U85" s="5">
        <f t="shared" ref="U85:AD85" si="416">SUM(U86:U87)</f>
        <v>68</v>
      </c>
      <c r="V85" s="5">
        <f t="shared" si="416"/>
        <v>70</v>
      </c>
      <c r="W85" s="5">
        <f t="shared" si="416"/>
        <v>72</v>
      </c>
      <c r="X85" s="5">
        <f t="shared" si="416"/>
        <v>73</v>
      </c>
      <c r="Y85" s="5">
        <f t="shared" si="416"/>
        <v>43</v>
      </c>
      <c r="Z85" s="5">
        <f t="shared" si="416"/>
        <v>43</v>
      </c>
      <c r="AA85" s="5">
        <f t="shared" si="416"/>
        <v>68</v>
      </c>
      <c r="AB85" s="5">
        <f t="shared" si="416"/>
        <v>70</v>
      </c>
      <c r="AC85" s="5">
        <f t="shared" si="416"/>
        <v>72</v>
      </c>
      <c r="AD85" s="5">
        <f t="shared" si="416"/>
        <v>73</v>
      </c>
    </row>
    <row r="86" spans="1:30" s="2" customFormat="1" ht="18" customHeight="1" outlineLevel="1">
      <c r="A86" s="72" t="s">
        <v>1497</v>
      </c>
      <c r="B86" s="72" t="s">
        <v>1498</v>
      </c>
      <c r="C86" s="76"/>
      <c r="D86" s="25" t="s">
        <v>71</v>
      </c>
      <c r="E86" s="4">
        <v>20246</v>
      </c>
      <c r="F86" s="9">
        <v>0</v>
      </c>
      <c r="G86" s="9"/>
      <c r="H86" s="3">
        <v>0.95</v>
      </c>
      <c r="I86" s="3">
        <v>0.95</v>
      </c>
      <c r="J86" s="3">
        <v>0.99</v>
      </c>
      <c r="K86" s="3">
        <v>0.99</v>
      </c>
      <c r="L86" s="3">
        <v>0.99</v>
      </c>
      <c r="M86" s="5">
        <f>ROUND(M$85*($E86/$E$85),0)</f>
        <v>45</v>
      </c>
      <c r="N86" s="5">
        <f t="shared" ref="N86:R86" si="417">ROUND(N$85*($E86/$E$85),0)</f>
        <v>45</v>
      </c>
      <c r="O86" s="5">
        <f t="shared" si="417"/>
        <v>45</v>
      </c>
      <c r="P86" s="5">
        <f t="shared" si="417"/>
        <v>44</v>
      </c>
      <c r="Q86" s="5">
        <f t="shared" si="417"/>
        <v>45</v>
      </c>
      <c r="R86" s="5">
        <f t="shared" si="417"/>
        <v>46</v>
      </c>
      <c r="S86" s="27">
        <f t="shared" ref="S86:S87" si="418">ROUND(IF($F86=0,M86,IF($F86=5,0,0))*H86,0)</f>
        <v>43</v>
      </c>
      <c r="T86" s="27">
        <f t="shared" ref="T86:T87" si="419">ROUND(IF($F86=0,N86,IF($F86=5,0,0))*H86,0)</f>
        <v>43</v>
      </c>
      <c r="U86" s="27">
        <f t="shared" ref="U86:U87" si="420">ROUND(IF($F86=0,O86,IF($F86=1,O86,IF($F86=5,O86,0)))*I86,0)</f>
        <v>43</v>
      </c>
      <c r="V86" s="27">
        <f t="shared" ref="V86:V87" si="421">ROUND(IF($F86=0,P86,IF($F86=1,P86,IF($F86=2,P86,IF($F86=5,P86,0))))*J86,0)</f>
        <v>44</v>
      </c>
      <c r="W86" s="27">
        <f t="shared" ref="W86:W87" si="422">ROUND(IF($F86=0,Q86,IF($F86=1,Q86,IF($F86=2,Q86,IF($F86=3,Q86,IF($F86=5,Q86,0)))))*K86,0)</f>
        <v>45</v>
      </c>
      <c r="X86" s="27">
        <f t="shared" ref="X86:X87" si="423">ROUND(IF($F86=0,R86,IF($F86=1,R86,IF($F86=2,R86,IF($F86=3,R86,IF($F86=4,R86,IF($F86=5,R86,0))))))*L86,0)</f>
        <v>46</v>
      </c>
      <c r="Y86" s="27">
        <f t="shared" ref="Y86:Y87" si="424">ROUND(IF($F86=0,M86,IF($F86=5,M86,0))*H86,0)</f>
        <v>43</v>
      </c>
      <c r="Z86" s="27">
        <f t="shared" ref="Z86:Z87" si="425">ROUND(IF($F86=0,N86,IF($F86=5,N86,0))*H86,0)</f>
        <v>43</v>
      </c>
      <c r="AA86" s="27">
        <f t="shared" ref="AA86:AA87" si="426">ROUND(IF($F86=0,O86,IF($F86=1,O86,IF($F86=5,O86,0)))*I86,0)</f>
        <v>43</v>
      </c>
      <c r="AB86" s="27">
        <f t="shared" ref="AB86:AB87" si="427">ROUND(IF($F86=0,P86,IF($F86=1,P86,IF($F86=2,P86,IF($F86=5,P86,0))))*J86,0)</f>
        <v>44</v>
      </c>
      <c r="AC86" s="27">
        <f t="shared" ref="AC86:AC87" si="428">ROUND(IF($F86=0,Q86,IF($F86=1,Q86,IF($F86=2,Q86,IF($F86=3,Q86,IF($F86=5,Q86,0)))))*K86,0)</f>
        <v>45</v>
      </c>
      <c r="AD86" s="27">
        <f t="shared" ref="AD86:AD87" si="429">ROUND(IF($F86=0,R86,IF($F86=1,R86,IF($F86=2,R86,IF($F86=3,R86,IF($F86=4,R86,IF($F86=5,R86,0))))))*L86,0)</f>
        <v>46</v>
      </c>
    </row>
    <row r="87" spans="1:30" s="2" customFormat="1" ht="18" customHeight="1" outlineLevel="1">
      <c r="A87" s="72"/>
      <c r="B87" s="72"/>
      <c r="C87" s="88"/>
      <c r="D87" s="25" t="s">
        <v>72</v>
      </c>
      <c r="E87" s="4">
        <v>11849</v>
      </c>
      <c r="F87" s="9">
        <v>1</v>
      </c>
      <c r="G87" s="9"/>
      <c r="H87" s="3">
        <v>0.95</v>
      </c>
      <c r="I87" s="3">
        <v>0.95</v>
      </c>
      <c r="J87" s="3">
        <v>0.99</v>
      </c>
      <c r="K87" s="3">
        <v>0.99</v>
      </c>
      <c r="L87" s="3">
        <v>0.99</v>
      </c>
      <c r="M87" s="5">
        <f>M85-M86</f>
        <v>27</v>
      </c>
      <c r="N87" s="5">
        <f t="shared" ref="N87:O87" si="430">N85-N86</f>
        <v>27</v>
      </c>
      <c r="O87" s="5">
        <f t="shared" si="430"/>
        <v>26</v>
      </c>
      <c r="P87" s="5">
        <f t="shared" ref="P87" si="431">P85-P86</f>
        <v>26</v>
      </c>
      <c r="Q87" s="5">
        <f t="shared" ref="Q87" si="432">Q85-Q86</f>
        <v>27</v>
      </c>
      <c r="R87" s="5">
        <f t="shared" ref="R87" si="433">R85-R86</f>
        <v>27</v>
      </c>
      <c r="S87" s="27">
        <f t="shared" si="418"/>
        <v>0</v>
      </c>
      <c r="T87" s="27">
        <f t="shared" si="419"/>
        <v>0</v>
      </c>
      <c r="U87" s="27">
        <f t="shared" si="420"/>
        <v>25</v>
      </c>
      <c r="V87" s="27">
        <f t="shared" si="421"/>
        <v>26</v>
      </c>
      <c r="W87" s="27">
        <f t="shared" si="422"/>
        <v>27</v>
      </c>
      <c r="X87" s="27">
        <f t="shared" si="423"/>
        <v>27</v>
      </c>
      <c r="Y87" s="27">
        <f t="shared" si="424"/>
        <v>0</v>
      </c>
      <c r="Z87" s="27">
        <f t="shared" si="425"/>
        <v>0</v>
      </c>
      <c r="AA87" s="27">
        <f t="shared" si="426"/>
        <v>25</v>
      </c>
      <c r="AB87" s="27">
        <f t="shared" si="427"/>
        <v>26</v>
      </c>
      <c r="AC87" s="27">
        <f t="shared" si="428"/>
        <v>27</v>
      </c>
      <c r="AD87" s="27">
        <f t="shared" si="429"/>
        <v>27</v>
      </c>
    </row>
    <row r="88" spans="1:30" s="2" customFormat="1" ht="18" customHeight="1">
      <c r="A88" s="72"/>
      <c r="B88" s="72" t="s">
        <v>73</v>
      </c>
      <c r="C88" s="22" t="s">
        <v>74</v>
      </c>
      <c r="D88" s="25" t="s">
        <v>2</v>
      </c>
      <c r="E88" s="4">
        <f>SUM(E89:E92)</f>
        <v>149507</v>
      </c>
      <c r="F88" s="9"/>
      <c r="G88" s="9"/>
      <c r="H88" s="3"/>
      <c r="I88" s="3"/>
      <c r="J88" s="3"/>
      <c r="K88" s="3"/>
      <c r="L88" s="3"/>
      <c r="M88" s="5">
        <f>VLOOKUP($C88,'[1]1.계획인구(행정)'!$C$7:$U$501,14,FALSE)</f>
        <v>335</v>
      </c>
      <c r="N88" s="5">
        <f>VLOOKUP($C88,'[1]1.계획인구(행정)'!$C$7:$U$501,15,FALSE)</f>
        <v>335</v>
      </c>
      <c r="O88" s="5">
        <f>VLOOKUP($C88,'[1]1.계획인구(행정)'!$C$7:$U$501,16,FALSE)</f>
        <v>330</v>
      </c>
      <c r="P88" s="5">
        <f>VLOOKUP($C88,'[1]1.계획인구(행정)'!$C$7:$U$501,17,FALSE)</f>
        <v>327</v>
      </c>
      <c r="Q88" s="5">
        <f>VLOOKUP($C88,'[1]1.계획인구(행정)'!$C$7:$U$501,18,FALSE)</f>
        <v>335</v>
      </c>
      <c r="R88" s="5">
        <f>VLOOKUP($C88,'[1]1.계획인구(행정)'!$C$7:$U$501,19,FALSE)</f>
        <v>341</v>
      </c>
      <c r="S88" s="5">
        <f>SUM(S89:S92)</f>
        <v>264</v>
      </c>
      <c r="T88" s="5">
        <f>SUM(T89:T92)</f>
        <v>264</v>
      </c>
      <c r="U88" s="5">
        <f t="shared" ref="U88:AD88" si="434">SUM(U89:U92)</f>
        <v>295</v>
      </c>
      <c r="V88" s="5">
        <f t="shared" si="434"/>
        <v>305</v>
      </c>
      <c r="W88" s="5">
        <f t="shared" si="434"/>
        <v>313</v>
      </c>
      <c r="X88" s="5">
        <f t="shared" si="434"/>
        <v>319</v>
      </c>
      <c r="Y88" s="5">
        <f t="shared" si="434"/>
        <v>264</v>
      </c>
      <c r="Z88" s="5">
        <f t="shared" si="434"/>
        <v>264</v>
      </c>
      <c r="AA88" s="5">
        <f t="shared" si="434"/>
        <v>295</v>
      </c>
      <c r="AB88" s="5">
        <f t="shared" si="434"/>
        <v>305</v>
      </c>
      <c r="AC88" s="5">
        <f t="shared" si="434"/>
        <v>313</v>
      </c>
      <c r="AD88" s="5">
        <f t="shared" si="434"/>
        <v>319</v>
      </c>
    </row>
    <row r="89" spans="1:30" s="2" customFormat="1" ht="18" customHeight="1" outlineLevel="1">
      <c r="A89" s="72"/>
      <c r="B89" s="72"/>
      <c r="C89" s="77"/>
      <c r="D89" s="25" t="s">
        <v>75</v>
      </c>
      <c r="E89" s="4">
        <v>79225</v>
      </c>
      <c r="F89" s="9">
        <v>0</v>
      </c>
      <c r="G89" s="9"/>
      <c r="H89" s="3">
        <v>0.95</v>
      </c>
      <c r="I89" s="3">
        <v>0.95</v>
      </c>
      <c r="J89" s="3">
        <v>0.99</v>
      </c>
      <c r="K89" s="3">
        <v>0.99</v>
      </c>
      <c r="L89" s="3">
        <v>0.99</v>
      </c>
      <c r="M89" s="5">
        <f>ROUND(M$88*($E89/$E$88),0)</f>
        <v>178</v>
      </c>
      <c r="N89" s="5">
        <f t="shared" ref="N89:R91" si="435">ROUND(N$88*($E89/$E$88),0)</f>
        <v>178</v>
      </c>
      <c r="O89" s="5">
        <f t="shared" si="435"/>
        <v>175</v>
      </c>
      <c r="P89" s="5">
        <f t="shared" si="435"/>
        <v>173</v>
      </c>
      <c r="Q89" s="5">
        <f t="shared" si="435"/>
        <v>178</v>
      </c>
      <c r="R89" s="5">
        <f t="shared" si="435"/>
        <v>181</v>
      </c>
      <c r="S89" s="27">
        <f t="shared" ref="S89:S92" si="436">ROUND(IF($F89=0,M89,IF($F89=5,0,0))*H89,0)</f>
        <v>169</v>
      </c>
      <c r="T89" s="27">
        <f t="shared" ref="T89:T91" si="437">ROUND(IF($F89=0,N89,IF($F89=5,0,0))*H89,0)</f>
        <v>169</v>
      </c>
      <c r="U89" s="27">
        <f t="shared" ref="U89:U92" si="438">ROUND(IF($F89=0,O89,IF($F89=1,O89,IF($F89=5,O89,0)))*I89,0)</f>
        <v>166</v>
      </c>
      <c r="V89" s="27">
        <f t="shared" ref="V89:V92" si="439">ROUND(IF($F89=0,P89,IF($F89=1,P89,IF($F89=2,P89,IF($F89=5,P89,0))))*J89,0)</f>
        <v>171</v>
      </c>
      <c r="W89" s="27">
        <f t="shared" ref="W89:W92" si="440">ROUND(IF($F89=0,Q89,IF($F89=1,Q89,IF($F89=2,Q89,IF($F89=3,Q89,IF($F89=5,Q89,0)))))*K89,0)</f>
        <v>176</v>
      </c>
      <c r="X89" s="27">
        <f t="shared" ref="X89:X92" si="441">ROUND(IF($F89=0,R89,IF($F89=1,R89,IF($F89=2,R89,IF($F89=3,R89,IF($F89=4,R89,IF($F89=5,R89,0))))))*L89,0)</f>
        <v>179</v>
      </c>
      <c r="Y89" s="27">
        <f t="shared" ref="Y89:Y92" si="442">ROUND(IF($F89=0,M89,IF($F89=5,M89,0))*H89,0)</f>
        <v>169</v>
      </c>
      <c r="Z89" s="27">
        <f t="shared" ref="Z89:Z92" si="443">ROUND(IF($F89=0,N89,IF($F89=5,N89,0))*H89,0)</f>
        <v>169</v>
      </c>
      <c r="AA89" s="27">
        <f t="shared" ref="AA89:AA92" si="444">ROUND(IF($F89=0,O89,IF($F89=1,O89,IF($F89=5,O89,0)))*I89,0)</f>
        <v>166</v>
      </c>
      <c r="AB89" s="27">
        <f t="shared" ref="AB89:AB92" si="445">ROUND(IF($F89=0,P89,IF($F89=1,P89,IF($F89=2,P89,IF($F89=5,P89,0))))*J89,0)</f>
        <v>171</v>
      </c>
      <c r="AC89" s="27">
        <f t="shared" ref="AC89:AC92" si="446">ROUND(IF($F89=0,Q89,IF($F89=1,Q89,IF($F89=2,Q89,IF($F89=3,Q89,IF($F89=5,Q89,0)))))*K89,0)</f>
        <v>176</v>
      </c>
      <c r="AD89" s="27">
        <f t="shared" ref="AD89:AD92" si="447">ROUND(IF($F89=0,R89,IF($F89=1,R89,IF($F89=2,R89,IF($F89=3,R89,IF($F89=4,R89,IF($F89=5,R89,0))))))*L89,0)</f>
        <v>179</v>
      </c>
    </row>
    <row r="90" spans="1:30" s="2" customFormat="1" ht="18" customHeight="1" outlineLevel="1">
      <c r="A90" s="72"/>
      <c r="B90" s="72"/>
      <c r="C90" s="77"/>
      <c r="D90" s="25" t="s">
        <v>76</v>
      </c>
      <c r="E90" s="4">
        <v>44745</v>
      </c>
      <c r="F90" s="9">
        <v>0</v>
      </c>
      <c r="G90" s="9"/>
      <c r="H90" s="3">
        <v>0.95</v>
      </c>
      <c r="I90" s="3">
        <v>0.95</v>
      </c>
      <c r="J90" s="3">
        <v>0.99</v>
      </c>
      <c r="K90" s="3">
        <v>0.99</v>
      </c>
      <c r="L90" s="3">
        <v>0.99</v>
      </c>
      <c r="M90" s="5">
        <f>ROUND(M$88*($E90/$E$88),0)</f>
        <v>100</v>
      </c>
      <c r="N90" s="5">
        <f t="shared" si="435"/>
        <v>100</v>
      </c>
      <c r="O90" s="5">
        <f t="shared" si="435"/>
        <v>99</v>
      </c>
      <c r="P90" s="5">
        <f t="shared" si="435"/>
        <v>98</v>
      </c>
      <c r="Q90" s="5">
        <f t="shared" si="435"/>
        <v>100</v>
      </c>
      <c r="R90" s="5">
        <f t="shared" si="435"/>
        <v>102</v>
      </c>
      <c r="S90" s="27">
        <f t="shared" si="436"/>
        <v>95</v>
      </c>
      <c r="T90" s="27">
        <f t="shared" si="437"/>
        <v>95</v>
      </c>
      <c r="U90" s="27">
        <f t="shared" si="438"/>
        <v>94</v>
      </c>
      <c r="V90" s="27">
        <f t="shared" si="439"/>
        <v>97</v>
      </c>
      <c r="W90" s="27">
        <f t="shared" si="440"/>
        <v>99</v>
      </c>
      <c r="X90" s="27">
        <f t="shared" si="441"/>
        <v>101</v>
      </c>
      <c r="Y90" s="27">
        <f t="shared" si="442"/>
        <v>95</v>
      </c>
      <c r="Z90" s="27">
        <f t="shared" si="443"/>
        <v>95</v>
      </c>
      <c r="AA90" s="27">
        <f t="shared" si="444"/>
        <v>94</v>
      </c>
      <c r="AB90" s="27">
        <f t="shared" si="445"/>
        <v>97</v>
      </c>
      <c r="AC90" s="27">
        <f t="shared" si="446"/>
        <v>99</v>
      </c>
      <c r="AD90" s="27">
        <f t="shared" si="447"/>
        <v>101</v>
      </c>
    </row>
    <row r="91" spans="1:30" s="2" customFormat="1" ht="18" customHeight="1" outlineLevel="1">
      <c r="A91" s="72"/>
      <c r="B91" s="72"/>
      <c r="C91" s="77"/>
      <c r="D91" s="25" t="s">
        <v>77</v>
      </c>
      <c r="E91" s="4">
        <v>16946</v>
      </c>
      <c r="F91" s="9">
        <v>1</v>
      </c>
      <c r="G91" s="9"/>
      <c r="H91" s="3">
        <v>0.95</v>
      </c>
      <c r="I91" s="3">
        <v>0.95</v>
      </c>
      <c r="J91" s="3">
        <v>0.99</v>
      </c>
      <c r="K91" s="3">
        <v>0.99</v>
      </c>
      <c r="L91" s="3">
        <v>0.99</v>
      </c>
      <c r="M91" s="5">
        <f>ROUND(M$88*($E91/$E$88),0)</f>
        <v>38</v>
      </c>
      <c r="N91" s="5">
        <f t="shared" si="435"/>
        <v>38</v>
      </c>
      <c r="O91" s="5">
        <f t="shared" si="435"/>
        <v>37</v>
      </c>
      <c r="P91" s="5">
        <f t="shared" si="435"/>
        <v>37</v>
      </c>
      <c r="Q91" s="5">
        <f t="shared" si="435"/>
        <v>38</v>
      </c>
      <c r="R91" s="5">
        <f t="shared" si="435"/>
        <v>39</v>
      </c>
      <c r="S91" s="27">
        <f t="shared" si="436"/>
        <v>0</v>
      </c>
      <c r="T91" s="27">
        <f t="shared" si="437"/>
        <v>0</v>
      </c>
      <c r="U91" s="27">
        <f t="shared" si="438"/>
        <v>35</v>
      </c>
      <c r="V91" s="27">
        <f t="shared" si="439"/>
        <v>37</v>
      </c>
      <c r="W91" s="27">
        <f t="shared" si="440"/>
        <v>38</v>
      </c>
      <c r="X91" s="27">
        <f t="shared" si="441"/>
        <v>39</v>
      </c>
      <c r="Y91" s="27">
        <f t="shared" si="442"/>
        <v>0</v>
      </c>
      <c r="Z91" s="27">
        <f t="shared" si="443"/>
        <v>0</v>
      </c>
      <c r="AA91" s="27">
        <f t="shared" si="444"/>
        <v>35</v>
      </c>
      <c r="AB91" s="27">
        <f t="shared" si="445"/>
        <v>37</v>
      </c>
      <c r="AC91" s="27">
        <f t="shared" si="446"/>
        <v>38</v>
      </c>
      <c r="AD91" s="27">
        <f t="shared" si="447"/>
        <v>39</v>
      </c>
    </row>
    <row r="92" spans="1:30" s="2" customFormat="1" ht="18" customHeight="1" outlineLevel="1">
      <c r="A92" s="72"/>
      <c r="B92" s="72"/>
      <c r="C92" s="78"/>
      <c r="D92" s="25" t="s">
        <v>78</v>
      </c>
      <c r="E92" s="4">
        <v>8591</v>
      </c>
      <c r="F92" s="9">
        <v>6</v>
      </c>
      <c r="G92" s="9"/>
      <c r="H92" s="3">
        <v>0.95</v>
      </c>
      <c r="I92" s="3">
        <v>0.95</v>
      </c>
      <c r="J92" s="3">
        <v>0.99</v>
      </c>
      <c r="K92" s="3">
        <v>0.99</v>
      </c>
      <c r="L92" s="3">
        <v>0.99</v>
      </c>
      <c r="M92" s="5">
        <f>M88-M89-M90-M91</f>
        <v>19</v>
      </c>
      <c r="N92" s="5">
        <f t="shared" ref="N92" si="448">N88-N89-N90-N91</f>
        <v>19</v>
      </c>
      <c r="O92" s="5">
        <f t="shared" ref="O92:R92" si="449">O88-O89-O90-O91</f>
        <v>19</v>
      </c>
      <c r="P92" s="5">
        <f t="shared" si="449"/>
        <v>19</v>
      </c>
      <c r="Q92" s="5">
        <f t="shared" si="449"/>
        <v>19</v>
      </c>
      <c r="R92" s="5">
        <f t="shared" si="449"/>
        <v>19</v>
      </c>
      <c r="S92" s="27">
        <f t="shared" si="436"/>
        <v>0</v>
      </c>
      <c r="T92" s="27">
        <f>ROUND(IF($F92=0,N92,IF($F92=5,0,0))*H92,0)</f>
        <v>0</v>
      </c>
      <c r="U92" s="27">
        <f t="shared" si="438"/>
        <v>0</v>
      </c>
      <c r="V92" s="27">
        <f t="shared" si="439"/>
        <v>0</v>
      </c>
      <c r="W92" s="27">
        <f t="shared" si="440"/>
        <v>0</v>
      </c>
      <c r="X92" s="27">
        <f t="shared" si="441"/>
        <v>0</v>
      </c>
      <c r="Y92" s="27">
        <f t="shared" si="442"/>
        <v>0</v>
      </c>
      <c r="Z92" s="27">
        <f t="shared" si="443"/>
        <v>0</v>
      </c>
      <c r="AA92" s="27">
        <f t="shared" si="444"/>
        <v>0</v>
      </c>
      <c r="AB92" s="27">
        <f t="shared" si="445"/>
        <v>0</v>
      </c>
      <c r="AC92" s="27">
        <f t="shared" si="446"/>
        <v>0</v>
      </c>
      <c r="AD92" s="27">
        <f t="shared" si="447"/>
        <v>0</v>
      </c>
    </row>
    <row r="93" spans="1:30" s="2" customFormat="1" ht="18" customHeight="1">
      <c r="A93" s="72"/>
      <c r="B93" s="72" t="s">
        <v>79</v>
      </c>
      <c r="C93" s="25" t="s">
        <v>80</v>
      </c>
      <c r="D93" s="25" t="s">
        <v>2</v>
      </c>
      <c r="E93" s="4"/>
      <c r="F93" s="9"/>
      <c r="G93" s="9"/>
      <c r="H93" s="3"/>
      <c r="I93" s="3"/>
      <c r="J93" s="3"/>
      <c r="K93" s="3"/>
      <c r="L93" s="3"/>
      <c r="M93" s="5">
        <f>SUMPRODUCT(($D94:$D102="계")*(M94:M102))</f>
        <v>357</v>
      </c>
      <c r="N93" s="5">
        <f t="shared" ref="N93" si="450">SUMPRODUCT(($D94:$D102="계")*(N94:N102))</f>
        <v>358</v>
      </c>
      <c r="O93" s="5">
        <f t="shared" ref="O93:AD93" si="451">SUMPRODUCT(($D94:$D102="계")*(O94:O102))</f>
        <v>352</v>
      </c>
      <c r="P93" s="5">
        <f t="shared" si="451"/>
        <v>349</v>
      </c>
      <c r="Q93" s="5">
        <f t="shared" si="451"/>
        <v>357</v>
      </c>
      <c r="R93" s="5">
        <f t="shared" si="451"/>
        <v>364</v>
      </c>
      <c r="S93" s="5">
        <f t="shared" si="451"/>
        <v>103</v>
      </c>
      <c r="T93" s="5">
        <f t="shared" si="451"/>
        <v>103</v>
      </c>
      <c r="U93" s="5">
        <f t="shared" si="451"/>
        <v>335</v>
      </c>
      <c r="V93" s="5">
        <f t="shared" si="451"/>
        <v>347</v>
      </c>
      <c r="W93" s="5">
        <f t="shared" si="451"/>
        <v>355</v>
      </c>
      <c r="X93" s="5">
        <f t="shared" si="451"/>
        <v>362</v>
      </c>
      <c r="Y93" s="5">
        <f t="shared" si="451"/>
        <v>142</v>
      </c>
      <c r="Z93" s="5">
        <f t="shared" ref="Z93" si="452">SUMPRODUCT(($D94:$D102="계")*(Z94:Z102))</f>
        <v>142</v>
      </c>
      <c r="AA93" s="5">
        <f t="shared" si="451"/>
        <v>335</v>
      </c>
      <c r="AB93" s="5">
        <f t="shared" si="451"/>
        <v>347</v>
      </c>
      <c r="AC93" s="5">
        <f t="shared" si="451"/>
        <v>355</v>
      </c>
      <c r="AD93" s="5">
        <f t="shared" si="451"/>
        <v>362</v>
      </c>
    </row>
    <row r="94" spans="1:30" s="2" customFormat="1" ht="18" customHeight="1" outlineLevel="1">
      <c r="A94" s="72"/>
      <c r="B94" s="72"/>
      <c r="C94" s="22" t="s">
        <v>782</v>
      </c>
      <c r="D94" s="25" t="s">
        <v>1122</v>
      </c>
      <c r="E94" s="4">
        <f>SUM(E95:E100)</f>
        <v>84326</v>
      </c>
      <c r="F94" s="9"/>
      <c r="G94" s="9"/>
      <c r="H94" s="3"/>
      <c r="I94" s="3"/>
      <c r="J94" s="3"/>
      <c r="K94" s="3"/>
      <c r="L94" s="3"/>
      <c r="M94" s="5">
        <f>VLOOKUP($C94,'[1]1.계획인구(행정)'!$C$7:$U$501,14,FALSE)</f>
        <v>249</v>
      </c>
      <c r="N94" s="5">
        <f>VLOOKUP($C94,'[1]1.계획인구(행정)'!$C$7:$U$501,15,FALSE)</f>
        <v>250</v>
      </c>
      <c r="O94" s="5">
        <f>VLOOKUP($C94,'[1]1.계획인구(행정)'!$C$7:$U$501,16,FALSE)</f>
        <v>246</v>
      </c>
      <c r="P94" s="5">
        <f>VLOOKUP($C94,'[1]1.계획인구(행정)'!$C$7:$U$501,17,FALSE)</f>
        <v>243</v>
      </c>
      <c r="Q94" s="5">
        <f>VLOOKUP($C94,'[1]1.계획인구(행정)'!$C$7:$U$501,18,FALSE)</f>
        <v>249</v>
      </c>
      <c r="R94" s="5">
        <f>VLOOKUP($C94,'[1]1.계획인구(행정)'!$C$7:$U$501,19,FALSE)</f>
        <v>254</v>
      </c>
      <c r="S94" s="5">
        <f>SUM(S95:S100)</f>
        <v>0</v>
      </c>
      <c r="T94" s="5">
        <f>SUM(T95:T100)</f>
        <v>0</v>
      </c>
      <c r="U94" s="5">
        <f t="shared" ref="U94:AD94" si="453">SUM(U95:U100)</f>
        <v>234</v>
      </c>
      <c r="V94" s="5">
        <f t="shared" si="453"/>
        <v>242</v>
      </c>
      <c r="W94" s="5">
        <f t="shared" si="453"/>
        <v>248</v>
      </c>
      <c r="X94" s="5">
        <f t="shared" si="453"/>
        <v>253</v>
      </c>
      <c r="Y94" s="5">
        <f t="shared" si="453"/>
        <v>39</v>
      </c>
      <c r="Z94" s="5">
        <f t="shared" ref="Z94" si="454">SUM(Z95:Z100)</f>
        <v>39</v>
      </c>
      <c r="AA94" s="5">
        <f t="shared" si="453"/>
        <v>234</v>
      </c>
      <c r="AB94" s="5">
        <f t="shared" si="453"/>
        <v>242</v>
      </c>
      <c r="AC94" s="5">
        <f t="shared" si="453"/>
        <v>248</v>
      </c>
      <c r="AD94" s="5">
        <f t="shared" si="453"/>
        <v>253</v>
      </c>
    </row>
    <row r="95" spans="1:30" s="2" customFormat="1" ht="18" customHeight="1" outlineLevel="1">
      <c r="A95" s="72"/>
      <c r="B95" s="72"/>
      <c r="C95" s="77"/>
      <c r="D95" s="25" t="s">
        <v>81</v>
      </c>
      <c r="E95" s="4">
        <v>22937</v>
      </c>
      <c r="F95" s="9">
        <v>1</v>
      </c>
      <c r="G95" s="9"/>
      <c r="H95" s="3">
        <v>0.95</v>
      </c>
      <c r="I95" s="3">
        <v>0.95</v>
      </c>
      <c r="J95" s="3">
        <v>0.99</v>
      </c>
      <c r="K95" s="3">
        <v>0.99</v>
      </c>
      <c r="L95" s="3">
        <v>0.99</v>
      </c>
      <c r="M95" s="5">
        <f>ROUND(M$94*($E95/$E$94),0)</f>
        <v>68</v>
      </c>
      <c r="N95" s="5">
        <f t="shared" ref="N95:R99" si="455">ROUND(N$94*($E95/$E$94),0)</f>
        <v>68</v>
      </c>
      <c r="O95" s="5">
        <f t="shared" si="455"/>
        <v>67</v>
      </c>
      <c r="P95" s="5">
        <f t="shared" si="455"/>
        <v>66</v>
      </c>
      <c r="Q95" s="5">
        <f t="shared" si="455"/>
        <v>68</v>
      </c>
      <c r="R95" s="5">
        <f t="shared" si="455"/>
        <v>69</v>
      </c>
      <c r="S95" s="27">
        <f t="shared" ref="S95:S100" si="456">ROUND(IF($F95=0,M95,IF($F95=5,0,0))*H95,0)</f>
        <v>0</v>
      </c>
      <c r="T95" s="27">
        <f t="shared" ref="T95:T100" si="457">ROUND(IF($F95=0,N95,IF($F95=5,0,0))*H95,0)</f>
        <v>0</v>
      </c>
      <c r="U95" s="27">
        <f t="shared" ref="U95:U100" si="458">ROUND(IF($F95=0,O95,IF($F95=1,O95,IF($F95=5,O95,0)))*I95,0)</f>
        <v>64</v>
      </c>
      <c r="V95" s="27">
        <f t="shared" ref="V95:V100" si="459">ROUND(IF($F95=0,P95,IF($F95=1,P95,IF($F95=2,P95,IF($F95=5,P95,0))))*J95,0)</f>
        <v>65</v>
      </c>
      <c r="W95" s="27">
        <f t="shared" ref="W95:W100" si="460">ROUND(IF($F95=0,Q95,IF($F95=1,Q95,IF($F95=2,Q95,IF($F95=3,Q95,IF($F95=5,Q95,0)))))*K95,0)</f>
        <v>67</v>
      </c>
      <c r="X95" s="27">
        <f t="shared" ref="X95:X100" si="461">ROUND(IF($F95=0,R95,IF($F95=1,R95,IF($F95=2,R95,IF($F95=3,R95,IF($F95=4,R95,IF($F95=5,R95,0))))))*L95,0)</f>
        <v>68</v>
      </c>
      <c r="Y95" s="27">
        <f t="shared" ref="Y95:Y100" si="462">ROUND(IF($F95=0,M95,IF($F95=5,M95,0))*H95,0)</f>
        <v>0</v>
      </c>
      <c r="Z95" s="27">
        <f t="shared" ref="Z95:Z102" si="463">ROUND(IF($F95=0,N95,IF($F95=5,N95,0))*H95,0)</f>
        <v>0</v>
      </c>
      <c r="AA95" s="27">
        <f t="shared" ref="AA95:AA100" si="464">ROUND(IF($F95=0,O95,IF($F95=1,O95,IF($F95=5,O95,0)))*I95,0)</f>
        <v>64</v>
      </c>
      <c r="AB95" s="27">
        <f t="shared" ref="AB95:AB100" si="465">ROUND(IF($F95=0,P95,IF($F95=1,P95,IF($F95=2,P95,IF($F95=5,P95,0))))*J95,0)</f>
        <v>65</v>
      </c>
      <c r="AC95" s="27">
        <f t="shared" ref="AC95:AC100" si="466">ROUND(IF($F95=0,Q95,IF($F95=1,Q95,IF($F95=2,Q95,IF($F95=3,Q95,IF($F95=5,Q95,0)))))*K95,0)</f>
        <v>67</v>
      </c>
      <c r="AD95" s="27">
        <f t="shared" ref="AD95:AD100" si="467">ROUND(IF($F95=0,R95,IF($F95=1,R95,IF($F95=2,R95,IF($F95=3,R95,IF($F95=4,R95,IF($F95=5,R95,0))))))*L95,0)</f>
        <v>68</v>
      </c>
    </row>
    <row r="96" spans="1:30" s="2" customFormat="1" ht="18" customHeight="1" outlineLevel="1">
      <c r="A96" s="72"/>
      <c r="B96" s="72"/>
      <c r="C96" s="77"/>
      <c r="D96" s="25" t="s">
        <v>82</v>
      </c>
      <c r="E96" s="4">
        <v>5200</v>
      </c>
      <c r="F96" s="9">
        <v>1</v>
      </c>
      <c r="G96" s="9"/>
      <c r="H96" s="3">
        <v>0.95</v>
      </c>
      <c r="I96" s="3">
        <v>0.95</v>
      </c>
      <c r="J96" s="3">
        <v>0.99</v>
      </c>
      <c r="K96" s="3">
        <v>0.99</v>
      </c>
      <c r="L96" s="3">
        <v>0.99</v>
      </c>
      <c r="M96" s="5">
        <f t="shared" ref="M96:M99" si="468">ROUND(M$94*($E96/$E$94),0)</f>
        <v>15</v>
      </c>
      <c r="N96" s="5">
        <f t="shared" si="455"/>
        <v>15</v>
      </c>
      <c r="O96" s="5">
        <f t="shared" si="455"/>
        <v>15</v>
      </c>
      <c r="P96" s="5">
        <f t="shared" si="455"/>
        <v>15</v>
      </c>
      <c r="Q96" s="5">
        <f t="shared" si="455"/>
        <v>15</v>
      </c>
      <c r="R96" s="5">
        <f t="shared" si="455"/>
        <v>16</v>
      </c>
      <c r="S96" s="27">
        <f t="shared" si="456"/>
        <v>0</v>
      </c>
      <c r="T96" s="27">
        <f t="shared" si="457"/>
        <v>0</v>
      </c>
      <c r="U96" s="27">
        <f t="shared" si="458"/>
        <v>14</v>
      </c>
      <c r="V96" s="27">
        <f t="shared" si="459"/>
        <v>15</v>
      </c>
      <c r="W96" s="27">
        <f t="shared" si="460"/>
        <v>15</v>
      </c>
      <c r="X96" s="27">
        <f t="shared" si="461"/>
        <v>16</v>
      </c>
      <c r="Y96" s="27">
        <f t="shared" si="462"/>
        <v>0</v>
      </c>
      <c r="Z96" s="27">
        <f t="shared" si="463"/>
        <v>0</v>
      </c>
      <c r="AA96" s="27">
        <f t="shared" si="464"/>
        <v>14</v>
      </c>
      <c r="AB96" s="27">
        <f t="shared" si="465"/>
        <v>15</v>
      </c>
      <c r="AC96" s="27">
        <f t="shared" si="466"/>
        <v>15</v>
      </c>
      <c r="AD96" s="27">
        <f t="shared" si="467"/>
        <v>16</v>
      </c>
    </row>
    <row r="97" spans="1:30" s="2" customFormat="1" ht="18" customHeight="1" outlineLevel="1">
      <c r="A97" s="72"/>
      <c r="B97" s="72"/>
      <c r="C97" s="77"/>
      <c r="D97" s="25" t="s">
        <v>83</v>
      </c>
      <c r="E97" s="4">
        <v>14825</v>
      </c>
      <c r="F97" s="9">
        <v>1</v>
      </c>
      <c r="G97" s="9"/>
      <c r="H97" s="3">
        <v>0.95</v>
      </c>
      <c r="I97" s="3">
        <v>0.95</v>
      </c>
      <c r="J97" s="3">
        <v>0.99</v>
      </c>
      <c r="K97" s="3">
        <v>0.99</v>
      </c>
      <c r="L97" s="3">
        <v>0.99</v>
      </c>
      <c r="M97" s="5">
        <f t="shared" si="468"/>
        <v>44</v>
      </c>
      <c r="N97" s="5">
        <f t="shared" si="455"/>
        <v>44</v>
      </c>
      <c r="O97" s="5">
        <f t="shared" si="455"/>
        <v>43</v>
      </c>
      <c r="P97" s="5">
        <f t="shared" si="455"/>
        <v>43</v>
      </c>
      <c r="Q97" s="5">
        <f t="shared" si="455"/>
        <v>44</v>
      </c>
      <c r="R97" s="5">
        <f t="shared" si="455"/>
        <v>45</v>
      </c>
      <c r="S97" s="27">
        <f t="shared" si="456"/>
        <v>0</v>
      </c>
      <c r="T97" s="27">
        <f t="shared" si="457"/>
        <v>0</v>
      </c>
      <c r="U97" s="27">
        <f t="shared" si="458"/>
        <v>41</v>
      </c>
      <c r="V97" s="27">
        <f t="shared" si="459"/>
        <v>43</v>
      </c>
      <c r="W97" s="27">
        <f t="shared" si="460"/>
        <v>44</v>
      </c>
      <c r="X97" s="27">
        <f t="shared" si="461"/>
        <v>45</v>
      </c>
      <c r="Y97" s="27">
        <f t="shared" si="462"/>
        <v>0</v>
      </c>
      <c r="Z97" s="27">
        <f t="shared" si="463"/>
        <v>0</v>
      </c>
      <c r="AA97" s="27">
        <f t="shared" si="464"/>
        <v>41</v>
      </c>
      <c r="AB97" s="27">
        <f t="shared" si="465"/>
        <v>43</v>
      </c>
      <c r="AC97" s="27">
        <f t="shared" si="466"/>
        <v>44</v>
      </c>
      <c r="AD97" s="27">
        <f t="shared" si="467"/>
        <v>45</v>
      </c>
    </row>
    <row r="98" spans="1:30" s="2" customFormat="1" ht="18" customHeight="1" outlineLevel="1">
      <c r="A98" s="72"/>
      <c r="B98" s="72"/>
      <c r="C98" s="77"/>
      <c r="D98" s="25" t="s">
        <v>84</v>
      </c>
      <c r="E98" s="4">
        <v>13732</v>
      </c>
      <c r="F98" s="9">
        <v>5</v>
      </c>
      <c r="G98" s="9"/>
      <c r="H98" s="3">
        <v>0.95</v>
      </c>
      <c r="I98" s="3">
        <v>0.95</v>
      </c>
      <c r="J98" s="3">
        <v>0.99</v>
      </c>
      <c r="K98" s="3">
        <v>0.99</v>
      </c>
      <c r="L98" s="3">
        <v>0.99</v>
      </c>
      <c r="M98" s="5">
        <f t="shared" si="468"/>
        <v>41</v>
      </c>
      <c r="N98" s="5">
        <f t="shared" si="455"/>
        <v>41</v>
      </c>
      <c r="O98" s="5">
        <f t="shared" si="455"/>
        <v>40</v>
      </c>
      <c r="P98" s="5">
        <f t="shared" si="455"/>
        <v>40</v>
      </c>
      <c r="Q98" s="5">
        <f t="shared" si="455"/>
        <v>41</v>
      </c>
      <c r="R98" s="5">
        <f t="shared" si="455"/>
        <v>41</v>
      </c>
      <c r="S98" s="27">
        <f t="shared" si="456"/>
        <v>0</v>
      </c>
      <c r="T98" s="27">
        <f t="shared" si="457"/>
        <v>0</v>
      </c>
      <c r="U98" s="27">
        <f t="shared" si="458"/>
        <v>38</v>
      </c>
      <c r="V98" s="27">
        <f t="shared" si="459"/>
        <v>40</v>
      </c>
      <c r="W98" s="27">
        <f t="shared" si="460"/>
        <v>41</v>
      </c>
      <c r="X98" s="27">
        <f t="shared" si="461"/>
        <v>41</v>
      </c>
      <c r="Y98" s="27">
        <f t="shared" si="462"/>
        <v>39</v>
      </c>
      <c r="Z98" s="27">
        <f t="shared" si="463"/>
        <v>39</v>
      </c>
      <c r="AA98" s="27">
        <f t="shared" si="464"/>
        <v>38</v>
      </c>
      <c r="AB98" s="27">
        <f t="shared" si="465"/>
        <v>40</v>
      </c>
      <c r="AC98" s="27">
        <f t="shared" si="466"/>
        <v>41</v>
      </c>
      <c r="AD98" s="27">
        <f t="shared" si="467"/>
        <v>41</v>
      </c>
    </row>
    <row r="99" spans="1:30" s="2" customFormat="1" ht="18" customHeight="1" outlineLevel="1">
      <c r="A99" s="72"/>
      <c r="B99" s="72"/>
      <c r="C99" s="77"/>
      <c r="D99" s="25" t="s">
        <v>85</v>
      </c>
      <c r="E99" s="4">
        <v>14742</v>
      </c>
      <c r="F99" s="9">
        <v>1</v>
      </c>
      <c r="G99" s="9"/>
      <c r="H99" s="3">
        <v>0.95</v>
      </c>
      <c r="I99" s="3">
        <v>0.95</v>
      </c>
      <c r="J99" s="3">
        <v>0.99</v>
      </c>
      <c r="K99" s="3">
        <v>0.99</v>
      </c>
      <c r="L99" s="3">
        <v>0.99</v>
      </c>
      <c r="M99" s="5">
        <f t="shared" si="468"/>
        <v>44</v>
      </c>
      <c r="N99" s="5">
        <f t="shared" si="455"/>
        <v>44</v>
      </c>
      <c r="O99" s="5">
        <f t="shared" si="455"/>
        <v>43</v>
      </c>
      <c r="P99" s="5">
        <f t="shared" si="455"/>
        <v>42</v>
      </c>
      <c r="Q99" s="5">
        <f t="shared" si="455"/>
        <v>44</v>
      </c>
      <c r="R99" s="5">
        <f t="shared" si="455"/>
        <v>44</v>
      </c>
      <c r="S99" s="27">
        <f t="shared" si="456"/>
        <v>0</v>
      </c>
      <c r="T99" s="27">
        <f t="shared" si="457"/>
        <v>0</v>
      </c>
      <c r="U99" s="27">
        <f t="shared" si="458"/>
        <v>41</v>
      </c>
      <c r="V99" s="27">
        <f t="shared" si="459"/>
        <v>42</v>
      </c>
      <c r="W99" s="27">
        <f t="shared" si="460"/>
        <v>44</v>
      </c>
      <c r="X99" s="27">
        <f t="shared" si="461"/>
        <v>44</v>
      </c>
      <c r="Y99" s="27">
        <f t="shared" si="462"/>
        <v>0</v>
      </c>
      <c r="Z99" s="27">
        <f t="shared" si="463"/>
        <v>0</v>
      </c>
      <c r="AA99" s="27">
        <f t="shared" si="464"/>
        <v>41</v>
      </c>
      <c r="AB99" s="27">
        <f t="shared" si="465"/>
        <v>42</v>
      </c>
      <c r="AC99" s="27">
        <f t="shared" si="466"/>
        <v>44</v>
      </c>
      <c r="AD99" s="27">
        <f t="shared" si="467"/>
        <v>44</v>
      </c>
    </row>
    <row r="100" spans="1:30" s="2" customFormat="1" ht="18" customHeight="1" outlineLevel="1">
      <c r="A100" s="72"/>
      <c r="B100" s="72"/>
      <c r="C100" s="78"/>
      <c r="D100" s="25" t="s">
        <v>86</v>
      </c>
      <c r="E100" s="4">
        <v>12890</v>
      </c>
      <c r="F100" s="9">
        <v>1</v>
      </c>
      <c r="G100" s="9"/>
      <c r="H100" s="3">
        <v>0.95</v>
      </c>
      <c r="I100" s="3">
        <v>0.95</v>
      </c>
      <c r="J100" s="3">
        <v>0.99</v>
      </c>
      <c r="K100" s="3">
        <v>0.99</v>
      </c>
      <c r="L100" s="3">
        <v>0.99</v>
      </c>
      <c r="M100" s="5">
        <f>M94-M95-M96-M97-M98-M99</f>
        <v>37</v>
      </c>
      <c r="N100" s="5">
        <f t="shared" ref="N100" si="469">N94-N95-N96-N97-N98-N99</f>
        <v>38</v>
      </c>
      <c r="O100" s="5">
        <f t="shared" ref="O100:R100" si="470">O94-O95-O96-O97-O98-O99</f>
        <v>38</v>
      </c>
      <c r="P100" s="5">
        <f t="shared" si="470"/>
        <v>37</v>
      </c>
      <c r="Q100" s="5">
        <f t="shared" si="470"/>
        <v>37</v>
      </c>
      <c r="R100" s="5">
        <f t="shared" si="470"/>
        <v>39</v>
      </c>
      <c r="S100" s="27">
        <f t="shared" si="456"/>
        <v>0</v>
      </c>
      <c r="T100" s="27">
        <f t="shared" si="457"/>
        <v>0</v>
      </c>
      <c r="U100" s="27">
        <f t="shared" si="458"/>
        <v>36</v>
      </c>
      <c r="V100" s="27">
        <f t="shared" si="459"/>
        <v>37</v>
      </c>
      <c r="W100" s="27">
        <f t="shared" si="460"/>
        <v>37</v>
      </c>
      <c r="X100" s="27">
        <f t="shared" si="461"/>
        <v>39</v>
      </c>
      <c r="Y100" s="27">
        <f t="shared" si="462"/>
        <v>0</v>
      </c>
      <c r="Z100" s="27">
        <f t="shared" si="463"/>
        <v>0</v>
      </c>
      <c r="AA100" s="27">
        <f t="shared" si="464"/>
        <v>36</v>
      </c>
      <c r="AB100" s="27">
        <f t="shared" si="465"/>
        <v>37</v>
      </c>
      <c r="AC100" s="27">
        <f t="shared" si="466"/>
        <v>37</v>
      </c>
      <c r="AD100" s="27">
        <f t="shared" si="467"/>
        <v>39</v>
      </c>
    </row>
    <row r="101" spans="1:30" s="2" customFormat="1" ht="18" customHeight="1" outlineLevel="1">
      <c r="A101" s="72"/>
      <c r="B101" s="72"/>
      <c r="C101" s="22" t="s">
        <v>783</v>
      </c>
      <c r="D101" s="25" t="s">
        <v>1122</v>
      </c>
      <c r="E101" s="4"/>
      <c r="F101" s="9"/>
      <c r="G101" s="9"/>
      <c r="H101" s="3"/>
      <c r="I101" s="3"/>
      <c r="J101" s="3"/>
      <c r="K101" s="3"/>
      <c r="L101" s="3"/>
      <c r="M101" s="5">
        <f>VLOOKUP($C101,'[1]1.계획인구(행정)'!$C$7:$U$501,14,FALSE)</f>
        <v>108</v>
      </c>
      <c r="N101" s="5">
        <f>VLOOKUP($C101,'[1]1.계획인구(행정)'!$C$7:$U$501,15,FALSE)</f>
        <v>108</v>
      </c>
      <c r="O101" s="5">
        <f>VLOOKUP($C101,'[1]1.계획인구(행정)'!$C$7:$U$501,16,FALSE)</f>
        <v>106</v>
      </c>
      <c r="P101" s="5">
        <f>VLOOKUP($C101,'[1]1.계획인구(행정)'!$C$7:$U$501,17,FALSE)</f>
        <v>106</v>
      </c>
      <c r="Q101" s="5">
        <f>VLOOKUP($C101,'[1]1.계획인구(행정)'!$C$7:$U$501,18,FALSE)</f>
        <v>108</v>
      </c>
      <c r="R101" s="5">
        <f>VLOOKUP($C101,'[1]1.계획인구(행정)'!$C$7:$U$501,19,FALSE)</f>
        <v>110</v>
      </c>
      <c r="S101" s="5">
        <f>SUM(S102)</f>
        <v>103</v>
      </c>
      <c r="T101" s="5">
        <f>SUM(T102)</f>
        <v>103</v>
      </c>
      <c r="U101" s="5">
        <f t="shared" ref="U101:AD101" si="471">SUM(U102)</f>
        <v>101</v>
      </c>
      <c r="V101" s="5">
        <f t="shared" si="471"/>
        <v>105</v>
      </c>
      <c r="W101" s="5">
        <f t="shared" si="471"/>
        <v>107</v>
      </c>
      <c r="X101" s="5">
        <f t="shared" si="471"/>
        <v>109</v>
      </c>
      <c r="Y101" s="5">
        <f t="shared" si="471"/>
        <v>103</v>
      </c>
      <c r="Z101" s="5">
        <f t="shared" si="471"/>
        <v>103</v>
      </c>
      <c r="AA101" s="5">
        <f t="shared" si="471"/>
        <v>101</v>
      </c>
      <c r="AB101" s="5">
        <f t="shared" si="471"/>
        <v>105</v>
      </c>
      <c r="AC101" s="5">
        <f t="shared" si="471"/>
        <v>107</v>
      </c>
      <c r="AD101" s="5">
        <f t="shared" si="471"/>
        <v>109</v>
      </c>
    </row>
    <row r="102" spans="1:30" s="2" customFormat="1" ht="18" customHeight="1" outlineLevel="1">
      <c r="A102" s="72"/>
      <c r="B102" s="72"/>
      <c r="C102" s="11"/>
      <c r="D102" s="25" t="s">
        <v>87</v>
      </c>
      <c r="E102" s="4"/>
      <c r="F102" s="9">
        <v>0</v>
      </c>
      <c r="G102" s="9"/>
      <c r="H102" s="3">
        <v>0.95</v>
      </c>
      <c r="I102" s="3">
        <v>0.95</v>
      </c>
      <c r="J102" s="3">
        <v>0.99</v>
      </c>
      <c r="K102" s="3">
        <v>0.99</v>
      </c>
      <c r="L102" s="3">
        <v>0.99</v>
      </c>
      <c r="M102" s="5">
        <f>M101</f>
        <v>108</v>
      </c>
      <c r="N102" s="5">
        <f t="shared" ref="N102" si="472">N101</f>
        <v>108</v>
      </c>
      <c r="O102" s="5">
        <f t="shared" ref="O102:R102" si="473">O101</f>
        <v>106</v>
      </c>
      <c r="P102" s="5">
        <f t="shared" si="473"/>
        <v>106</v>
      </c>
      <c r="Q102" s="5">
        <f t="shared" si="473"/>
        <v>108</v>
      </c>
      <c r="R102" s="5">
        <f t="shared" si="473"/>
        <v>110</v>
      </c>
      <c r="S102" s="27">
        <f t="shared" ref="S102" si="474">ROUND(IF($F102=0,M102,IF($F102=5,0,0))*H102,0)</f>
        <v>103</v>
      </c>
      <c r="T102" s="27">
        <f>ROUND(IF($F102=0,N102,IF($F102=5,0,0))*H102,0)</f>
        <v>103</v>
      </c>
      <c r="U102" s="27">
        <f>ROUND(IF($F102=0,O102,IF($F102=1,O102,IF($F102=5,O102,0)))*I102,0)</f>
        <v>101</v>
      </c>
      <c r="V102" s="27">
        <f>ROUND(IF($F102=0,P102,IF($F102=1,P102,IF($F102=2,P102,IF($F102=5,P102,0))))*J102,0)</f>
        <v>105</v>
      </c>
      <c r="W102" s="27">
        <f>ROUND(IF($F102=0,Q102,IF($F102=1,Q102,IF($F102=2,Q102,IF($F102=3,Q102,IF($F102=5,Q102,0)))))*K102,0)</f>
        <v>107</v>
      </c>
      <c r="X102" s="27">
        <f>ROUND(IF($F102=0,R102,IF($F102=1,R102,IF($F102=2,R102,IF($F102=3,R102,IF($F102=4,R102,IF($F102=5,R102,0))))))*L102,0)</f>
        <v>109</v>
      </c>
      <c r="Y102" s="27">
        <f t="shared" ref="Y102" si="475">ROUND(IF($F102=0,M102,IF($F102=5,M102,0))*H102,0)</f>
        <v>103</v>
      </c>
      <c r="Z102" s="27">
        <f t="shared" si="463"/>
        <v>103</v>
      </c>
      <c r="AA102" s="27">
        <f>ROUND(IF($F102=0,O102,IF($F102=1,O102,IF($F102=5,O102,0)))*I102,0)</f>
        <v>101</v>
      </c>
      <c r="AB102" s="27">
        <f>ROUND(IF($F102=0,P102,IF($F102=1,P102,IF($F102=2,P102,IF($F102=5,P102,0))))*J102,0)</f>
        <v>105</v>
      </c>
      <c r="AC102" s="27">
        <f>ROUND(IF($F102=0,Q102,IF($F102=1,Q102,IF($F102=2,Q102,IF($F102=3,Q102,IF($F102=5,Q102,0)))))*K102,0)</f>
        <v>107</v>
      </c>
      <c r="AD102" s="27">
        <f>ROUND(IF($F102=0,R102,IF($F102=1,R102,IF($F102=2,R102,IF($F102=3,R102,IF($F102=4,R102,IF($F102=5,R102,0))))))*L102,0)</f>
        <v>109</v>
      </c>
    </row>
    <row r="103" spans="1:30" s="2" customFormat="1" ht="18" customHeight="1">
      <c r="A103" s="72"/>
      <c r="B103" s="72" t="s">
        <v>88</v>
      </c>
      <c r="C103" s="26" t="s">
        <v>89</v>
      </c>
      <c r="D103" s="25" t="s">
        <v>2</v>
      </c>
      <c r="E103" s="4"/>
      <c r="F103" s="9"/>
      <c r="G103" s="9"/>
      <c r="H103" s="3"/>
      <c r="I103" s="3"/>
      <c r="J103" s="3"/>
      <c r="K103" s="3"/>
      <c r="L103" s="3"/>
      <c r="M103" s="5">
        <f>SUMPRODUCT(($D104:$D120="계")*(M104:M120))</f>
        <v>801</v>
      </c>
      <c r="N103" s="5">
        <f t="shared" ref="N103" si="476">SUMPRODUCT(($D104:$D120="계")*(N104:N120))</f>
        <v>801</v>
      </c>
      <c r="O103" s="5">
        <f t="shared" ref="O103:Q103" si="477">SUMPRODUCT(($D104:$D120="계")*(O104:O120))</f>
        <v>790</v>
      </c>
      <c r="P103" s="5">
        <f t="shared" si="477"/>
        <v>782</v>
      </c>
      <c r="Q103" s="5">
        <f t="shared" si="477"/>
        <v>801</v>
      </c>
      <c r="R103" s="5">
        <f>SUMPRODUCT(($D104:$D120="계")*(R104:R120))</f>
        <v>816</v>
      </c>
      <c r="S103" s="5">
        <f t="shared" ref="S103:AD103" si="478">SUMPRODUCT(($D104:$D120="계")*(S104:S120))</f>
        <v>474</v>
      </c>
      <c r="T103" s="5">
        <f t="shared" ref="T103" si="479">SUMPRODUCT(($D104:$D120="계")*(T104:T120))</f>
        <v>474</v>
      </c>
      <c r="U103" s="5">
        <f t="shared" si="478"/>
        <v>751</v>
      </c>
      <c r="V103" s="5">
        <f t="shared" si="478"/>
        <v>773</v>
      </c>
      <c r="W103" s="5">
        <f t="shared" si="478"/>
        <v>792</v>
      </c>
      <c r="X103" s="5">
        <f t="shared" si="478"/>
        <v>807</v>
      </c>
      <c r="Y103" s="5">
        <f t="shared" si="478"/>
        <v>474</v>
      </c>
      <c r="Z103" s="5">
        <f t="shared" ref="Z103" si="480">SUMPRODUCT(($D104:$D120="계")*(Z104:Z120))</f>
        <v>474</v>
      </c>
      <c r="AA103" s="5">
        <f t="shared" si="478"/>
        <v>751</v>
      </c>
      <c r="AB103" s="5">
        <f t="shared" si="478"/>
        <v>773</v>
      </c>
      <c r="AC103" s="5">
        <f t="shared" si="478"/>
        <v>792</v>
      </c>
      <c r="AD103" s="5">
        <f t="shared" si="478"/>
        <v>807</v>
      </c>
    </row>
    <row r="104" spans="1:30" s="2" customFormat="1" ht="18" customHeight="1" outlineLevel="1">
      <c r="A104" s="72"/>
      <c r="B104" s="72"/>
      <c r="C104" s="22" t="s">
        <v>784</v>
      </c>
      <c r="D104" s="25" t="s">
        <v>1122</v>
      </c>
      <c r="E104" s="4">
        <f>SUM(E105:E108)</f>
        <v>113148</v>
      </c>
      <c r="F104" s="9"/>
      <c r="G104" s="9"/>
      <c r="H104" s="3"/>
      <c r="I104" s="3"/>
      <c r="J104" s="3"/>
      <c r="K104" s="3"/>
      <c r="L104" s="3"/>
      <c r="M104" s="5">
        <f>VLOOKUP($C104,'[1]1.계획인구(행정)'!$C$7:$U$501,14,FALSE)</f>
        <v>251</v>
      </c>
      <c r="N104" s="5">
        <f>VLOOKUP($C104,'[1]1.계획인구(행정)'!$C$7:$U$501,15,FALSE)</f>
        <v>251</v>
      </c>
      <c r="O104" s="5">
        <f>VLOOKUP($C104,'[1]1.계획인구(행정)'!$C$7:$U$501,16,FALSE)</f>
        <v>248</v>
      </c>
      <c r="P104" s="5">
        <f>VLOOKUP($C104,'[1]1.계획인구(행정)'!$C$7:$U$501,17,FALSE)</f>
        <v>245</v>
      </c>
      <c r="Q104" s="5">
        <f>VLOOKUP($C104,'[1]1.계획인구(행정)'!$C$7:$U$501,18,FALSE)</f>
        <v>251</v>
      </c>
      <c r="R104" s="5">
        <f>VLOOKUP($C104,'[1]1.계획인구(행정)'!$C$7:$U$501,19,FALSE)</f>
        <v>256</v>
      </c>
      <c r="S104" s="5">
        <f>SUM(S105:S108)</f>
        <v>239</v>
      </c>
      <c r="T104" s="5">
        <f>SUM(T105:T108)</f>
        <v>239</v>
      </c>
      <c r="U104" s="5">
        <f t="shared" ref="U104:AD104" si="481">SUM(U105:U108)</f>
        <v>236</v>
      </c>
      <c r="V104" s="5">
        <f t="shared" si="481"/>
        <v>242</v>
      </c>
      <c r="W104" s="5">
        <f t="shared" si="481"/>
        <v>248</v>
      </c>
      <c r="X104" s="5">
        <f t="shared" si="481"/>
        <v>253</v>
      </c>
      <c r="Y104" s="5">
        <f t="shared" si="481"/>
        <v>239</v>
      </c>
      <c r="Z104" s="5">
        <f t="shared" ref="Z104" si="482">SUM(Z105:Z108)</f>
        <v>239</v>
      </c>
      <c r="AA104" s="5">
        <f t="shared" si="481"/>
        <v>236</v>
      </c>
      <c r="AB104" s="5">
        <f t="shared" si="481"/>
        <v>242</v>
      </c>
      <c r="AC104" s="5">
        <f t="shared" si="481"/>
        <v>248</v>
      </c>
      <c r="AD104" s="5">
        <f t="shared" si="481"/>
        <v>253</v>
      </c>
    </row>
    <row r="105" spans="1:30" s="2" customFormat="1" ht="18" customHeight="1" outlineLevel="1">
      <c r="A105" s="72"/>
      <c r="B105" s="72"/>
      <c r="C105" s="78"/>
      <c r="D105" s="25" t="s">
        <v>90</v>
      </c>
      <c r="E105" s="4">
        <v>35513</v>
      </c>
      <c r="F105" s="9">
        <v>0</v>
      </c>
      <c r="G105" s="9"/>
      <c r="H105" s="3">
        <v>0.95</v>
      </c>
      <c r="I105" s="3">
        <v>0.95</v>
      </c>
      <c r="J105" s="3">
        <v>0.99</v>
      </c>
      <c r="K105" s="3">
        <v>0.99</v>
      </c>
      <c r="L105" s="3">
        <v>0.99</v>
      </c>
      <c r="M105" s="5">
        <f>ROUND(M$104*($E105/$E$104),0)</f>
        <v>79</v>
      </c>
      <c r="N105" s="5">
        <f t="shared" ref="N105:R107" si="483">ROUND(N$104*($E105/$E$104),0)</f>
        <v>79</v>
      </c>
      <c r="O105" s="5">
        <f t="shared" si="483"/>
        <v>78</v>
      </c>
      <c r="P105" s="5">
        <f t="shared" si="483"/>
        <v>77</v>
      </c>
      <c r="Q105" s="5">
        <f t="shared" si="483"/>
        <v>79</v>
      </c>
      <c r="R105" s="5">
        <f t="shared" si="483"/>
        <v>80</v>
      </c>
      <c r="S105" s="27">
        <f t="shared" ref="S105:S108" si="484">ROUND(IF($F105=0,M105,IF($F105=5,0,0))*H105,0)</f>
        <v>75</v>
      </c>
      <c r="T105" s="27">
        <f t="shared" ref="T105:T108" si="485">ROUND(IF($F105=0,N105,IF($F105=5,0,0))*H105,0)</f>
        <v>75</v>
      </c>
      <c r="U105" s="27">
        <f t="shared" ref="U105:U108" si="486">ROUND(IF($F105=0,O105,IF($F105=1,O105,IF($F105=5,O105,0)))*I105,0)</f>
        <v>74</v>
      </c>
      <c r="V105" s="27">
        <f t="shared" ref="V105:V108" si="487">ROUND(IF($F105=0,P105,IF($F105=1,P105,IF($F105=2,P105,IF($F105=5,P105,0))))*J105,0)</f>
        <v>76</v>
      </c>
      <c r="W105" s="27">
        <f t="shared" ref="W105:W108" si="488">ROUND(IF($F105=0,Q105,IF($F105=1,Q105,IF($F105=2,Q105,IF($F105=3,Q105,IF($F105=5,Q105,0)))))*K105,0)</f>
        <v>78</v>
      </c>
      <c r="X105" s="27">
        <f t="shared" ref="X105:X108" si="489">ROUND(IF($F105=0,R105,IF($F105=1,R105,IF($F105=2,R105,IF($F105=3,R105,IF($F105=4,R105,IF($F105=5,R105,0))))))*L105,0)</f>
        <v>79</v>
      </c>
      <c r="Y105" s="27">
        <f t="shared" ref="Y105:Y108" si="490">ROUND(IF($F105=0,M105,IF($F105=5,M105,0))*H105,0)</f>
        <v>75</v>
      </c>
      <c r="Z105" s="27">
        <f t="shared" ref="Z105:Z108" si="491">ROUND(IF($F105=0,N105,IF($F105=5,N105,0))*H105,0)</f>
        <v>75</v>
      </c>
      <c r="AA105" s="27">
        <f t="shared" ref="AA105:AA108" si="492">ROUND(IF($F105=0,O105,IF($F105=1,O105,IF($F105=5,O105,0)))*I105,0)</f>
        <v>74</v>
      </c>
      <c r="AB105" s="27">
        <f t="shared" ref="AB105:AB108" si="493">ROUND(IF($F105=0,P105,IF($F105=1,P105,IF($F105=2,P105,IF($F105=5,P105,0))))*J105,0)</f>
        <v>76</v>
      </c>
      <c r="AC105" s="27">
        <f t="shared" ref="AC105:AC108" si="494">ROUND(IF($F105=0,Q105,IF($F105=1,Q105,IF($F105=2,Q105,IF($F105=3,Q105,IF($F105=5,Q105,0)))))*K105,0)</f>
        <v>78</v>
      </c>
      <c r="AD105" s="27">
        <f t="shared" ref="AD105:AD108" si="495">ROUND(IF($F105=0,R105,IF($F105=1,R105,IF($F105=2,R105,IF($F105=3,R105,IF($F105=4,R105,IF($F105=5,R105,0))))))*L105,0)</f>
        <v>79</v>
      </c>
    </row>
    <row r="106" spans="1:30" s="2" customFormat="1" ht="18" customHeight="1" outlineLevel="1">
      <c r="A106" s="72"/>
      <c r="B106" s="72"/>
      <c r="C106" s="72"/>
      <c r="D106" s="25" t="s">
        <v>91</v>
      </c>
      <c r="E106" s="4">
        <v>12318</v>
      </c>
      <c r="F106" s="9">
        <v>0</v>
      </c>
      <c r="G106" s="9"/>
      <c r="H106" s="3">
        <v>0.95</v>
      </c>
      <c r="I106" s="3">
        <v>0.95</v>
      </c>
      <c r="J106" s="3">
        <v>0.99</v>
      </c>
      <c r="K106" s="3">
        <v>0.99</v>
      </c>
      <c r="L106" s="3">
        <v>0.99</v>
      </c>
      <c r="M106" s="5">
        <f t="shared" ref="M106:M107" si="496">ROUND(M$104*($E106/$E$104),0)</f>
        <v>27</v>
      </c>
      <c r="N106" s="5">
        <f t="shared" si="483"/>
        <v>27</v>
      </c>
      <c r="O106" s="5">
        <f t="shared" si="483"/>
        <v>27</v>
      </c>
      <c r="P106" s="5">
        <f t="shared" si="483"/>
        <v>27</v>
      </c>
      <c r="Q106" s="5">
        <f t="shared" si="483"/>
        <v>27</v>
      </c>
      <c r="R106" s="5">
        <f t="shared" si="483"/>
        <v>28</v>
      </c>
      <c r="S106" s="27">
        <f t="shared" si="484"/>
        <v>26</v>
      </c>
      <c r="T106" s="27">
        <f t="shared" si="485"/>
        <v>26</v>
      </c>
      <c r="U106" s="27">
        <f t="shared" si="486"/>
        <v>26</v>
      </c>
      <c r="V106" s="27">
        <f t="shared" si="487"/>
        <v>27</v>
      </c>
      <c r="W106" s="27">
        <f t="shared" si="488"/>
        <v>27</v>
      </c>
      <c r="X106" s="27">
        <f t="shared" si="489"/>
        <v>28</v>
      </c>
      <c r="Y106" s="27">
        <f t="shared" si="490"/>
        <v>26</v>
      </c>
      <c r="Z106" s="27">
        <f t="shared" si="491"/>
        <v>26</v>
      </c>
      <c r="AA106" s="27">
        <f t="shared" si="492"/>
        <v>26</v>
      </c>
      <c r="AB106" s="27">
        <f t="shared" si="493"/>
        <v>27</v>
      </c>
      <c r="AC106" s="27">
        <f t="shared" si="494"/>
        <v>27</v>
      </c>
      <c r="AD106" s="27">
        <f t="shared" si="495"/>
        <v>28</v>
      </c>
    </row>
    <row r="107" spans="1:30" s="2" customFormat="1" ht="18" customHeight="1" outlineLevel="1">
      <c r="A107" s="72"/>
      <c r="B107" s="72"/>
      <c r="C107" s="72"/>
      <c r="D107" s="25" t="s">
        <v>92</v>
      </c>
      <c r="E107" s="4">
        <v>37973</v>
      </c>
      <c r="F107" s="9">
        <v>0</v>
      </c>
      <c r="G107" s="9"/>
      <c r="H107" s="3">
        <v>0.95</v>
      </c>
      <c r="I107" s="3">
        <v>0.95</v>
      </c>
      <c r="J107" s="3">
        <v>0.99</v>
      </c>
      <c r="K107" s="3">
        <v>0.99</v>
      </c>
      <c r="L107" s="3">
        <v>0.99</v>
      </c>
      <c r="M107" s="5">
        <f t="shared" si="496"/>
        <v>84</v>
      </c>
      <c r="N107" s="5">
        <f t="shared" si="483"/>
        <v>84</v>
      </c>
      <c r="O107" s="5">
        <f t="shared" si="483"/>
        <v>83</v>
      </c>
      <c r="P107" s="5">
        <f t="shared" si="483"/>
        <v>82</v>
      </c>
      <c r="Q107" s="5">
        <f t="shared" si="483"/>
        <v>84</v>
      </c>
      <c r="R107" s="5">
        <f t="shared" si="483"/>
        <v>86</v>
      </c>
      <c r="S107" s="27">
        <f t="shared" si="484"/>
        <v>80</v>
      </c>
      <c r="T107" s="27">
        <f t="shared" si="485"/>
        <v>80</v>
      </c>
      <c r="U107" s="27">
        <f t="shared" si="486"/>
        <v>79</v>
      </c>
      <c r="V107" s="27">
        <f t="shared" si="487"/>
        <v>81</v>
      </c>
      <c r="W107" s="27">
        <f t="shared" si="488"/>
        <v>83</v>
      </c>
      <c r="X107" s="27">
        <f t="shared" si="489"/>
        <v>85</v>
      </c>
      <c r="Y107" s="27">
        <f t="shared" si="490"/>
        <v>80</v>
      </c>
      <c r="Z107" s="27">
        <f t="shared" si="491"/>
        <v>80</v>
      </c>
      <c r="AA107" s="27">
        <f t="shared" si="492"/>
        <v>79</v>
      </c>
      <c r="AB107" s="27">
        <f t="shared" si="493"/>
        <v>81</v>
      </c>
      <c r="AC107" s="27">
        <f t="shared" si="494"/>
        <v>83</v>
      </c>
      <c r="AD107" s="27">
        <f t="shared" si="495"/>
        <v>85</v>
      </c>
    </row>
    <row r="108" spans="1:30" s="2" customFormat="1" ht="18" customHeight="1" outlineLevel="1">
      <c r="A108" s="72"/>
      <c r="B108" s="72"/>
      <c r="C108" s="72"/>
      <c r="D108" s="25" t="s">
        <v>93</v>
      </c>
      <c r="E108" s="4">
        <f>7523+19821</f>
        <v>27344</v>
      </c>
      <c r="F108" s="9">
        <v>0</v>
      </c>
      <c r="G108" s="9"/>
      <c r="H108" s="3">
        <v>0.95</v>
      </c>
      <c r="I108" s="3">
        <v>0.95</v>
      </c>
      <c r="J108" s="3">
        <v>0.99</v>
      </c>
      <c r="K108" s="3">
        <v>0.99</v>
      </c>
      <c r="L108" s="3">
        <v>0.99</v>
      </c>
      <c r="M108" s="5">
        <f>M104-M105-M106-M107</f>
        <v>61</v>
      </c>
      <c r="N108" s="5">
        <f t="shared" ref="N108" si="497">N104-N105-N106-N107</f>
        <v>61</v>
      </c>
      <c r="O108" s="5">
        <f t="shared" ref="O108:R108" si="498">O104-O105-O106-O107</f>
        <v>60</v>
      </c>
      <c r="P108" s="5">
        <f t="shared" si="498"/>
        <v>59</v>
      </c>
      <c r="Q108" s="5">
        <f t="shared" si="498"/>
        <v>61</v>
      </c>
      <c r="R108" s="5">
        <f t="shared" si="498"/>
        <v>62</v>
      </c>
      <c r="S108" s="27">
        <f t="shared" si="484"/>
        <v>58</v>
      </c>
      <c r="T108" s="27">
        <f t="shared" si="485"/>
        <v>58</v>
      </c>
      <c r="U108" s="27">
        <f t="shared" si="486"/>
        <v>57</v>
      </c>
      <c r="V108" s="27">
        <f t="shared" si="487"/>
        <v>58</v>
      </c>
      <c r="W108" s="27">
        <f t="shared" si="488"/>
        <v>60</v>
      </c>
      <c r="X108" s="27">
        <f t="shared" si="489"/>
        <v>61</v>
      </c>
      <c r="Y108" s="27">
        <f t="shared" si="490"/>
        <v>58</v>
      </c>
      <c r="Z108" s="27">
        <f t="shared" si="491"/>
        <v>58</v>
      </c>
      <c r="AA108" s="27">
        <f t="shared" si="492"/>
        <v>57</v>
      </c>
      <c r="AB108" s="27">
        <f t="shared" si="493"/>
        <v>58</v>
      </c>
      <c r="AC108" s="27">
        <f t="shared" si="494"/>
        <v>60</v>
      </c>
      <c r="AD108" s="27">
        <f t="shared" si="495"/>
        <v>61</v>
      </c>
    </row>
    <row r="109" spans="1:30" s="2" customFormat="1" ht="18" customHeight="1" outlineLevel="1">
      <c r="A109" s="72"/>
      <c r="B109" s="72"/>
      <c r="C109" s="22" t="s">
        <v>785</v>
      </c>
      <c r="D109" s="25" t="s">
        <v>1122</v>
      </c>
      <c r="E109" s="4">
        <f>SUM(E110:E111)</f>
        <v>48482</v>
      </c>
      <c r="F109" s="9"/>
      <c r="G109" s="9"/>
      <c r="H109" s="3"/>
      <c r="I109" s="3"/>
      <c r="J109" s="3"/>
      <c r="K109" s="3"/>
      <c r="L109" s="3"/>
      <c r="M109" s="5">
        <f>VLOOKUP($C109,'[1]1.계획인구(행정)'!$C$7:$U$501,14,FALSE)</f>
        <v>157</v>
      </c>
      <c r="N109" s="5">
        <f>VLOOKUP($C109,'[1]1.계획인구(행정)'!$C$7:$U$501,15,FALSE)</f>
        <v>157</v>
      </c>
      <c r="O109" s="5">
        <f>VLOOKUP($C109,'[1]1.계획인구(행정)'!$C$7:$U$501,16,FALSE)</f>
        <v>155</v>
      </c>
      <c r="P109" s="5">
        <f>VLOOKUP($C109,'[1]1.계획인구(행정)'!$C$7:$U$501,17,FALSE)</f>
        <v>153</v>
      </c>
      <c r="Q109" s="5">
        <f>VLOOKUP($C109,'[1]1.계획인구(행정)'!$C$7:$U$501,18,FALSE)</f>
        <v>157</v>
      </c>
      <c r="R109" s="5">
        <f>VLOOKUP($C109,'[1]1.계획인구(행정)'!$C$7:$U$501,19,FALSE)</f>
        <v>160</v>
      </c>
      <c r="S109" s="5">
        <f>SUM(S110:S111)</f>
        <v>0</v>
      </c>
      <c r="T109" s="5">
        <f>SUM(T110:T111)</f>
        <v>0</v>
      </c>
      <c r="U109" s="5">
        <f t="shared" ref="U109:AD109" si="499">SUM(U110:U111)</f>
        <v>147</v>
      </c>
      <c r="V109" s="5">
        <f t="shared" si="499"/>
        <v>151</v>
      </c>
      <c r="W109" s="5">
        <f t="shared" si="499"/>
        <v>155</v>
      </c>
      <c r="X109" s="5">
        <f t="shared" si="499"/>
        <v>158</v>
      </c>
      <c r="Y109" s="5">
        <f t="shared" si="499"/>
        <v>0</v>
      </c>
      <c r="Z109" s="5">
        <f t="shared" si="499"/>
        <v>0</v>
      </c>
      <c r="AA109" s="5">
        <f t="shared" si="499"/>
        <v>147</v>
      </c>
      <c r="AB109" s="5">
        <f t="shared" si="499"/>
        <v>151</v>
      </c>
      <c r="AC109" s="5">
        <f t="shared" si="499"/>
        <v>155</v>
      </c>
      <c r="AD109" s="5">
        <f t="shared" si="499"/>
        <v>158</v>
      </c>
    </row>
    <row r="110" spans="1:30" s="2" customFormat="1" ht="18" customHeight="1" outlineLevel="1">
      <c r="A110" s="72"/>
      <c r="B110" s="72"/>
      <c r="C110" s="78"/>
      <c r="D110" s="25" t="s">
        <v>94</v>
      </c>
      <c r="E110" s="4">
        <v>31521</v>
      </c>
      <c r="F110" s="9">
        <v>1</v>
      </c>
      <c r="G110" s="9"/>
      <c r="H110" s="3">
        <v>0.95</v>
      </c>
      <c r="I110" s="3">
        <v>0.95</v>
      </c>
      <c r="J110" s="3">
        <v>0.99</v>
      </c>
      <c r="K110" s="3">
        <v>0.99</v>
      </c>
      <c r="L110" s="3">
        <v>0.99</v>
      </c>
      <c r="M110" s="5">
        <f>ROUND(M$109*($E110/$E$109),0)</f>
        <v>102</v>
      </c>
      <c r="N110" s="5">
        <f t="shared" ref="N110:Q110" si="500">ROUND(N$109*($E110/$E$109),0)</f>
        <v>102</v>
      </c>
      <c r="O110" s="5">
        <f t="shared" si="500"/>
        <v>101</v>
      </c>
      <c r="P110" s="5">
        <f t="shared" si="500"/>
        <v>99</v>
      </c>
      <c r="Q110" s="5">
        <f t="shared" si="500"/>
        <v>102</v>
      </c>
      <c r="R110" s="5">
        <f>ROUND(R$109*($E110/$E$109),0)</f>
        <v>104</v>
      </c>
      <c r="S110" s="27">
        <f t="shared" ref="S110:S111" si="501">ROUND(IF($F110=0,M110,IF($F110=5,0,0))*H110,0)</f>
        <v>0</v>
      </c>
      <c r="T110" s="27">
        <f t="shared" ref="T110:T111" si="502">ROUND(IF($F110=0,N110,IF($F110=5,0,0))*H110,0)</f>
        <v>0</v>
      </c>
      <c r="U110" s="27">
        <f t="shared" ref="U110:U111" si="503">ROUND(IF($F110=0,O110,IF($F110=1,O110,IF($F110=5,O110,0)))*I110,0)</f>
        <v>96</v>
      </c>
      <c r="V110" s="27">
        <f t="shared" ref="V110:V111" si="504">ROUND(IF($F110=0,P110,IF($F110=1,P110,IF($F110=2,P110,IF($F110=5,P110,0))))*J110,0)</f>
        <v>98</v>
      </c>
      <c r="W110" s="27">
        <f t="shared" ref="W110:W111" si="505">ROUND(IF($F110=0,Q110,IF($F110=1,Q110,IF($F110=2,Q110,IF($F110=3,Q110,IF($F110=5,Q110,0)))))*K110,0)</f>
        <v>101</v>
      </c>
      <c r="X110" s="27">
        <f t="shared" ref="X110:X111" si="506">ROUND(IF($F110=0,R110,IF($F110=1,R110,IF($F110=2,R110,IF($F110=3,R110,IF($F110=4,R110,IF($F110=5,R110,0))))))*L110,0)</f>
        <v>103</v>
      </c>
      <c r="Y110" s="27">
        <f t="shared" ref="Y110:Y111" si="507">ROUND(IF($F110=0,M110,IF($F110=5,M110,0))*H110,0)</f>
        <v>0</v>
      </c>
      <c r="Z110" s="27">
        <f t="shared" ref="Z110:Z111" si="508">ROUND(IF($F110=0,N110,IF($F110=5,N110,0))*H110,0)</f>
        <v>0</v>
      </c>
      <c r="AA110" s="27">
        <f t="shared" ref="AA110:AA111" si="509">ROUND(IF($F110=0,O110,IF($F110=1,O110,IF($F110=5,O110,0)))*I110,0)</f>
        <v>96</v>
      </c>
      <c r="AB110" s="27">
        <f t="shared" ref="AB110:AB111" si="510">ROUND(IF($F110=0,P110,IF($F110=1,P110,IF($F110=2,P110,IF($F110=5,P110,0))))*J110,0)</f>
        <v>98</v>
      </c>
      <c r="AC110" s="27">
        <f t="shared" ref="AC110:AC111" si="511">ROUND(IF($F110=0,Q110,IF($F110=1,Q110,IF($F110=2,Q110,IF($F110=3,Q110,IF($F110=5,Q110,0)))))*K110,0)</f>
        <v>101</v>
      </c>
      <c r="AD110" s="27">
        <f t="shared" ref="AD110:AD111" si="512">ROUND(IF($F110=0,R110,IF($F110=1,R110,IF($F110=2,R110,IF($F110=3,R110,IF($F110=4,R110,IF($F110=5,R110,0))))))*L110,0)</f>
        <v>103</v>
      </c>
    </row>
    <row r="111" spans="1:30" s="2" customFormat="1" ht="18" customHeight="1" outlineLevel="1">
      <c r="A111" s="72"/>
      <c r="B111" s="72"/>
      <c r="C111" s="72"/>
      <c r="D111" s="25" t="s">
        <v>95</v>
      </c>
      <c r="E111" s="4">
        <v>16961</v>
      </c>
      <c r="F111" s="9">
        <v>1</v>
      </c>
      <c r="G111" s="9"/>
      <c r="H111" s="3">
        <v>0.95</v>
      </c>
      <c r="I111" s="3">
        <v>0.95</v>
      </c>
      <c r="J111" s="3">
        <v>0.99</v>
      </c>
      <c r="K111" s="3">
        <v>0.99</v>
      </c>
      <c r="L111" s="3">
        <v>0.99</v>
      </c>
      <c r="M111" s="5">
        <f>M109-M110</f>
        <v>55</v>
      </c>
      <c r="N111" s="5">
        <f t="shared" ref="N111" si="513">N109-N110</f>
        <v>55</v>
      </c>
      <c r="O111" s="5">
        <f t="shared" ref="O111:R111" si="514">O109-O110</f>
        <v>54</v>
      </c>
      <c r="P111" s="5">
        <f t="shared" si="514"/>
        <v>54</v>
      </c>
      <c r="Q111" s="5">
        <f t="shared" si="514"/>
        <v>55</v>
      </c>
      <c r="R111" s="5">
        <f t="shared" si="514"/>
        <v>56</v>
      </c>
      <c r="S111" s="27">
        <f t="shared" si="501"/>
        <v>0</v>
      </c>
      <c r="T111" s="27">
        <f t="shared" si="502"/>
        <v>0</v>
      </c>
      <c r="U111" s="27">
        <f t="shared" si="503"/>
        <v>51</v>
      </c>
      <c r="V111" s="27">
        <f t="shared" si="504"/>
        <v>53</v>
      </c>
      <c r="W111" s="27">
        <f t="shared" si="505"/>
        <v>54</v>
      </c>
      <c r="X111" s="27">
        <f t="shared" si="506"/>
        <v>55</v>
      </c>
      <c r="Y111" s="27">
        <f t="shared" si="507"/>
        <v>0</v>
      </c>
      <c r="Z111" s="27">
        <f t="shared" si="508"/>
        <v>0</v>
      </c>
      <c r="AA111" s="27">
        <f t="shared" si="509"/>
        <v>51</v>
      </c>
      <c r="AB111" s="27">
        <f t="shared" si="510"/>
        <v>53</v>
      </c>
      <c r="AC111" s="27">
        <f t="shared" si="511"/>
        <v>54</v>
      </c>
      <c r="AD111" s="27">
        <f t="shared" si="512"/>
        <v>55</v>
      </c>
    </row>
    <row r="112" spans="1:30" s="2" customFormat="1" ht="18" customHeight="1" outlineLevel="1">
      <c r="A112" s="72"/>
      <c r="B112" s="72"/>
      <c r="C112" s="25" t="s">
        <v>786</v>
      </c>
      <c r="D112" s="25" t="s">
        <v>1122</v>
      </c>
      <c r="E112" s="4"/>
      <c r="F112" s="9"/>
      <c r="G112" s="9"/>
      <c r="H112" s="3"/>
      <c r="I112" s="3"/>
      <c r="J112" s="3"/>
      <c r="K112" s="3"/>
      <c r="L112" s="3"/>
      <c r="M112" s="5">
        <f>VLOOKUP($C112,'[1]1.계획인구(행정)'!$C$7:$U$501,14,FALSE)</f>
        <v>146</v>
      </c>
      <c r="N112" s="5">
        <f>VLOOKUP($C112,'[1]1.계획인구(행정)'!$C$7:$U$501,15,FALSE)</f>
        <v>146</v>
      </c>
      <c r="O112" s="5">
        <f>VLOOKUP($C112,'[1]1.계획인구(행정)'!$C$7:$U$501,16,FALSE)</f>
        <v>144</v>
      </c>
      <c r="P112" s="5">
        <f>VLOOKUP($C112,'[1]1.계획인구(행정)'!$C$7:$U$501,17,FALSE)</f>
        <v>143</v>
      </c>
      <c r="Q112" s="5">
        <f>VLOOKUP($C112,'[1]1.계획인구(행정)'!$C$7:$U$501,18,FALSE)</f>
        <v>146</v>
      </c>
      <c r="R112" s="5">
        <f>VLOOKUP($C112,'[1]1.계획인구(행정)'!$C$7:$U$501,19,FALSE)</f>
        <v>149</v>
      </c>
      <c r="S112" s="5">
        <f>SUM(S113)</f>
        <v>0</v>
      </c>
      <c r="T112" s="5">
        <f>SUM(T113)</f>
        <v>0</v>
      </c>
      <c r="U112" s="5">
        <f t="shared" ref="U112:AD112" si="515">SUM(U113)</f>
        <v>137</v>
      </c>
      <c r="V112" s="5">
        <f t="shared" si="515"/>
        <v>142</v>
      </c>
      <c r="W112" s="5">
        <f t="shared" si="515"/>
        <v>145</v>
      </c>
      <c r="X112" s="5">
        <f t="shared" si="515"/>
        <v>148</v>
      </c>
      <c r="Y112" s="5">
        <f t="shared" si="515"/>
        <v>0</v>
      </c>
      <c r="Z112" s="5">
        <f t="shared" si="515"/>
        <v>0</v>
      </c>
      <c r="AA112" s="5">
        <f t="shared" si="515"/>
        <v>137</v>
      </c>
      <c r="AB112" s="5">
        <f t="shared" si="515"/>
        <v>142</v>
      </c>
      <c r="AC112" s="5">
        <f t="shared" si="515"/>
        <v>145</v>
      </c>
      <c r="AD112" s="5">
        <f t="shared" si="515"/>
        <v>148</v>
      </c>
    </row>
    <row r="113" spans="1:30" s="2" customFormat="1" ht="18" customHeight="1" outlineLevel="1">
      <c r="A113" s="72" t="s">
        <v>1497</v>
      </c>
      <c r="B113" s="72" t="s">
        <v>1499</v>
      </c>
      <c r="C113" s="41"/>
      <c r="D113" s="25" t="s">
        <v>96</v>
      </c>
      <c r="E113" s="4"/>
      <c r="F113" s="9">
        <v>1</v>
      </c>
      <c r="G113" s="9"/>
      <c r="H113" s="3">
        <v>0.95</v>
      </c>
      <c r="I113" s="3">
        <v>0.95</v>
      </c>
      <c r="J113" s="3">
        <v>0.99</v>
      </c>
      <c r="K113" s="3">
        <v>0.99</v>
      </c>
      <c r="L113" s="3">
        <v>0.99</v>
      </c>
      <c r="M113" s="5">
        <f>M112</f>
        <v>146</v>
      </c>
      <c r="N113" s="5">
        <f t="shared" ref="N113:O113" si="516">N112</f>
        <v>146</v>
      </c>
      <c r="O113" s="5">
        <f t="shared" si="516"/>
        <v>144</v>
      </c>
      <c r="P113" s="5">
        <f t="shared" ref="P113" si="517">P112</f>
        <v>143</v>
      </c>
      <c r="Q113" s="5">
        <f t="shared" ref="Q113" si="518">Q112</f>
        <v>146</v>
      </c>
      <c r="R113" s="5">
        <f t="shared" ref="R113" si="519">R112</f>
        <v>149</v>
      </c>
      <c r="S113" s="27">
        <f t="shared" ref="S113" si="520">ROUND(IF($F113=0,M113,IF($F113=5,0,0))*H113,0)</f>
        <v>0</v>
      </c>
      <c r="T113" s="27">
        <f>ROUND(IF($F113=0,N113,IF($F113=5,0,0))*H113,0)</f>
        <v>0</v>
      </c>
      <c r="U113" s="27">
        <f>ROUND(IF($F113=0,O113,IF($F113=1,O113,IF($F113=5,O113,0)))*I113,0)</f>
        <v>137</v>
      </c>
      <c r="V113" s="27">
        <f>ROUND(IF($F113=0,P113,IF($F113=1,P113,IF($F113=2,P113,IF($F113=5,P113,0))))*J113,0)</f>
        <v>142</v>
      </c>
      <c r="W113" s="27">
        <f>ROUND(IF($F113=0,Q113,IF($F113=1,Q113,IF($F113=2,Q113,IF($F113=3,Q113,IF($F113=5,Q113,0)))))*K113,0)</f>
        <v>145</v>
      </c>
      <c r="X113" s="27">
        <f>ROUND(IF($F113=0,R113,IF($F113=1,R113,IF($F113=2,R113,IF($F113=3,R113,IF($F113=4,R113,IF($F113=5,R113,0))))))*L113,0)</f>
        <v>148</v>
      </c>
      <c r="Y113" s="27">
        <f t="shared" ref="Y113" si="521">ROUND(IF($F113=0,M113,IF($F113=5,M113,0))*H113,0)</f>
        <v>0</v>
      </c>
      <c r="Z113" s="27">
        <f t="shared" ref="Z113" si="522">ROUND(IF($F113=0,N113,IF($F113=5,N113,0))*H113,0)</f>
        <v>0</v>
      </c>
      <c r="AA113" s="27">
        <f>ROUND(IF($F113=0,O113,IF($F113=1,O113,IF($F113=5,O113,0)))*I113,0)</f>
        <v>137</v>
      </c>
      <c r="AB113" s="27">
        <f>ROUND(IF($F113=0,P113,IF($F113=1,P113,IF($F113=2,P113,IF($F113=5,P113,0))))*J113,0)</f>
        <v>142</v>
      </c>
      <c r="AC113" s="27">
        <f>ROUND(IF($F113=0,Q113,IF($F113=1,Q113,IF($F113=2,Q113,IF($F113=3,Q113,IF($F113=5,Q113,0)))))*K113,0)</f>
        <v>145</v>
      </c>
      <c r="AD113" s="27">
        <f>ROUND(IF($F113=0,R113,IF($F113=1,R113,IF($F113=2,R113,IF($F113=3,R113,IF($F113=4,R113,IF($F113=5,R113,0))))))*L113,0)</f>
        <v>148</v>
      </c>
    </row>
    <row r="114" spans="1:30" s="2" customFormat="1" ht="18" customHeight="1" outlineLevel="1">
      <c r="A114" s="72"/>
      <c r="B114" s="72"/>
      <c r="C114" s="22" t="s">
        <v>787</v>
      </c>
      <c r="D114" s="25" t="s">
        <v>1122</v>
      </c>
      <c r="E114" s="4">
        <f>SUM(E115:E116)</f>
        <v>27580</v>
      </c>
      <c r="F114" s="9"/>
      <c r="G114" s="9"/>
      <c r="H114" s="3"/>
      <c r="I114" s="3"/>
      <c r="J114" s="3"/>
      <c r="K114" s="3"/>
      <c r="L114" s="3"/>
      <c r="M114" s="5">
        <f>VLOOKUP($C114,'[1]1.계획인구(행정)'!$C$7:$U$501,14,FALSE)</f>
        <v>106</v>
      </c>
      <c r="N114" s="5">
        <f>VLOOKUP($C114,'[1]1.계획인구(행정)'!$C$7:$U$501,15,FALSE)</f>
        <v>106</v>
      </c>
      <c r="O114" s="5">
        <f>VLOOKUP($C114,'[1]1.계획인구(행정)'!$C$7:$U$501,16,FALSE)</f>
        <v>104</v>
      </c>
      <c r="P114" s="5">
        <f>VLOOKUP($C114,'[1]1.계획인구(행정)'!$C$7:$U$501,17,FALSE)</f>
        <v>103</v>
      </c>
      <c r="Q114" s="5">
        <f>VLOOKUP($C114,'[1]1.계획인구(행정)'!$C$7:$U$501,18,FALSE)</f>
        <v>106</v>
      </c>
      <c r="R114" s="5">
        <f>VLOOKUP($C114,'[1]1.계획인구(행정)'!$C$7:$U$501,19,FALSE)</f>
        <v>108</v>
      </c>
      <c r="S114" s="5">
        <f>SUM(S115:S116)</f>
        <v>101</v>
      </c>
      <c r="T114" s="5">
        <f>SUM(T115:T116)</f>
        <v>101</v>
      </c>
      <c r="U114" s="5">
        <f t="shared" ref="U114:AD114" si="523">SUM(U115:U116)</f>
        <v>99</v>
      </c>
      <c r="V114" s="5">
        <f t="shared" si="523"/>
        <v>102</v>
      </c>
      <c r="W114" s="5">
        <f t="shared" si="523"/>
        <v>105</v>
      </c>
      <c r="X114" s="5">
        <f t="shared" si="523"/>
        <v>107</v>
      </c>
      <c r="Y114" s="5">
        <f t="shared" si="523"/>
        <v>101</v>
      </c>
      <c r="Z114" s="5">
        <f t="shared" si="523"/>
        <v>101</v>
      </c>
      <c r="AA114" s="5">
        <f t="shared" si="523"/>
        <v>99</v>
      </c>
      <c r="AB114" s="5">
        <f t="shared" si="523"/>
        <v>102</v>
      </c>
      <c r="AC114" s="5">
        <f t="shared" si="523"/>
        <v>105</v>
      </c>
      <c r="AD114" s="5">
        <f t="shared" si="523"/>
        <v>107</v>
      </c>
    </row>
    <row r="115" spans="1:30" s="2" customFormat="1" ht="18" customHeight="1" outlineLevel="1">
      <c r="A115" s="72"/>
      <c r="B115" s="72"/>
      <c r="C115" s="78"/>
      <c r="D115" s="25" t="s">
        <v>97</v>
      </c>
      <c r="E115" s="4">
        <v>6129</v>
      </c>
      <c r="F115" s="9">
        <v>0</v>
      </c>
      <c r="G115" s="9"/>
      <c r="H115" s="3">
        <v>0.95</v>
      </c>
      <c r="I115" s="3">
        <v>0.95</v>
      </c>
      <c r="J115" s="3">
        <v>0.99</v>
      </c>
      <c r="K115" s="3">
        <v>0.99</v>
      </c>
      <c r="L115" s="3">
        <v>0.99</v>
      </c>
      <c r="M115" s="5">
        <f>ROUND(M$114*($E115/$E$114),0)</f>
        <v>24</v>
      </c>
      <c r="N115" s="5">
        <f t="shared" ref="N115:R115" si="524">ROUND(N$114*($E115/$E$114),0)</f>
        <v>24</v>
      </c>
      <c r="O115" s="5">
        <f t="shared" si="524"/>
        <v>23</v>
      </c>
      <c r="P115" s="5">
        <f t="shared" si="524"/>
        <v>23</v>
      </c>
      <c r="Q115" s="5">
        <f t="shared" si="524"/>
        <v>24</v>
      </c>
      <c r="R115" s="5">
        <f t="shared" si="524"/>
        <v>24</v>
      </c>
      <c r="S115" s="27">
        <f t="shared" ref="S115:S116" si="525">ROUND(IF($F115=0,M115,IF($F115=5,0,0))*H115,0)</f>
        <v>23</v>
      </c>
      <c r="T115" s="27">
        <f t="shared" ref="T115:T116" si="526">ROUND(IF($F115=0,N115,IF($F115=5,0,0))*H115,0)</f>
        <v>23</v>
      </c>
      <c r="U115" s="27">
        <f t="shared" ref="U115:U116" si="527">ROUND(IF($F115=0,O115,IF($F115=1,O115,IF($F115=5,O115,0)))*I115,0)</f>
        <v>22</v>
      </c>
      <c r="V115" s="27">
        <f t="shared" ref="V115:V116" si="528">ROUND(IF($F115=0,P115,IF($F115=1,P115,IF($F115=2,P115,IF($F115=5,P115,0))))*J115,0)</f>
        <v>23</v>
      </c>
      <c r="W115" s="27">
        <f t="shared" ref="W115:W116" si="529">ROUND(IF($F115=0,Q115,IF($F115=1,Q115,IF($F115=2,Q115,IF($F115=3,Q115,IF($F115=5,Q115,0)))))*K115,0)</f>
        <v>24</v>
      </c>
      <c r="X115" s="27">
        <f t="shared" ref="X115:X116" si="530">ROUND(IF($F115=0,R115,IF($F115=1,R115,IF($F115=2,R115,IF($F115=3,R115,IF($F115=4,R115,IF($F115=5,R115,0))))))*L115,0)</f>
        <v>24</v>
      </c>
      <c r="Y115" s="27">
        <f t="shared" ref="Y115:Y116" si="531">ROUND(IF($F115=0,M115,IF($F115=5,M115,0))*H115,0)</f>
        <v>23</v>
      </c>
      <c r="Z115" s="27">
        <f t="shared" ref="Z115:Z116" si="532">ROUND(IF($F115=0,N115,IF($F115=5,N115,0))*H115,0)</f>
        <v>23</v>
      </c>
      <c r="AA115" s="27">
        <f t="shared" ref="AA115:AA116" si="533">ROUND(IF($F115=0,O115,IF($F115=1,O115,IF($F115=5,O115,0)))*I115,0)</f>
        <v>22</v>
      </c>
      <c r="AB115" s="27">
        <f t="shared" ref="AB115:AB116" si="534">ROUND(IF($F115=0,P115,IF($F115=1,P115,IF($F115=2,P115,IF($F115=5,P115,0))))*J115,0)</f>
        <v>23</v>
      </c>
      <c r="AC115" s="27">
        <f t="shared" ref="AC115:AC116" si="535">ROUND(IF($F115=0,Q115,IF($F115=1,Q115,IF($F115=2,Q115,IF($F115=3,Q115,IF($F115=5,Q115,0)))))*K115,0)</f>
        <v>24</v>
      </c>
      <c r="AD115" s="27">
        <f t="shared" ref="AD115:AD116" si="536">ROUND(IF($F115=0,R115,IF($F115=1,R115,IF($F115=2,R115,IF($F115=3,R115,IF($F115=4,R115,IF($F115=5,R115,0))))))*L115,0)</f>
        <v>24</v>
      </c>
    </row>
    <row r="116" spans="1:30" s="2" customFormat="1" ht="18" customHeight="1" outlineLevel="1">
      <c r="A116" s="72"/>
      <c r="B116" s="72"/>
      <c r="C116" s="72"/>
      <c r="D116" s="25" t="s">
        <v>98</v>
      </c>
      <c r="E116" s="4">
        <v>21451</v>
      </c>
      <c r="F116" s="9">
        <v>0</v>
      </c>
      <c r="G116" s="9"/>
      <c r="H116" s="3">
        <v>0.95</v>
      </c>
      <c r="I116" s="3">
        <v>0.95</v>
      </c>
      <c r="J116" s="3">
        <v>0.99</v>
      </c>
      <c r="K116" s="3">
        <v>0.99</v>
      </c>
      <c r="L116" s="3">
        <v>0.99</v>
      </c>
      <c r="M116" s="5">
        <f>M114-M115</f>
        <v>82</v>
      </c>
      <c r="N116" s="5">
        <f t="shared" ref="N116:O116" si="537">N114-N115</f>
        <v>82</v>
      </c>
      <c r="O116" s="5">
        <f t="shared" si="537"/>
        <v>81</v>
      </c>
      <c r="P116" s="5">
        <f t="shared" ref="P116" si="538">P114-P115</f>
        <v>80</v>
      </c>
      <c r="Q116" s="5">
        <f t="shared" ref="Q116" si="539">Q114-Q115</f>
        <v>82</v>
      </c>
      <c r="R116" s="5">
        <f t="shared" ref="R116" si="540">R114-R115</f>
        <v>84</v>
      </c>
      <c r="S116" s="27">
        <f t="shared" si="525"/>
        <v>78</v>
      </c>
      <c r="T116" s="27">
        <f t="shared" si="526"/>
        <v>78</v>
      </c>
      <c r="U116" s="27">
        <f t="shared" si="527"/>
        <v>77</v>
      </c>
      <c r="V116" s="27">
        <f t="shared" si="528"/>
        <v>79</v>
      </c>
      <c r="W116" s="27">
        <f t="shared" si="529"/>
        <v>81</v>
      </c>
      <c r="X116" s="27">
        <f t="shared" si="530"/>
        <v>83</v>
      </c>
      <c r="Y116" s="27">
        <f t="shared" si="531"/>
        <v>78</v>
      </c>
      <c r="Z116" s="27">
        <f t="shared" si="532"/>
        <v>78</v>
      </c>
      <c r="AA116" s="27">
        <f t="shared" si="533"/>
        <v>77</v>
      </c>
      <c r="AB116" s="27">
        <f t="shared" si="534"/>
        <v>79</v>
      </c>
      <c r="AC116" s="27">
        <f t="shared" si="535"/>
        <v>81</v>
      </c>
      <c r="AD116" s="27">
        <f t="shared" si="536"/>
        <v>83</v>
      </c>
    </row>
    <row r="117" spans="1:30" s="2" customFormat="1" ht="18" customHeight="1" outlineLevel="1">
      <c r="A117" s="72"/>
      <c r="B117" s="72"/>
      <c r="C117" s="22" t="s">
        <v>788</v>
      </c>
      <c r="D117" s="25" t="s">
        <v>1122</v>
      </c>
      <c r="E117" s="4"/>
      <c r="F117" s="9"/>
      <c r="G117" s="9"/>
      <c r="H117" s="3"/>
      <c r="I117" s="3"/>
      <c r="J117" s="3"/>
      <c r="K117" s="3"/>
      <c r="L117" s="3"/>
      <c r="M117" s="5">
        <f>VLOOKUP($C117,'[1]1.계획인구(행정)'!$C$7:$U$501,14,FALSE)</f>
        <v>81</v>
      </c>
      <c r="N117" s="5">
        <f>VLOOKUP($C117,'[1]1.계획인구(행정)'!$C$7:$U$501,15,FALSE)</f>
        <v>81</v>
      </c>
      <c r="O117" s="5">
        <f>VLOOKUP($C117,'[1]1.계획인구(행정)'!$C$7:$U$501,16,FALSE)</f>
        <v>80</v>
      </c>
      <c r="P117" s="5">
        <f>VLOOKUP($C117,'[1]1.계획인구(행정)'!$C$7:$U$501,17,FALSE)</f>
        <v>79</v>
      </c>
      <c r="Q117" s="5">
        <f>VLOOKUP($C117,'[1]1.계획인구(행정)'!$C$7:$U$501,18,FALSE)</f>
        <v>81</v>
      </c>
      <c r="R117" s="5">
        <f>VLOOKUP($C117,'[1]1.계획인구(행정)'!$C$7:$U$501,19,FALSE)</f>
        <v>82</v>
      </c>
      <c r="S117" s="5">
        <f>SUM(S118)</f>
        <v>77</v>
      </c>
      <c r="T117" s="5">
        <f>SUM(T118)</f>
        <v>77</v>
      </c>
      <c r="U117" s="5">
        <f t="shared" ref="U117:AD117" si="541">SUM(U118)</f>
        <v>76</v>
      </c>
      <c r="V117" s="5">
        <f t="shared" si="541"/>
        <v>78</v>
      </c>
      <c r="W117" s="5">
        <f t="shared" si="541"/>
        <v>80</v>
      </c>
      <c r="X117" s="5">
        <f t="shared" si="541"/>
        <v>81</v>
      </c>
      <c r="Y117" s="5">
        <f t="shared" si="541"/>
        <v>77</v>
      </c>
      <c r="Z117" s="5">
        <f t="shared" si="541"/>
        <v>77</v>
      </c>
      <c r="AA117" s="5">
        <f t="shared" si="541"/>
        <v>76</v>
      </c>
      <c r="AB117" s="5">
        <f t="shared" si="541"/>
        <v>78</v>
      </c>
      <c r="AC117" s="5">
        <f t="shared" si="541"/>
        <v>80</v>
      </c>
      <c r="AD117" s="5">
        <f t="shared" si="541"/>
        <v>81</v>
      </c>
    </row>
    <row r="118" spans="1:30" s="2" customFormat="1" ht="18" customHeight="1" outlineLevel="1">
      <c r="A118" s="72"/>
      <c r="B118" s="72"/>
      <c r="C118" s="11"/>
      <c r="D118" s="25" t="s">
        <v>99</v>
      </c>
      <c r="E118" s="4"/>
      <c r="F118" s="9">
        <v>0</v>
      </c>
      <c r="G118" s="9"/>
      <c r="H118" s="3">
        <v>0.95</v>
      </c>
      <c r="I118" s="3">
        <v>0.95</v>
      </c>
      <c r="J118" s="3">
        <v>0.99</v>
      </c>
      <c r="K118" s="3">
        <v>0.99</v>
      </c>
      <c r="L118" s="3">
        <v>0.99</v>
      </c>
      <c r="M118" s="5">
        <f>M117</f>
        <v>81</v>
      </c>
      <c r="N118" s="5">
        <f t="shared" ref="N118:O118" si="542">N117</f>
        <v>81</v>
      </c>
      <c r="O118" s="5">
        <f t="shared" si="542"/>
        <v>80</v>
      </c>
      <c r="P118" s="5">
        <f t="shared" ref="P118" si="543">P117</f>
        <v>79</v>
      </c>
      <c r="Q118" s="5">
        <f t="shared" ref="Q118" si="544">Q117</f>
        <v>81</v>
      </c>
      <c r="R118" s="5">
        <f t="shared" ref="R118" si="545">R117</f>
        <v>82</v>
      </c>
      <c r="S118" s="27">
        <f t="shared" ref="S118" si="546">ROUND(IF($F118=0,M118,IF($F118=5,0,0))*H118,0)</f>
        <v>77</v>
      </c>
      <c r="T118" s="27">
        <f>ROUND(IF($F118=0,N118,IF($F118=5,0,0))*H118,0)</f>
        <v>77</v>
      </c>
      <c r="U118" s="27">
        <f>ROUND(IF($F118=0,O118,IF($F118=1,O118,IF($F118=5,O118,0)))*I118,0)</f>
        <v>76</v>
      </c>
      <c r="V118" s="27">
        <f>ROUND(IF($F118=0,P118,IF($F118=1,P118,IF($F118=2,P118,IF($F118=5,P118,0))))*J118,0)</f>
        <v>78</v>
      </c>
      <c r="W118" s="27">
        <f>ROUND(IF($F118=0,Q118,IF($F118=1,Q118,IF($F118=2,Q118,IF($F118=3,Q118,IF($F118=5,Q118,0)))))*K118,0)</f>
        <v>80</v>
      </c>
      <c r="X118" s="27">
        <f>ROUND(IF($F118=0,R118,IF($F118=1,R118,IF($F118=2,R118,IF($F118=3,R118,IF($F118=4,R118,IF($F118=5,R118,0))))))*L118,0)</f>
        <v>81</v>
      </c>
      <c r="Y118" s="27">
        <f t="shared" ref="Y118" si="547">ROUND(IF($F118=0,M118,IF($F118=5,M118,0))*H118,0)</f>
        <v>77</v>
      </c>
      <c r="Z118" s="27">
        <f t="shared" ref="Z118" si="548">ROUND(IF($F118=0,N118,IF($F118=5,N118,0))*H118,0)</f>
        <v>77</v>
      </c>
      <c r="AA118" s="27">
        <f>ROUND(IF($F118=0,O118,IF($F118=1,O118,IF($F118=5,O118,0)))*I118,0)</f>
        <v>76</v>
      </c>
      <c r="AB118" s="27">
        <f>ROUND(IF($F118=0,P118,IF($F118=1,P118,IF($F118=2,P118,IF($F118=5,P118,0))))*J118,0)</f>
        <v>78</v>
      </c>
      <c r="AC118" s="27">
        <f>ROUND(IF($F118=0,Q118,IF($F118=1,Q118,IF($F118=2,Q118,IF($F118=3,Q118,IF($F118=5,Q118,0)))))*K118,0)</f>
        <v>80</v>
      </c>
      <c r="AD118" s="27">
        <f>ROUND(IF($F118=0,R118,IF($F118=1,R118,IF($F118=2,R118,IF($F118=3,R118,IF($F118=4,R118,IF($F118=5,R118,0))))))*L118,0)</f>
        <v>81</v>
      </c>
    </row>
    <row r="119" spans="1:30" s="2" customFormat="1" ht="18" customHeight="1" outlineLevel="1">
      <c r="A119" s="72"/>
      <c r="B119" s="72"/>
      <c r="C119" s="22" t="s">
        <v>789</v>
      </c>
      <c r="D119" s="25" t="s">
        <v>1122</v>
      </c>
      <c r="E119" s="4"/>
      <c r="F119" s="9"/>
      <c r="G119" s="9"/>
      <c r="H119" s="3"/>
      <c r="I119" s="3"/>
      <c r="J119" s="3"/>
      <c r="K119" s="3"/>
      <c r="L119" s="3"/>
      <c r="M119" s="5">
        <f>VLOOKUP($C119,'[1]1.계획인구(행정)'!$C$7:$U$501,14,FALSE)</f>
        <v>60</v>
      </c>
      <c r="N119" s="5">
        <f>VLOOKUP($C119,'[1]1.계획인구(행정)'!$C$7:$U$501,15,FALSE)</f>
        <v>60</v>
      </c>
      <c r="O119" s="5">
        <f>VLOOKUP($C119,'[1]1.계획인구(행정)'!$C$7:$U$501,16,FALSE)</f>
        <v>59</v>
      </c>
      <c r="P119" s="5">
        <f>VLOOKUP($C119,'[1]1.계획인구(행정)'!$C$7:$U$501,17,FALSE)</f>
        <v>59</v>
      </c>
      <c r="Q119" s="5">
        <f>VLOOKUP($C119,'[1]1.계획인구(행정)'!$C$7:$U$501,18,FALSE)</f>
        <v>60</v>
      </c>
      <c r="R119" s="5">
        <f>VLOOKUP($C119,'[1]1.계획인구(행정)'!$C$7:$U$501,19,FALSE)</f>
        <v>61</v>
      </c>
      <c r="S119" s="5">
        <f>SUM(S120)</f>
        <v>57</v>
      </c>
      <c r="T119" s="5">
        <f>SUM(T120)</f>
        <v>57</v>
      </c>
      <c r="U119" s="5">
        <f t="shared" ref="U119" si="549">SUM(U120)</f>
        <v>56</v>
      </c>
      <c r="V119" s="5">
        <f t="shared" ref="V119" si="550">SUM(V120)</f>
        <v>58</v>
      </c>
      <c r="W119" s="5">
        <f t="shared" ref="W119" si="551">SUM(W120)</f>
        <v>59</v>
      </c>
      <c r="X119" s="5">
        <f t="shared" ref="X119" si="552">SUM(X120)</f>
        <v>60</v>
      </c>
      <c r="Y119" s="5">
        <f t="shared" ref="Y119:Z119" si="553">SUM(Y120)</f>
        <v>57</v>
      </c>
      <c r="Z119" s="5">
        <f t="shared" si="553"/>
        <v>57</v>
      </c>
      <c r="AA119" s="5">
        <f t="shared" ref="AA119" si="554">SUM(AA120)</f>
        <v>56</v>
      </c>
      <c r="AB119" s="5">
        <f t="shared" ref="AB119" si="555">SUM(AB120)</f>
        <v>58</v>
      </c>
      <c r="AC119" s="5">
        <f t="shared" ref="AC119" si="556">SUM(AC120)</f>
        <v>59</v>
      </c>
      <c r="AD119" s="5">
        <f t="shared" ref="AD119" si="557">SUM(AD120)</f>
        <v>60</v>
      </c>
    </row>
    <row r="120" spans="1:30" s="2" customFormat="1" ht="18" customHeight="1" outlineLevel="1">
      <c r="A120" s="72"/>
      <c r="B120" s="72"/>
      <c r="C120" s="11"/>
      <c r="D120" s="25" t="s">
        <v>100</v>
      </c>
      <c r="E120" s="4"/>
      <c r="F120" s="9">
        <v>0</v>
      </c>
      <c r="G120" s="9"/>
      <c r="H120" s="3">
        <v>0.95</v>
      </c>
      <c r="I120" s="3">
        <v>0.95</v>
      </c>
      <c r="J120" s="3">
        <v>0.99</v>
      </c>
      <c r="K120" s="3">
        <v>0.99</v>
      </c>
      <c r="L120" s="3">
        <v>0.99</v>
      </c>
      <c r="M120" s="5">
        <f>M119</f>
        <v>60</v>
      </c>
      <c r="N120" s="5">
        <f t="shared" ref="N120:O120" si="558">N119</f>
        <v>60</v>
      </c>
      <c r="O120" s="5">
        <f t="shared" si="558"/>
        <v>59</v>
      </c>
      <c r="P120" s="5">
        <f t="shared" ref="P120" si="559">P119</f>
        <v>59</v>
      </c>
      <c r="Q120" s="5">
        <f t="shared" ref="Q120" si="560">Q119</f>
        <v>60</v>
      </c>
      <c r="R120" s="5">
        <f t="shared" ref="R120" si="561">R119</f>
        <v>61</v>
      </c>
      <c r="S120" s="27">
        <f t="shared" ref="S120" si="562">ROUND(IF($F120=0,M120,IF($F120=5,0,0))*H120,0)</f>
        <v>57</v>
      </c>
      <c r="T120" s="27">
        <f>ROUND(IF($F120=0,N120,IF($F120=5,0,0))*H120,0)</f>
        <v>57</v>
      </c>
      <c r="U120" s="27">
        <f>ROUND(IF($F120=0,O120,IF($F120=1,O120,IF($F120=5,O120,0)))*I120,0)</f>
        <v>56</v>
      </c>
      <c r="V120" s="27">
        <f>ROUND(IF($F120=0,P120,IF($F120=1,P120,IF($F120=2,P120,IF($F120=5,P120,0))))*J120,0)</f>
        <v>58</v>
      </c>
      <c r="W120" s="27">
        <f>ROUND(IF($F120=0,Q120,IF($F120=1,Q120,IF($F120=2,Q120,IF($F120=3,Q120,IF($F120=5,Q120,0)))))*K120,0)</f>
        <v>59</v>
      </c>
      <c r="X120" s="27">
        <f>ROUND(IF($F120=0,R120,IF($F120=1,R120,IF($F120=2,R120,IF($F120=3,R120,IF($F120=4,R120,IF($F120=5,R120,0))))))*L120,0)</f>
        <v>60</v>
      </c>
      <c r="Y120" s="27">
        <f t="shared" ref="Y120" si="563">ROUND(IF($F120=0,M120,IF($F120=5,M120,0))*H120,0)</f>
        <v>57</v>
      </c>
      <c r="Z120" s="27">
        <f t="shared" ref="Z120" si="564">ROUND(IF($F120=0,N120,IF($F120=5,N120,0))*H120,0)</f>
        <v>57</v>
      </c>
      <c r="AA120" s="27">
        <f>ROUND(IF($F120=0,O120,IF($F120=1,O120,IF($F120=5,O120,0)))*I120,0)</f>
        <v>56</v>
      </c>
      <c r="AB120" s="27">
        <f>ROUND(IF($F120=0,P120,IF($F120=1,P120,IF($F120=2,P120,IF($F120=5,P120,0))))*J120,0)</f>
        <v>58</v>
      </c>
      <c r="AC120" s="27">
        <f>ROUND(IF($F120=0,Q120,IF($F120=1,Q120,IF($F120=2,Q120,IF($F120=3,Q120,IF($F120=5,Q120,0)))))*K120,0)</f>
        <v>59</v>
      </c>
      <c r="AD120" s="27">
        <f>ROUND(IF($F120=0,R120,IF($F120=1,R120,IF($F120=2,R120,IF($F120=3,R120,IF($F120=4,R120,IF($F120=5,R120,0))))))*L120,0)</f>
        <v>60</v>
      </c>
    </row>
    <row r="121" spans="1:30" s="2" customFormat="1" ht="18" customHeight="1">
      <c r="A121" s="72"/>
      <c r="B121" s="72" t="s">
        <v>101</v>
      </c>
      <c r="C121" s="25" t="s">
        <v>102</v>
      </c>
      <c r="D121" s="25" t="s">
        <v>63</v>
      </c>
      <c r="E121" s="4"/>
      <c r="F121" s="9"/>
      <c r="G121" s="9"/>
      <c r="H121" s="3"/>
      <c r="I121" s="3"/>
      <c r="J121" s="3"/>
      <c r="K121" s="3"/>
      <c r="L121" s="3"/>
      <c r="M121" s="5">
        <f>SUMPRODUCT(($D122:$D136="계")*(M122:M136))</f>
        <v>644</v>
      </c>
      <c r="N121" s="5">
        <f t="shared" ref="N121" si="565">SUMPRODUCT(($D122:$D136="계")*(N122:N136))</f>
        <v>644</v>
      </c>
      <c r="O121" s="5">
        <f t="shared" ref="O121:AD121" si="566">SUMPRODUCT(($D122:$D136="계")*(O122:O136))</f>
        <v>635</v>
      </c>
      <c r="P121" s="5">
        <f t="shared" si="566"/>
        <v>629</v>
      </c>
      <c r="Q121" s="5">
        <f t="shared" si="566"/>
        <v>644</v>
      </c>
      <c r="R121" s="5">
        <f t="shared" si="566"/>
        <v>654</v>
      </c>
      <c r="S121" s="5">
        <f t="shared" si="566"/>
        <v>525</v>
      </c>
      <c r="T121" s="5">
        <f t="shared" ref="T121" si="567">SUMPRODUCT(($D122:$D136="계")*(T122:T136))</f>
        <v>525</v>
      </c>
      <c r="U121" s="5">
        <f t="shared" si="566"/>
        <v>602</v>
      </c>
      <c r="V121" s="5">
        <f t="shared" si="566"/>
        <v>624</v>
      </c>
      <c r="W121" s="5">
        <f t="shared" si="566"/>
        <v>638</v>
      </c>
      <c r="X121" s="5">
        <f t="shared" si="566"/>
        <v>648</v>
      </c>
      <c r="Y121" s="5">
        <f t="shared" si="566"/>
        <v>525</v>
      </c>
      <c r="Z121" s="5">
        <f t="shared" si="566"/>
        <v>525</v>
      </c>
      <c r="AA121" s="5">
        <f t="shared" si="566"/>
        <v>602</v>
      </c>
      <c r="AB121" s="5">
        <f t="shared" si="566"/>
        <v>624</v>
      </c>
      <c r="AC121" s="5">
        <f t="shared" si="566"/>
        <v>638</v>
      </c>
      <c r="AD121" s="5">
        <f t="shared" si="566"/>
        <v>648</v>
      </c>
    </row>
    <row r="122" spans="1:30" s="2" customFormat="1" ht="18" customHeight="1" outlineLevel="1">
      <c r="A122" s="72"/>
      <c r="B122" s="72"/>
      <c r="C122" s="22" t="s">
        <v>790</v>
      </c>
      <c r="D122" s="25" t="s">
        <v>1122</v>
      </c>
      <c r="E122" s="4"/>
      <c r="F122" s="9"/>
      <c r="G122" s="9"/>
      <c r="H122" s="3"/>
      <c r="I122" s="3"/>
      <c r="J122" s="3"/>
      <c r="K122" s="3"/>
      <c r="L122" s="3"/>
      <c r="M122" s="5">
        <f>VLOOKUP($C122,'[1]1.계획인구(행정)'!$C$7:$U$501,14,FALSE)</f>
        <v>55</v>
      </c>
      <c r="N122" s="5">
        <f>VLOOKUP($C122,'[1]1.계획인구(행정)'!$C$7:$U$501,15,FALSE)</f>
        <v>55</v>
      </c>
      <c r="O122" s="5">
        <f>VLOOKUP($C122,'[1]1.계획인구(행정)'!$C$7:$U$501,16,FALSE)</f>
        <v>55</v>
      </c>
      <c r="P122" s="5">
        <f>VLOOKUP($C122,'[1]1.계획인구(행정)'!$C$7:$U$501,17,FALSE)</f>
        <v>54</v>
      </c>
      <c r="Q122" s="5">
        <f>VLOOKUP($C122,'[1]1.계획인구(행정)'!$C$7:$U$501,18,FALSE)</f>
        <v>55</v>
      </c>
      <c r="R122" s="5">
        <f>VLOOKUP($C122,'[1]1.계획인구(행정)'!$C$7:$U$501,19,FALSE)</f>
        <v>56</v>
      </c>
      <c r="S122" s="5">
        <f>SUM(S123)</f>
        <v>0</v>
      </c>
      <c r="T122" s="5">
        <f>SUM(T123)</f>
        <v>0</v>
      </c>
      <c r="U122" s="5">
        <f t="shared" ref="U122:AD122" si="568">SUM(U123)</f>
        <v>52</v>
      </c>
      <c r="V122" s="5">
        <f t="shared" si="568"/>
        <v>53</v>
      </c>
      <c r="W122" s="5">
        <f t="shared" si="568"/>
        <v>54</v>
      </c>
      <c r="X122" s="5">
        <f t="shared" si="568"/>
        <v>55</v>
      </c>
      <c r="Y122" s="5">
        <f t="shared" si="568"/>
        <v>0</v>
      </c>
      <c r="Z122" s="5">
        <f t="shared" si="568"/>
        <v>0</v>
      </c>
      <c r="AA122" s="5">
        <f t="shared" si="568"/>
        <v>52</v>
      </c>
      <c r="AB122" s="5">
        <f t="shared" si="568"/>
        <v>53</v>
      </c>
      <c r="AC122" s="5">
        <f t="shared" si="568"/>
        <v>54</v>
      </c>
      <c r="AD122" s="5">
        <f t="shared" si="568"/>
        <v>55</v>
      </c>
    </row>
    <row r="123" spans="1:30" s="2" customFormat="1" ht="18" customHeight="1" outlineLevel="1">
      <c r="A123" s="72"/>
      <c r="B123" s="72"/>
      <c r="C123" s="11"/>
      <c r="D123" s="25" t="s">
        <v>103</v>
      </c>
      <c r="E123" s="4"/>
      <c r="F123" s="9">
        <v>1</v>
      </c>
      <c r="G123" s="9"/>
      <c r="H123" s="3">
        <v>0.95</v>
      </c>
      <c r="I123" s="3">
        <v>0.95</v>
      </c>
      <c r="J123" s="3">
        <v>0.99</v>
      </c>
      <c r="K123" s="3">
        <v>0.99</v>
      </c>
      <c r="L123" s="3">
        <v>0.99</v>
      </c>
      <c r="M123" s="5">
        <f>M122</f>
        <v>55</v>
      </c>
      <c r="N123" s="5">
        <f t="shared" ref="N123:O123" si="569">N122</f>
        <v>55</v>
      </c>
      <c r="O123" s="5">
        <f t="shared" si="569"/>
        <v>55</v>
      </c>
      <c r="P123" s="5">
        <f t="shared" ref="P123" si="570">P122</f>
        <v>54</v>
      </c>
      <c r="Q123" s="5">
        <f t="shared" ref="Q123" si="571">Q122</f>
        <v>55</v>
      </c>
      <c r="R123" s="5">
        <f t="shared" ref="R123" si="572">R122</f>
        <v>56</v>
      </c>
      <c r="S123" s="27">
        <f t="shared" ref="S123" si="573">ROUND(IF($F123=0,M123,IF($F123=5,0,0))*H123,0)</f>
        <v>0</v>
      </c>
      <c r="T123" s="27">
        <f>ROUND(IF($F123=0,N123,IF($F123=5,0,0))*H123,0)</f>
        <v>0</v>
      </c>
      <c r="U123" s="27">
        <f>ROUND(IF($F123=0,O123,IF($F123=1,O123,IF($F123=5,O123,0)))*I123,0)</f>
        <v>52</v>
      </c>
      <c r="V123" s="27">
        <f>ROUND(IF($F123=0,P123,IF($F123=1,P123,IF($F123=2,P123,IF($F123=5,P123,0))))*J123,0)</f>
        <v>53</v>
      </c>
      <c r="W123" s="27">
        <f>ROUND(IF($F123=0,Q123,IF($F123=1,Q123,IF($F123=2,Q123,IF($F123=3,Q123,IF($F123=5,Q123,0)))))*K123,0)</f>
        <v>54</v>
      </c>
      <c r="X123" s="27">
        <f>ROUND(IF($F123=0,R123,IF($F123=1,R123,IF($F123=2,R123,IF($F123=3,R123,IF($F123=4,R123,IF($F123=5,R123,0))))))*L123,0)</f>
        <v>55</v>
      </c>
      <c r="Y123" s="27">
        <f t="shared" ref="Y123" si="574">ROUND(IF($F123=0,M123,IF($F123=5,M123,0))*H123,0)</f>
        <v>0</v>
      </c>
      <c r="Z123" s="27">
        <f t="shared" ref="Z123" si="575">ROUND(IF($F123=0,N123,IF($F123=5,N123,0))*H123,0)</f>
        <v>0</v>
      </c>
      <c r="AA123" s="27">
        <f>ROUND(IF($F123=0,O123,IF($F123=1,O123,IF($F123=5,O123,0)))*I123,0)</f>
        <v>52</v>
      </c>
      <c r="AB123" s="27">
        <f>ROUND(IF($F123=0,P123,IF($F123=1,P123,IF($F123=2,P123,IF($F123=5,P123,0))))*J123,0)</f>
        <v>53</v>
      </c>
      <c r="AC123" s="27">
        <f>ROUND(IF($F123=0,Q123,IF($F123=1,Q123,IF($F123=2,Q123,IF($F123=3,Q123,IF($F123=5,Q123,0)))))*K123,0)</f>
        <v>54</v>
      </c>
      <c r="AD123" s="27">
        <f>ROUND(IF($F123=0,R123,IF($F123=1,R123,IF($F123=2,R123,IF($F123=3,R123,IF($F123=4,R123,IF($F123=5,R123,0))))))*L123,0)</f>
        <v>55</v>
      </c>
    </row>
    <row r="124" spans="1:30" s="2" customFormat="1" ht="18" customHeight="1" outlineLevel="1">
      <c r="A124" s="72"/>
      <c r="B124" s="72"/>
      <c r="C124" s="22" t="s">
        <v>791</v>
      </c>
      <c r="D124" s="25" t="s">
        <v>1122</v>
      </c>
      <c r="E124" s="4">
        <f>SUM(E125:E126)</f>
        <v>54640</v>
      </c>
      <c r="F124" s="9"/>
      <c r="G124" s="9"/>
      <c r="H124" s="3"/>
      <c r="I124" s="3"/>
      <c r="J124" s="3"/>
      <c r="K124" s="3"/>
      <c r="L124" s="3"/>
      <c r="M124" s="5">
        <f>VLOOKUP($C124,'[1]1.계획인구(행정)'!$C$7:$U$501,14,FALSE)</f>
        <v>127</v>
      </c>
      <c r="N124" s="5">
        <f>VLOOKUP($C124,'[1]1.계획인구(행정)'!$C$7:$U$501,15,FALSE)</f>
        <v>127</v>
      </c>
      <c r="O124" s="5">
        <f>VLOOKUP($C124,'[1]1.계획인구(행정)'!$C$7:$U$501,16,FALSE)</f>
        <v>125</v>
      </c>
      <c r="P124" s="5">
        <f>VLOOKUP($C124,'[1]1.계획인구(행정)'!$C$7:$U$501,17,FALSE)</f>
        <v>124</v>
      </c>
      <c r="Q124" s="5">
        <f>VLOOKUP($C124,'[1]1.계획인구(행정)'!$C$7:$U$501,18,FALSE)</f>
        <v>127</v>
      </c>
      <c r="R124" s="5">
        <f>VLOOKUP($C124,'[1]1.계획인구(행정)'!$C$7:$U$501,19,FALSE)</f>
        <v>129</v>
      </c>
      <c r="S124" s="5">
        <f>SUM(S125:S126)</f>
        <v>120</v>
      </c>
      <c r="T124" s="5">
        <f>SUM(T125:T126)</f>
        <v>120</v>
      </c>
      <c r="U124" s="5">
        <f t="shared" ref="U124:AD124" si="576">SUM(U125:U126)</f>
        <v>118</v>
      </c>
      <c r="V124" s="5">
        <f t="shared" si="576"/>
        <v>123</v>
      </c>
      <c r="W124" s="5">
        <f t="shared" si="576"/>
        <v>125</v>
      </c>
      <c r="X124" s="5">
        <f t="shared" si="576"/>
        <v>127</v>
      </c>
      <c r="Y124" s="5">
        <f t="shared" si="576"/>
        <v>120</v>
      </c>
      <c r="Z124" s="5">
        <f t="shared" si="576"/>
        <v>120</v>
      </c>
      <c r="AA124" s="5">
        <f t="shared" si="576"/>
        <v>118</v>
      </c>
      <c r="AB124" s="5">
        <f t="shared" si="576"/>
        <v>123</v>
      </c>
      <c r="AC124" s="5">
        <f t="shared" si="576"/>
        <v>125</v>
      </c>
      <c r="AD124" s="5">
        <f t="shared" si="576"/>
        <v>127</v>
      </c>
    </row>
    <row r="125" spans="1:30" s="2" customFormat="1" ht="18" customHeight="1" outlineLevel="1">
      <c r="A125" s="72"/>
      <c r="B125" s="72"/>
      <c r="C125" s="77"/>
      <c r="D125" s="25" t="s">
        <v>104</v>
      </c>
      <c r="E125" s="4">
        <v>32405</v>
      </c>
      <c r="F125" s="9">
        <v>0</v>
      </c>
      <c r="G125" s="9"/>
      <c r="H125" s="3">
        <v>0.95</v>
      </c>
      <c r="I125" s="3">
        <v>0.95</v>
      </c>
      <c r="J125" s="3">
        <v>0.99</v>
      </c>
      <c r="K125" s="3">
        <v>0.99</v>
      </c>
      <c r="L125" s="3">
        <v>0.99</v>
      </c>
      <c r="M125" s="5">
        <f>ROUND(M$124*($E125/$E$124),0)</f>
        <v>75</v>
      </c>
      <c r="N125" s="5">
        <f t="shared" ref="N125:R125" si="577">ROUND(N$124*($E125/$E$124),0)</f>
        <v>75</v>
      </c>
      <c r="O125" s="5">
        <f t="shared" si="577"/>
        <v>74</v>
      </c>
      <c r="P125" s="5">
        <f t="shared" si="577"/>
        <v>74</v>
      </c>
      <c r="Q125" s="5">
        <f t="shared" si="577"/>
        <v>75</v>
      </c>
      <c r="R125" s="5">
        <f t="shared" si="577"/>
        <v>77</v>
      </c>
      <c r="S125" s="27">
        <f t="shared" ref="S125:S126" si="578">ROUND(IF($F125=0,M125,IF($F125=5,0,0))*H125,0)</f>
        <v>71</v>
      </c>
      <c r="T125" s="27">
        <f t="shared" ref="T125:T126" si="579">ROUND(IF($F125=0,N125,IF($F125=5,0,0))*H125,0)</f>
        <v>71</v>
      </c>
      <c r="U125" s="27">
        <f t="shared" ref="U125:U126" si="580">ROUND(IF($F125=0,O125,IF($F125=1,O125,IF($F125=5,O125,0)))*I125,0)</f>
        <v>70</v>
      </c>
      <c r="V125" s="27">
        <f t="shared" ref="V125:V126" si="581">ROUND(IF($F125=0,P125,IF($F125=1,P125,IF($F125=2,P125,IF($F125=5,P125,0))))*J125,0)</f>
        <v>73</v>
      </c>
      <c r="W125" s="27">
        <f t="shared" ref="W125:W126" si="582">ROUND(IF($F125=0,Q125,IF($F125=1,Q125,IF($F125=2,Q125,IF($F125=3,Q125,IF($F125=5,Q125,0)))))*K125,0)</f>
        <v>74</v>
      </c>
      <c r="X125" s="27">
        <f t="shared" ref="X125:X126" si="583">ROUND(IF($F125=0,R125,IF($F125=1,R125,IF($F125=2,R125,IF($F125=3,R125,IF($F125=4,R125,IF($F125=5,R125,0))))))*L125,0)</f>
        <v>76</v>
      </c>
      <c r="Y125" s="27">
        <f t="shared" ref="Y125:Y126" si="584">ROUND(IF($F125=0,M125,IF($F125=5,M125,0))*H125,0)</f>
        <v>71</v>
      </c>
      <c r="Z125" s="27">
        <f t="shared" ref="Z125:Z126" si="585">ROUND(IF($F125=0,N125,IF($F125=5,N125,0))*H125,0)</f>
        <v>71</v>
      </c>
      <c r="AA125" s="27">
        <f t="shared" ref="AA125:AA126" si="586">ROUND(IF($F125=0,O125,IF($F125=1,O125,IF($F125=5,O125,0)))*I125,0)</f>
        <v>70</v>
      </c>
      <c r="AB125" s="27">
        <f t="shared" ref="AB125:AB126" si="587">ROUND(IF($F125=0,P125,IF($F125=1,P125,IF($F125=2,P125,IF($F125=5,P125,0))))*J125,0)</f>
        <v>73</v>
      </c>
      <c r="AC125" s="27">
        <f t="shared" ref="AC125:AC126" si="588">ROUND(IF($F125=0,Q125,IF($F125=1,Q125,IF($F125=2,Q125,IF($F125=3,Q125,IF($F125=5,Q125,0)))))*K125,0)</f>
        <v>74</v>
      </c>
      <c r="AD125" s="27">
        <f t="shared" ref="AD125:AD126" si="589">ROUND(IF($F125=0,R125,IF($F125=1,R125,IF($F125=2,R125,IF($F125=3,R125,IF($F125=4,R125,IF($F125=5,R125,0))))))*L125,0)</f>
        <v>76</v>
      </c>
    </row>
    <row r="126" spans="1:30" s="2" customFormat="1" ht="18" customHeight="1" outlineLevel="1">
      <c r="A126" s="72"/>
      <c r="B126" s="72"/>
      <c r="C126" s="78"/>
      <c r="D126" s="25" t="s">
        <v>105</v>
      </c>
      <c r="E126" s="4">
        <v>22235</v>
      </c>
      <c r="F126" s="9">
        <v>0</v>
      </c>
      <c r="G126" s="9"/>
      <c r="H126" s="3">
        <v>0.95</v>
      </c>
      <c r="I126" s="3">
        <v>0.95</v>
      </c>
      <c r="J126" s="3">
        <v>0.99</v>
      </c>
      <c r="K126" s="3">
        <v>0.99</v>
      </c>
      <c r="L126" s="3">
        <v>0.99</v>
      </c>
      <c r="M126" s="5">
        <f>M124-M125</f>
        <v>52</v>
      </c>
      <c r="N126" s="5">
        <f t="shared" ref="N126" si="590">N124-N125</f>
        <v>52</v>
      </c>
      <c r="O126" s="5">
        <f t="shared" ref="O126:R126" si="591">O124-O125</f>
        <v>51</v>
      </c>
      <c r="P126" s="5">
        <f t="shared" si="591"/>
        <v>50</v>
      </c>
      <c r="Q126" s="5">
        <f t="shared" si="591"/>
        <v>52</v>
      </c>
      <c r="R126" s="5">
        <f t="shared" si="591"/>
        <v>52</v>
      </c>
      <c r="S126" s="27">
        <f t="shared" si="578"/>
        <v>49</v>
      </c>
      <c r="T126" s="27">
        <f t="shared" si="579"/>
        <v>49</v>
      </c>
      <c r="U126" s="27">
        <f t="shared" si="580"/>
        <v>48</v>
      </c>
      <c r="V126" s="27">
        <f t="shared" si="581"/>
        <v>50</v>
      </c>
      <c r="W126" s="27">
        <f t="shared" si="582"/>
        <v>51</v>
      </c>
      <c r="X126" s="27">
        <f t="shared" si="583"/>
        <v>51</v>
      </c>
      <c r="Y126" s="27">
        <f t="shared" si="584"/>
        <v>49</v>
      </c>
      <c r="Z126" s="27">
        <f t="shared" si="585"/>
        <v>49</v>
      </c>
      <c r="AA126" s="27">
        <f t="shared" si="586"/>
        <v>48</v>
      </c>
      <c r="AB126" s="27">
        <f t="shared" si="587"/>
        <v>50</v>
      </c>
      <c r="AC126" s="27">
        <f t="shared" si="588"/>
        <v>51</v>
      </c>
      <c r="AD126" s="27">
        <f t="shared" si="589"/>
        <v>51</v>
      </c>
    </row>
    <row r="127" spans="1:30" s="2" customFormat="1" ht="18" customHeight="1" outlineLevel="1">
      <c r="A127" s="72"/>
      <c r="B127" s="72"/>
      <c r="C127" s="22" t="s">
        <v>792</v>
      </c>
      <c r="D127" s="25" t="s">
        <v>1122</v>
      </c>
      <c r="E127" s="4">
        <f>SUM(E128:E129)</f>
        <v>63904</v>
      </c>
      <c r="F127" s="9"/>
      <c r="G127" s="9"/>
      <c r="H127" s="3"/>
      <c r="I127" s="3"/>
      <c r="J127" s="3"/>
      <c r="K127" s="3"/>
      <c r="L127" s="3"/>
      <c r="M127" s="5">
        <f>VLOOKUP($C127,'[1]1.계획인구(행정)'!$C$7:$U$501,14,FALSE)</f>
        <v>138</v>
      </c>
      <c r="N127" s="5">
        <f>VLOOKUP($C127,'[1]1.계획인구(행정)'!$C$7:$U$501,15,FALSE)</f>
        <v>138</v>
      </c>
      <c r="O127" s="5">
        <f>VLOOKUP($C127,'[1]1.계획인구(행정)'!$C$7:$U$501,16,FALSE)</f>
        <v>136</v>
      </c>
      <c r="P127" s="5">
        <f>VLOOKUP($C127,'[1]1.계획인구(행정)'!$C$7:$U$501,17,FALSE)</f>
        <v>135</v>
      </c>
      <c r="Q127" s="5">
        <f>VLOOKUP($C127,'[1]1.계획인구(행정)'!$C$7:$U$501,18,FALSE)</f>
        <v>138</v>
      </c>
      <c r="R127" s="5">
        <f>VLOOKUP($C127,'[1]1.계획인구(행정)'!$C$7:$U$501,19,FALSE)</f>
        <v>140</v>
      </c>
      <c r="S127" s="5">
        <f>SUM(S128:S129)</f>
        <v>124</v>
      </c>
      <c r="T127" s="5">
        <f>SUM(T128:T129)</f>
        <v>124</v>
      </c>
      <c r="U127" s="5">
        <f t="shared" ref="U127:AD127" si="592">SUM(U128:U129)</f>
        <v>129</v>
      </c>
      <c r="V127" s="5">
        <f t="shared" si="592"/>
        <v>135</v>
      </c>
      <c r="W127" s="5">
        <f t="shared" si="592"/>
        <v>138</v>
      </c>
      <c r="X127" s="5">
        <f t="shared" si="592"/>
        <v>140</v>
      </c>
      <c r="Y127" s="5">
        <f t="shared" si="592"/>
        <v>124</v>
      </c>
      <c r="Z127" s="5">
        <f t="shared" si="592"/>
        <v>124</v>
      </c>
      <c r="AA127" s="5">
        <f t="shared" si="592"/>
        <v>129</v>
      </c>
      <c r="AB127" s="5">
        <f t="shared" si="592"/>
        <v>135</v>
      </c>
      <c r="AC127" s="5">
        <f t="shared" si="592"/>
        <v>138</v>
      </c>
      <c r="AD127" s="5">
        <f t="shared" si="592"/>
        <v>140</v>
      </c>
    </row>
    <row r="128" spans="1:30" s="2" customFormat="1" ht="18" customHeight="1" outlineLevel="1">
      <c r="A128" s="72"/>
      <c r="B128" s="72"/>
      <c r="C128" s="77"/>
      <c r="D128" s="25" t="s">
        <v>106</v>
      </c>
      <c r="E128" s="4">
        <v>34996</v>
      </c>
      <c r="F128" s="9">
        <v>0</v>
      </c>
      <c r="G128" s="9"/>
      <c r="H128" s="3">
        <v>0.9</v>
      </c>
      <c r="I128" s="3">
        <v>0.95</v>
      </c>
      <c r="J128" s="3">
        <v>1</v>
      </c>
      <c r="K128" s="3">
        <v>1</v>
      </c>
      <c r="L128" s="3">
        <v>1</v>
      </c>
      <c r="M128" s="5">
        <f>ROUND(M$127*($E128/$E$127),0)</f>
        <v>76</v>
      </c>
      <c r="N128" s="5">
        <f t="shared" ref="N128:R128" si="593">ROUND(N$127*($E128/$E$127),0)</f>
        <v>76</v>
      </c>
      <c r="O128" s="5">
        <f t="shared" si="593"/>
        <v>74</v>
      </c>
      <c r="P128" s="5">
        <f t="shared" si="593"/>
        <v>74</v>
      </c>
      <c r="Q128" s="5">
        <f t="shared" si="593"/>
        <v>76</v>
      </c>
      <c r="R128" s="5">
        <f t="shared" si="593"/>
        <v>77</v>
      </c>
      <c r="S128" s="27">
        <f t="shared" ref="S128:S129" si="594">ROUND(IF($F128=0,M128,IF($F128=5,0,0))*H128,0)</f>
        <v>68</v>
      </c>
      <c r="T128" s="27">
        <f t="shared" ref="T128:T129" si="595">ROUND(IF($F128=0,N128,IF($F128=5,0,0))*H128,0)</f>
        <v>68</v>
      </c>
      <c r="U128" s="27">
        <f t="shared" ref="U128:U129" si="596">ROUND(IF($F128=0,O128,IF($F128=1,O128,IF($F128=5,O128,0)))*I128,0)</f>
        <v>70</v>
      </c>
      <c r="V128" s="27">
        <f t="shared" ref="V128:V129" si="597">ROUND(IF($F128=0,P128,IF($F128=1,P128,IF($F128=2,P128,IF($F128=5,P128,0))))*J128,0)</f>
        <v>74</v>
      </c>
      <c r="W128" s="27">
        <f t="shared" ref="W128:W129" si="598">ROUND(IF($F128=0,Q128,IF($F128=1,Q128,IF($F128=2,Q128,IF($F128=3,Q128,IF($F128=5,Q128,0)))))*K128,0)</f>
        <v>76</v>
      </c>
      <c r="X128" s="27">
        <f t="shared" ref="X128:X129" si="599">ROUND(IF($F128=0,R128,IF($F128=1,R128,IF($F128=2,R128,IF($F128=3,R128,IF($F128=4,R128,IF($F128=5,R128,0))))))*L128,0)</f>
        <v>77</v>
      </c>
      <c r="Y128" s="27">
        <f t="shared" ref="Y128:Y129" si="600">ROUND(IF($F128=0,M128,IF($F128=5,M128,0))*H128,0)</f>
        <v>68</v>
      </c>
      <c r="Z128" s="27">
        <f t="shared" ref="Z128:Z129" si="601">ROUND(IF($F128=0,N128,IF($F128=5,N128,0))*H128,0)</f>
        <v>68</v>
      </c>
      <c r="AA128" s="27">
        <f t="shared" ref="AA128:AA129" si="602">ROUND(IF($F128=0,O128,IF($F128=1,O128,IF($F128=5,O128,0)))*I128,0)</f>
        <v>70</v>
      </c>
      <c r="AB128" s="27">
        <f t="shared" ref="AB128:AB129" si="603">ROUND(IF($F128=0,P128,IF($F128=1,P128,IF($F128=2,P128,IF($F128=5,P128,0))))*J128,0)</f>
        <v>74</v>
      </c>
      <c r="AC128" s="27">
        <f t="shared" ref="AC128:AC129" si="604">ROUND(IF($F128=0,Q128,IF($F128=1,Q128,IF($F128=2,Q128,IF($F128=3,Q128,IF($F128=5,Q128,0)))))*K128,0)</f>
        <v>76</v>
      </c>
      <c r="AD128" s="27">
        <f t="shared" ref="AD128:AD129" si="605">ROUND(IF($F128=0,R128,IF($F128=1,R128,IF($F128=2,R128,IF($F128=3,R128,IF($F128=4,R128,IF($F128=5,R128,0))))))*L128,0)</f>
        <v>77</v>
      </c>
    </row>
    <row r="129" spans="1:30" s="2" customFormat="1" ht="18" customHeight="1" outlineLevel="1">
      <c r="A129" s="72"/>
      <c r="B129" s="72"/>
      <c r="C129" s="78"/>
      <c r="D129" s="25" t="s">
        <v>107</v>
      </c>
      <c r="E129" s="4">
        <v>28908</v>
      </c>
      <c r="F129" s="9">
        <v>0</v>
      </c>
      <c r="G129" s="9"/>
      <c r="H129" s="3">
        <v>0.9</v>
      </c>
      <c r="I129" s="3">
        <v>0.95</v>
      </c>
      <c r="J129" s="3">
        <v>1</v>
      </c>
      <c r="K129" s="3">
        <v>1</v>
      </c>
      <c r="L129" s="3">
        <v>1</v>
      </c>
      <c r="M129" s="5">
        <f>M127-M128</f>
        <v>62</v>
      </c>
      <c r="N129" s="5">
        <f t="shared" ref="N129:O129" si="606">N127-N128</f>
        <v>62</v>
      </c>
      <c r="O129" s="5">
        <f t="shared" si="606"/>
        <v>62</v>
      </c>
      <c r="P129" s="5">
        <f t="shared" ref="P129" si="607">P127-P128</f>
        <v>61</v>
      </c>
      <c r="Q129" s="5">
        <f t="shared" ref="Q129" si="608">Q127-Q128</f>
        <v>62</v>
      </c>
      <c r="R129" s="5">
        <f t="shared" ref="R129" si="609">R127-R128</f>
        <v>63</v>
      </c>
      <c r="S129" s="27">
        <f t="shared" si="594"/>
        <v>56</v>
      </c>
      <c r="T129" s="27">
        <f t="shared" si="595"/>
        <v>56</v>
      </c>
      <c r="U129" s="27">
        <f t="shared" si="596"/>
        <v>59</v>
      </c>
      <c r="V129" s="27">
        <f t="shared" si="597"/>
        <v>61</v>
      </c>
      <c r="W129" s="27">
        <f t="shared" si="598"/>
        <v>62</v>
      </c>
      <c r="X129" s="27">
        <f t="shared" si="599"/>
        <v>63</v>
      </c>
      <c r="Y129" s="27">
        <f t="shared" si="600"/>
        <v>56</v>
      </c>
      <c r="Z129" s="27">
        <f t="shared" si="601"/>
        <v>56</v>
      </c>
      <c r="AA129" s="27">
        <f t="shared" si="602"/>
        <v>59</v>
      </c>
      <c r="AB129" s="27">
        <f t="shared" si="603"/>
        <v>61</v>
      </c>
      <c r="AC129" s="27">
        <f t="shared" si="604"/>
        <v>62</v>
      </c>
      <c r="AD129" s="27">
        <f t="shared" si="605"/>
        <v>63</v>
      </c>
    </row>
    <row r="130" spans="1:30" s="2" customFormat="1" ht="18" customHeight="1" outlineLevel="1">
      <c r="A130" s="72"/>
      <c r="B130" s="72"/>
      <c r="C130" s="22" t="s">
        <v>793</v>
      </c>
      <c r="D130" s="25" t="s">
        <v>1122</v>
      </c>
      <c r="E130" s="4">
        <f>SUM(E131:E132)</f>
        <v>41030</v>
      </c>
      <c r="F130" s="9"/>
      <c r="G130" s="9"/>
      <c r="H130" s="3"/>
      <c r="I130" s="3"/>
      <c r="J130" s="3"/>
      <c r="K130" s="3"/>
      <c r="L130" s="3"/>
      <c r="M130" s="5">
        <f>VLOOKUP($C130,'[1]1.계획인구(행정)'!$C$7:$U$501,14,FALSE)</f>
        <v>73</v>
      </c>
      <c r="N130" s="5">
        <f>VLOOKUP($C130,'[1]1.계획인구(행정)'!$C$7:$U$501,15,FALSE)</f>
        <v>73</v>
      </c>
      <c r="O130" s="5">
        <f>VLOOKUP($C130,'[1]1.계획인구(행정)'!$C$7:$U$501,16,FALSE)</f>
        <v>72</v>
      </c>
      <c r="P130" s="5">
        <f>VLOOKUP($C130,'[1]1.계획인구(행정)'!$C$7:$U$501,17,FALSE)</f>
        <v>71</v>
      </c>
      <c r="Q130" s="5">
        <f>VLOOKUP($C130,'[1]1.계획인구(행정)'!$C$7:$U$501,18,FALSE)</f>
        <v>73</v>
      </c>
      <c r="R130" s="5">
        <f>VLOOKUP($C130,'[1]1.계획인구(행정)'!$C$7:$U$501,19,FALSE)</f>
        <v>74</v>
      </c>
      <c r="S130" s="5">
        <f>SUM(S131:S132)</f>
        <v>43</v>
      </c>
      <c r="T130" s="5">
        <f>SUM(T131:T132)</f>
        <v>43</v>
      </c>
      <c r="U130" s="5">
        <f t="shared" ref="U130:AD130" si="610">SUM(U131:U132)</f>
        <v>69</v>
      </c>
      <c r="V130" s="5">
        <f t="shared" si="610"/>
        <v>71</v>
      </c>
      <c r="W130" s="5">
        <f t="shared" si="610"/>
        <v>73</v>
      </c>
      <c r="X130" s="5">
        <f t="shared" si="610"/>
        <v>74</v>
      </c>
      <c r="Y130" s="5">
        <f t="shared" si="610"/>
        <v>43</v>
      </c>
      <c r="Z130" s="5">
        <f t="shared" si="610"/>
        <v>43</v>
      </c>
      <c r="AA130" s="5">
        <f t="shared" si="610"/>
        <v>69</v>
      </c>
      <c r="AB130" s="5">
        <f t="shared" si="610"/>
        <v>71</v>
      </c>
      <c r="AC130" s="5">
        <f t="shared" si="610"/>
        <v>73</v>
      </c>
      <c r="AD130" s="5">
        <f t="shared" si="610"/>
        <v>74</v>
      </c>
    </row>
    <row r="131" spans="1:30" s="2" customFormat="1" ht="18" customHeight="1" outlineLevel="1">
      <c r="A131" s="72"/>
      <c r="B131" s="72"/>
      <c r="C131" s="77"/>
      <c r="D131" s="25" t="s">
        <v>108</v>
      </c>
      <c r="E131" s="4">
        <v>25398</v>
      </c>
      <c r="F131" s="9">
        <v>0</v>
      </c>
      <c r="G131" s="9"/>
      <c r="H131" s="3">
        <v>0.95</v>
      </c>
      <c r="I131" s="3">
        <v>0.95</v>
      </c>
      <c r="J131" s="3">
        <v>0.99</v>
      </c>
      <c r="K131" s="3">
        <v>0.99</v>
      </c>
      <c r="L131" s="3">
        <v>0.99</v>
      </c>
      <c r="M131" s="5">
        <f>ROUND(M$130*($E131/$E$130),0)</f>
        <v>45</v>
      </c>
      <c r="N131" s="5">
        <f t="shared" ref="N131:R131" si="611">ROUND(N$130*($E131/$E$130),0)</f>
        <v>45</v>
      </c>
      <c r="O131" s="5">
        <f t="shared" si="611"/>
        <v>45</v>
      </c>
      <c r="P131" s="5">
        <f t="shared" si="611"/>
        <v>44</v>
      </c>
      <c r="Q131" s="5">
        <f t="shared" si="611"/>
        <v>45</v>
      </c>
      <c r="R131" s="5">
        <f t="shared" si="611"/>
        <v>46</v>
      </c>
      <c r="S131" s="27">
        <f t="shared" ref="S131:S132" si="612">ROUND(IF($F131=0,M131,IF($F131=5,0,0))*H131,0)</f>
        <v>43</v>
      </c>
      <c r="T131" s="27">
        <f t="shared" ref="T131:T132" si="613">ROUND(IF($F131=0,N131,IF($F131=5,0,0))*H131,0)</f>
        <v>43</v>
      </c>
      <c r="U131" s="27">
        <f t="shared" ref="U131:U132" si="614">ROUND(IF($F131=0,O131,IF($F131=1,O131,IF($F131=5,O131,0)))*I131,0)</f>
        <v>43</v>
      </c>
      <c r="V131" s="27">
        <f t="shared" ref="V131:V132" si="615">ROUND(IF($F131=0,P131,IF($F131=1,P131,IF($F131=2,P131,IF($F131=5,P131,0))))*J131,0)</f>
        <v>44</v>
      </c>
      <c r="W131" s="27">
        <f t="shared" ref="W131:W132" si="616">ROUND(IF($F131=0,Q131,IF($F131=1,Q131,IF($F131=2,Q131,IF($F131=3,Q131,IF($F131=5,Q131,0)))))*K131,0)</f>
        <v>45</v>
      </c>
      <c r="X131" s="27">
        <f t="shared" ref="X131:X132" si="617">ROUND(IF($F131=0,R131,IF($F131=1,R131,IF($F131=2,R131,IF($F131=3,R131,IF($F131=4,R131,IF($F131=5,R131,0))))))*L131,0)</f>
        <v>46</v>
      </c>
      <c r="Y131" s="27">
        <f t="shared" ref="Y131:Y132" si="618">ROUND(IF($F131=0,M131,IF($F131=5,M131,0))*H131,0)</f>
        <v>43</v>
      </c>
      <c r="Z131" s="27">
        <f t="shared" ref="Z131:Z132" si="619">ROUND(IF($F131=0,N131,IF($F131=5,N131,0))*H131,0)</f>
        <v>43</v>
      </c>
      <c r="AA131" s="27">
        <f t="shared" ref="AA131:AA132" si="620">ROUND(IF($F131=0,O131,IF($F131=1,O131,IF($F131=5,O131,0)))*I131,0)</f>
        <v>43</v>
      </c>
      <c r="AB131" s="27">
        <f t="shared" ref="AB131:AB132" si="621">ROUND(IF($F131=0,P131,IF($F131=1,P131,IF($F131=2,P131,IF($F131=5,P131,0))))*J131,0)</f>
        <v>44</v>
      </c>
      <c r="AC131" s="27">
        <f t="shared" ref="AC131:AC132" si="622">ROUND(IF($F131=0,Q131,IF($F131=1,Q131,IF($F131=2,Q131,IF($F131=3,Q131,IF($F131=5,Q131,0)))))*K131,0)</f>
        <v>45</v>
      </c>
      <c r="AD131" s="27">
        <f t="shared" ref="AD131:AD132" si="623">ROUND(IF($F131=0,R131,IF($F131=1,R131,IF($F131=2,R131,IF($F131=3,R131,IF($F131=4,R131,IF($F131=5,R131,0))))))*L131,0)</f>
        <v>46</v>
      </c>
    </row>
    <row r="132" spans="1:30" s="2" customFormat="1" ht="18" customHeight="1" outlineLevel="1">
      <c r="A132" s="72"/>
      <c r="B132" s="72"/>
      <c r="C132" s="78"/>
      <c r="D132" s="25" t="s">
        <v>1129</v>
      </c>
      <c r="E132" s="4">
        <v>15632</v>
      </c>
      <c r="F132" s="9">
        <v>1</v>
      </c>
      <c r="G132" s="9"/>
      <c r="H132" s="3">
        <v>0.95</v>
      </c>
      <c r="I132" s="3">
        <v>0.95</v>
      </c>
      <c r="J132" s="3">
        <v>0.99</v>
      </c>
      <c r="K132" s="3">
        <v>0.99</v>
      </c>
      <c r="L132" s="3">
        <v>0.99</v>
      </c>
      <c r="M132" s="5">
        <f>M130-M131</f>
        <v>28</v>
      </c>
      <c r="N132" s="5">
        <f t="shared" ref="N132" si="624">N130-N131</f>
        <v>28</v>
      </c>
      <c r="O132" s="5">
        <f t="shared" ref="O132:R132" si="625">O130-O131</f>
        <v>27</v>
      </c>
      <c r="P132" s="5">
        <f t="shared" si="625"/>
        <v>27</v>
      </c>
      <c r="Q132" s="5">
        <f t="shared" si="625"/>
        <v>28</v>
      </c>
      <c r="R132" s="5">
        <f t="shared" si="625"/>
        <v>28</v>
      </c>
      <c r="S132" s="27">
        <f t="shared" si="612"/>
        <v>0</v>
      </c>
      <c r="T132" s="27">
        <f t="shared" si="613"/>
        <v>0</v>
      </c>
      <c r="U132" s="27">
        <f t="shared" si="614"/>
        <v>26</v>
      </c>
      <c r="V132" s="27">
        <f t="shared" si="615"/>
        <v>27</v>
      </c>
      <c r="W132" s="27">
        <f t="shared" si="616"/>
        <v>28</v>
      </c>
      <c r="X132" s="27">
        <f t="shared" si="617"/>
        <v>28</v>
      </c>
      <c r="Y132" s="27">
        <f t="shared" si="618"/>
        <v>0</v>
      </c>
      <c r="Z132" s="27">
        <f t="shared" si="619"/>
        <v>0</v>
      </c>
      <c r="AA132" s="27">
        <f t="shared" si="620"/>
        <v>26</v>
      </c>
      <c r="AB132" s="27">
        <f t="shared" si="621"/>
        <v>27</v>
      </c>
      <c r="AC132" s="27">
        <f t="shared" si="622"/>
        <v>28</v>
      </c>
      <c r="AD132" s="27">
        <f t="shared" si="623"/>
        <v>28</v>
      </c>
    </row>
    <row r="133" spans="1:30" s="2" customFormat="1" ht="18" customHeight="1" outlineLevel="1">
      <c r="A133" s="72"/>
      <c r="B133" s="72"/>
      <c r="C133" s="22" t="s">
        <v>794</v>
      </c>
      <c r="D133" s="25" t="s">
        <v>1122</v>
      </c>
      <c r="E133" s="4"/>
      <c r="F133" s="9"/>
      <c r="G133" s="9"/>
      <c r="H133" s="3"/>
      <c r="I133" s="3"/>
      <c r="J133" s="3"/>
      <c r="K133" s="3"/>
      <c r="L133" s="3"/>
      <c r="M133" s="5">
        <f>VLOOKUP($C133,'[1]1.계획인구(행정)'!$C$7:$U$501,14,FALSE)</f>
        <v>72</v>
      </c>
      <c r="N133" s="5">
        <f>VLOOKUP($C133,'[1]1.계획인구(행정)'!$C$7:$U$501,15,FALSE)</f>
        <v>72</v>
      </c>
      <c r="O133" s="5">
        <f>VLOOKUP($C133,'[1]1.계획인구(행정)'!$C$7:$U$501,16,FALSE)</f>
        <v>71</v>
      </c>
      <c r="P133" s="5">
        <f>VLOOKUP($C133,'[1]1.계획인구(행정)'!$C$7:$U$501,17,FALSE)</f>
        <v>70</v>
      </c>
      <c r="Q133" s="5">
        <f>VLOOKUP($C133,'[1]1.계획인구(행정)'!$C$7:$U$501,18,FALSE)</f>
        <v>72</v>
      </c>
      <c r="R133" s="5">
        <f>VLOOKUP($C133,'[1]1.계획인구(행정)'!$C$7:$U$501,19,FALSE)</f>
        <v>73</v>
      </c>
      <c r="S133" s="5">
        <f>SUM(S134)</f>
        <v>68</v>
      </c>
      <c r="T133" s="5">
        <f>SUM(T134)</f>
        <v>68</v>
      </c>
      <c r="U133" s="5">
        <f t="shared" ref="U133:AD133" si="626">SUM(U134)</f>
        <v>67</v>
      </c>
      <c r="V133" s="5">
        <f t="shared" si="626"/>
        <v>69</v>
      </c>
      <c r="W133" s="5">
        <f t="shared" si="626"/>
        <v>71</v>
      </c>
      <c r="X133" s="5">
        <f t="shared" si="626"/>
        <v>72</v>
      </c>
      <c r="Y133" s="5">
        <f t="shared" si="626"/>
        <v>68</v>
      </c>
      <c r="Z133" s="5">
        <f t="shared" si="626"/>
        <v>68</v>
      </c>
      <c r="AA133" s="5">
        <f t="shared" si="626"/>
        <v>67</v>
      </c>
      <c r="AB133" s="5">
        <f t="shared" si="626"/>
        <v>69</v>
      </c>
      <c r="AC133" s="5">
        <f t="shared" si="626"/>
        <v>71</v>
      </c>
      <c r="AD133" s="5">
        <f t="shared" si="626"/>
        <v>72</v>
      </c>
    </row>
    <row r="134" spans="1:30" s="2" customFormat="1" ht="18" customHeight="1" outlineLevel="1">
      <c r="A134" s="72"/>
      <c r="B134" s="72"/>
      <c r="C134" s="11"/>
      <c r="D134" s="25" t="s">
        <v>109</v>
      </c>
      <c r="E134" s="4"/>
      <c r="F134" s="9">
        <v>0</v>
      </c>
      <c r="G134" s="9"/>
      <c r="H134" s="3">
        <v>0.95</v>
      </c>
      <c r="I134" s="3">
        <v>0.95</v>
      </c>
      <c r="J134" s="3">
        <v>0.99</v>
      </c>
      <c r="K134" s="3">
        <v>0.99</v>
      </c>
      <c r="L134" s="3">
        <v>0.99</v>
      </c>
      <c r="M134" s="5">
        <f>M133</f>
        <v>72</v>
      </c>
      <c r="N134" s="5">
        <f t="shared" ref="N134:O134" si="627">N133</f>
        <v>72</v>
      </c>
      <c r="O134" s="5">
        <f t="shared" si="627"/>
        <v>71</v>
      </c>
      <c r="P134" s="5">
        <f t="shared" ref="P134" si="628">P133</f>
        <v>70</v>
      </c>
      <c r="Q134" s="5">
        <f t="shared" ref="Q134" si="629">Q133</f>
        <v>72</v>
      </c>
      <c r="R134" s="5">
        <f t="shared" ref="R134" si="630">R133</f>
        <v>73</v>
      </c>
      <c r="S134" s="27">
        <f t="shared" ref="S134" si="631">ROUND(IF($F134=0,M134,IF($F134=5,0,0))*H134,0)</f>
        <v>68</v>
      </c>
      <c r="T134" s="27">
        <f>ROUND(IF($F134=0,N134,IF($F134=5,0,0))*H134,0)</f>
        <v>68</v>
      </c>
      <c r="U134" s="27">
        <f>ROUND(IF($F134=0,O134,IF($F134=1,O134,IF($F134=5,O134,0)))*I134,0)</f>
        <v>67</v>
      </c>
      <c r="V134" s="27">
        <f>ROUND(IF($F134=0,P134,IF($F134=1,P134,IF($F134=2,P134,IF($F134=5,P134,0))))*J134,0)</f>
        <v>69</v>
      </c>
      <c r="W134" s="27">
        <f>ROUND(IF($F134=0,Q134,IF($F134=1,Q134,IF($F134=2,Q134,IF($F134=3,Q134,IF($F134=5,Q134,0)))))*K134,0)</f>
        <v>71</v>
      </c>
      <c r="X134" s="27">
        <f>ROUND(IF($F134=0,R134,IF($F134=1,R134,IF($F134=2,R134,IF($F134=3,R134,IF($F134=4,R134,IF($F134=5,R134,0))))))*L134,0)</f>
        <v>72</v>
      </c>
      <c r="Y134" s="27">
        <f t="shared" ref="Y134" si="632">ROUND(IF($F134=0,M134,IF($F134=5,M134,0))*H134,0)</f>
        <v>68</v>
      </c>
      <c r="Z134" s="27">
        <f t="shared" ref="Z134" si="633">ROUND(IF($F134=0,N134,IF($F134=5,N134,0))*H134,0)</f>
        <v>68</v>
      </c>
      <c r="AA134" s="27">
        <f>ROUND(IF($F134=0,O134,IF($F134=1,O134,IF($F134=5,O134,0)))*I134,0)</f>
        <v>67</v>
      </c>
      <c r="AB134" s="27">
        <f>ROUND(IF($F134=0,P134,IF($F134=1,P134,IF($F134=2,P134,IF($F134=5,P134,0))))*J134,0)</f>
        <v>69</v>
      </c>
      <c r="AC134" s="27">
        <f>ROUND(IF($F134=0,Q134,IF($F134=1,Q134,IF($F134=2,Q134,IF($F134=3,Q134,IF($F134=5,Q134,0)))))*K134,0)</f>
        <v>71</v>
      </c>
      <c r="AD134" s="27">
        <f>ROUND(IF($F134=0,R134,IF($F134=1,R134,IF($F134=2,R134,IF($F134=3,R134,IF($F134=4,R134,IF($F134=5,R134,0))))))*L134,0)</f>
        <v>72</v>
      </c>
    </row>
    <row r="135" spans="1:30" s="2" customFormat="1" ht="18" customHeight="1" outlineLevel="1">
      <c r="A135" s="72"/>
      <c r="B135" s="72"/>
      <c r="C135" s="22" t="s">
        <v>795</v>
      </c>
      <c r="D135" s="25" t="s">
        <v>1122</v>
      </c>
      <c r="E135" s="4"/>
      <c r="F135" s="9"/>
      <c r="G135" s="9"/>
      <c r="H135" s="3"/>
      <c r="I135" s="3"/>
      <c r="J135" s="3"/>
      <c r="K135" s="3"/>
      <c r="L135" s="3"/>
      <c r="M135" s="5">
        <f>VLOOKUP($C135,'[1]1.계획인구(행정)'!$C$7:$U$501,14,FALSE)</f>
        <v>179</v>
      </c>
      <c r="N135" s="5">
        <f>VLOOKUP($C135,'[1]1.계획인구(행정)'!$C$7:$U$501,15,FALSE)</f>
        <v>179</v>
      </c>
      <c r="O135" s="5">
        <f>VLOOKUP($C135,'[1]1.계획인구(행정)'!$C$7:$U$501,16,FALSE)</f>
        <v>176</v>
      </c>
      <c r="P135" s="5">
        <f>VLOOKUP($C135,'[1]1.계획인구(행정)'!$C$7:$U$501,17,FALSE)</f>
        <v>175</v>
      </c>
      <c r="Q135" s="5">
        <f>VLOOKUP($C135,'[1]1.계획인구(행정)'!$C$7:$U$501,18,FALSE)</f>
        <v>179</v>
      </c>
      <c r="R135" s="5">
        <f>VLOOKUP($C135,'[1]1.계획인구(행정)'!$C$7:$U$501,19,FALSE)</f>
        <v>182</v>
      </c>
      <c r="S135" s="5">
        <f>SUM(S136)</f>
        <v>170</v>
      </c>
      <c r="T135" s="5">
        <f>SUM(T136)</f>
        <v>170</v>
      </c>
      <c r="U135" s="5">
        <f t="shared" ref="U135:AD135" si="634">SUM(U136)</f>
        <v>167</v>
      </c>
      <c r="V135" s="5">
        <f t="shared" si="634"/>
        <v>173</v>
      </c>
      <c r="W135" s="5">
        <f t="shared" si="634"/>
        <v>177</v>
      </c>
      <c r="X135" s="5">
        <f t="shared" si="634"/>
        <v>180</v>
      </c>
      <c r="Y135" s="5">
        <f t="shared" si="634"/>
        <v>170</v>
      </c>
      <c r="Z135" s="5">
        <f t="shared" si="634"/>
        <v>170</v>
      </c>
      <c r="AA135" s="5">
        <f t="shared" si="634"/>
        <v>167</v>
      </c>
      <c r="AB135" s="5">
        <f t="shared" si="634"/>
        <v>173</v>
      </c>
      <c r="AC135" s="5">
        <f t="shared" si="634"/>
        <v>177</v>
      </c>
      <c r="AD135" s="5">
        <f t="shared" si="634"/>
        <v>180</v>
      </c>
    </row>
    <row r="136" spans="1:30" s="2" customFormat="1" ht="18" customHeight="1" outlineLevel="1">
      <c r="A136" s="72"/>
      <c r="B136" s="72"/>
      <c r="C136" s="11"/>
      <c r="D136" s="25" t="s">
        <v>110</v>
      </c>
      <c r="E136" s="4"/>
      <c r="F136" s="9">
        <v>0</v>
      </c>
      <c r="G136" s="9"/>
      <c r="H136" s="3">
        <v>0.95</v>
      </c>
      <c r="I136" s="3">
        <v>0.95</v>
      </c>
      <c r="J136" s="3">
        <v>0.99</v>
      </c>
      <c r="K136" s="3">
        <v>0.99</v>
      </c>
      <c r="L136" s="3">
        <v>0.99</v>
      </c>
      <c r="M136" s="5">
        <f>M135</f>
        <v>179</v>
      </c>
      <c r="N136" s="5">
        <f t="shared" ref="N136:O136" si="635">N135</f>
        <v>179</v>
      </c>
      <c r="O136" s="5">
        <f t="shared" si="635"/>
        <v>176</v>
      </c>
      <c r="P136" s="5">
        <f t="shared" ref="P136" si="636">P135</f>
        <v>175</v>
      </c>
      <c r="Q136" s="5">
        <f t="shared" ref="Q136" si="637">Q135</f>
        <v>179</v>
      </c>
      <c r="R136" s="5">
        <f t="shared" ref="R136" si="638">R135</f>
        <v>182</v>
      </c>
      <c r="S136" s="27">
        <f t="shared" ref="S136" si="639">ROUND(IF($F136=0,M136,IF($F136=5,0,0))*H136,0)</f>
        <v>170</v>
      </c>
      <c r="T136" s="27">
        <f>ROUND(IF($F136=0,N136,IF($F136=5,0,0))*H136,0)</f>
        <v>170</v>
      </c>
      <c r="U136" s="27">
        <f>ROUND(IF($F136=0,O136,IF($F136=1,O136,IF($F136=5,O136,0)))*I136,0)</f>
        <v>167</v>
      </c>
      <c r="V136" s="27">
        <f>ROUND(IF($F136=0,P136,IF($F136=1,P136,IF($F136=2,P136,IF($F136=5,P136,0))))*J136,0)</f>
        <v>173</v>
      </c>
      <c r="W136" s="27">
        <f>ROUND(IF($F136=0,Q136,IF($F136=1,Q136,IF($F136=2,Q136,IF($F136=3,Q136,IF($F136=5,Q136,0)))))*K136,0)</f>
        <v>177</v>
      </c>
      <c r="X136" s="27">
        <f>ROUND(IF($F136=0,R136,IF($F136=1,R136,IF($F136=2,R136,IF($F136=3,R136,IF($F136=4,R136,IF($F136=5,R136,0))))))*L136,0)</f>
        <v>180</v>
      </c>
      <c r="Y136" s="27">
        <f t="shared" ref="Y136" si="640">ROUND(IF($F136=0,M136,IF($F136=5,M136,0))*H136,0)</f>
        <v>170</v>
      </c>
      <c r="Z136" s="27">
        <f t="shared" ref="Z136" si="641">ROUND(IF($F136=0,N136,IF($F136=5,N136,0))*H136,0)</f>
        <v>170</v>
      </c>
      <c r="AA136" s="27">
        <f>ROUND(IF($F136=0,O136,IF($F136=1,O136,IF($F136=5,O136,0)))*I136,0)</f>
        <v>167</v>
      </c>
      <c r="AB136" s="27">
        <f>ROUND(IF($F136=0,P136,IF($F136=1,P136,IF($F136=2,P136,IF($F136=5,P136,0))))*J136,0)</f>
        <v>173</v>
      </c>
      <c r="AC136" s="27">
        <f>ROUND(IF($F136=0,Q136,IF($F136=1,Q136,IF($F136=2,Q136,IF($F136=3,Q136,IF($F136=5,Q136,0)))))*K136,0)</f>
        <v>177</v>
      </c>
      <c r="AD136" s="27">
        <f>ROUND(IF($F136=0,R136,IF($F136=1,R136,IF($F136=2,R136,IF($F136=3,R136,IF($F136=4,R136,IF($F136=5,R136,0))))))*L136,0)</f>
        <v>180</v>
      </c>
    </row>
    <row r="137" spans="1:30" s="2" customFormat="1" ht="18" customHeight="1">
      <c r="A137" s="72"/>
      <c r="B137" s="72" t="s">
        <v>111</v>
      </c>
      <c r="C137" s="25" t="s">
        <v>112</v>
      </c>
      <c r="D137" s="25" t="s">
        <v>43</v>
      </c>
      <c r="E137" s="4"/>
      <c r="F137" s="9"/>
      <c r="G137" s="9"/>
      <c r="H137" s="3"/>
      <c r="I137" s="3"/>
      <c r="J137" s="3"/>
      <c r="K137" s="3"/>
      <c r="L137" s="3"/>
      <c r="M137" s="5">
        <f>SUMPRODUCT(($D138:$D150="계")*(M138:M150))</f>
        <v>729</v>
      </c>
      <c r="N137" s="5">
        <f t="shared" ref="N137" si="642">SUMPRODUCT(($D138:$D150="계")*(N138:N150))</f>
        <v>731</v>
      </c>
      <c r="O137" s="5">
        <f t="shared" ref="O137:AD137" si="643">SUMPRODUCT(($D138:$D150="계")*(O138:O150))</f>
        <v>719</v>
      </c>
      <c r="P137" s="5">
        <f t="shared" si="643"/>
        <v>712</v>
      </c>
      <c r="Q137" s="5">
        <f t="shared" si="643"/>
        <v>729</v>
      </c>
      <c r="R137" s="5">
        <f t="shared" si="643"/>
        <v>743</v>
      </c>
      <c r="S137" s="5">
        <f t="shared" si="643"/>
        <v>540</v>
      </c>
      <c r="T137" s="5">
        <f t="shared" ref="T137" si="644">SUMPRODUCT(($D138:$D150="계")*(T138:T150))</f>
        <v>541</v>
      </c>
      <c r="U137" s="5">
        <f t="shared" si="643"/>
        <v>695</v>
      </c>
      <c r="V137" s="5">
        <f t="shared" si="643"/>
        <v>708</v>
      </c>
      <c r="W137" s="5">
        <f t="shared" si="643"/>
        <v>725</v>
      </c>
      <c r="X137" s="5">
        <f t="shared" si="643"/>
        <v>738</v>
      </c>
      <c r="Y137" s="5">
        <f t="shared" si="643"/>
        <v>540</v>
      </c>
      <c r="Z137" s="5">
        <f t="shared" si="643"/>
        <v>541</v>
      </c>
      <c r="AA137" s="5">
        <f t="shared" si="643"/>
        <v>695</v>
      </c>
      <c r="AB137" s="5">
        <f t="shared" si="643"/>
        <v>708</v>
      </c>
      <c r="AC137" s="5">
        <f t="shared" si="643"/>
        <v>725</v>
      </c>
      <c r="AD137" s="5">
        <f t="shared" si="643"/>
        <v>738</v>
      </c>
    </row>
    <row r="138" spans="1:30" s="2" customFormat="1" ht="18" customHeight="1" outlineLevel="1">
      <c r="A138" s="72"/>
      <c r="B138" s="72"/>
      <c r="C138" s="22" t="s">
        <v>796</v>
      </c>
      <c r="D138" s="25" t="s">
        <v>1122</v>
      </c>
      <c r="E138" s="4">
        <f>SUM(E139:E141)</f>
        <v>76635</v>
      </c>
      <c r="F138" s="9"/>
      <c r="G138" s="9"/>
      <c r="H138" s="3"/>
      <c r="I138" s="3"/>
      <c r="J138" s="3"/>
      <c r="K138" s="3"/>
      <c r="L138" s="3"/>
      <c r="M138" s="5">
        <f>VLOOKUP($C138,'[1]1.계획인구(행정)'!$C$7:$U$501,14,FALSE)</f>
        <v>173</v>
      </c>
      <c r="N138" s="5">
        <f>VLOOKUP($C138,'[1]1.계획인구(행정)'!$C$7:$U$501,15,FALSE)</f>
        <v>174</v>
      </c>
      <c r="O138" s="5">
        <f>VLOOKUP($C138,'[1]1.계획인구(행정)'!$C$7:$U$501,16,FALSE)</f>
        <v>171</v>
      </c>
      <c r="P138" s="5">
        <f>VLOOKUP($C138,'[1]1.계획인구(행정)'!$C$7:$U$501,17,FALSE)</f>
        <v>169</v>
      </c>
      <c r="Q138" s="5">
        <f>VLOOKUP($C138,'[1]1.계획인구(행정)'!$C$7:$U$501,18,FALSE)</f>
        <v>173</v>
      </c>
      <c r="R138" s="5">
        <f>VLOOKUP($C138,'[1]1.계획인구(행정)'!$C$7:$U$501,19,FALSE)</f>
        <v>176</v>
      </c>
      <c r="S138" s="5">
        <f>SUM(S139:S141)</f>
        <v>0</v>
      </c>
      <c r="T138" s="5">
        <f>SUM(T139:T141)</f>
        <v>0</v>
      </c>
      <c r="U138" s="5">
        <f t="shared" ref="U138:AD138" si="645">SUM(U139:U141)</f>
        <v>163</v>
      </c>
      <c r="V138" s="5">
        <f t="shared" si="645"/>
        <v>168</v>
      </c>
      <c r="W138" s="5">
        <f t="shared" si="645"/>
        <v>172</v>
      </c>
      <c r="X138" s="5">
        <f t="shared" si="645"/>
        <v>175</v>
      </c>
      <c r="Y138" s="5">
        <f t="shared" si="645"/>
        <v>0</v>
      </c>
      <c r="Z138" s="5">
        <f t="shared" si="645"/>
        <v>0</v>
      </c>
      <c r="AA138" s="5">
        <f t="shared" si="645"/>
        <v>163</v>
      </c>
      <c r="AB138" s="5">
        <f t="shared" si="645"/>
        <v>168</v>
      </c>
      <c r="AC138" s="5">
        <f t="shared" si="645"/>
        <v>172</v>
      </c>
      <c r="AD138" s="5">
        <f t="shared" si="645"/>
        <v>175</v>
      </c>
    </row>
    <row r="139" spans="1:30" s="2" customFormat="1" ht="18" customHeight="1" outlineLevel="1">
      <c r="A139" s="72"/>
      <c r="B139" s="72"/>
      <c r="C139" s="11"/>
      <c r="D139" s="25" t="s">
        <v>113</v>
      </c>
      <c r="E139" s="4">
        <f>24361+15872</f>
        <v>40233</v>
      </c>
      <c r="F139" s="9">
        <v>1</v>
      </c>
      <c r="G139" s="9"/>
      <c r="H139" s="3">
        <v>0.95</v>
      </c>
      <c r="I139" s="3">
        <v>0.95</v>
      </c>
      <c r="J139" s="3">
        <v>0.99</v>
      </c>
      <c r="K139" s="3">
        <v>0.99</v>
      </c>
      <c r="L139" s="3">
        <v>0.99</v>
      </c>
      <c r="M139" s="5">
        <f>ROUND(M$138*($E139/$E$138),0)</f>
        <v>91</v>
      </c>
      <c r="N139" s="5">
        <f t="shared" ref="N139:R140" si="646">ROUND(N$138*($E139/$E$138),0)</f>
        <v>91</v>
      </c>
      <c r="O139" s="5">
        <f t="shared" si="646"/>
        <v>90</v>
      </c>
      <c r="P139" s="5">
        <f t="shared" si="646"/>
        <v>89</v>
      </c>
      <c r="Q139" s="5">
        <f t="shared" si="646"/>
        <v>91</v>
      </c>
      <c r="R139" s="5">
        <f t="shared" si="646"/>
        <v>92</v>
      </c>
      <c r="S139" s="27">
        <f t="shared" ref="S139:S141" si="647">ROUND(IF($F139=0,M139,IF($F139=5,0,0))*H139,0)</f>
        <v>0</v>
      </c>
      <c r="T139" s="27">
        <f t="shared" ref="T139:T141" si="648">ROUND(IF($F139=0,N139,IF($F139=5,0,0))*H139,0)</f>
        <v>0</v>
      </c>
      <c r="U139" s="27">
        <f t="shared" ref="U139:U141" si="649">ROUND(IF($F139=0,O139,IF($F139=1,O139,IF($F139=5,O139,0)))*I139,0)</f>
        <v>86</v>
      </c>
      <c r="V139" s="27">
        <f t="shared" ref="V139:V141" si="650">ROUND(IF($F139=0,P139,IF($F139=1,P139,IF($F139=2,P139,IF($F139=5,P139,0))))*J139,0)</f>
        <v>88</v>
      </c>
      <c r="W139" s="27">
        <f t="shared" ref="W139:W141" si="651">ROUND(IF($F139=0,Q139,IF($F139=1,Q139,IF($F139=2,Q139,IF($F139=3,Q139,IF($F139=5,Q139,0)))))*K139,0)</f>
        <v>90</v>
      </c>
      <c r="X139" s="27">
        <f t="shared" ref="X139:X141" si="652">ROUND(IF($F139=0,R139,IF($F139=1,R139,IF($F139=2,R139,IF($F139=3,R139,IF($F139=4,R139,IF($F139=5,R139,0))))))*L139,0)</f>
        <v>91</v>
      </c>
      <c r="Y139" s="27">
        <f t="shared" ref="Y139:Y141" si="653">ROUND(IF($F139=0,M139,IF($F139=5,M139,0))*H139,0)</f>
        <v>0</v>
      </c>
      <c r="Z139" s="27">
        <f t="shared" ref="Z139:Z141" si="654">ROUND(IF($F139=0,N139,IF($F139=5,N139,0))*H139,0)</f>
        <v>0</v>
      </c>
      <c r="AA139" s="27">
        <f t="shared" ref="AA139:AA141" si="655">ROUND(IF($F139=0,O139,IF($F139=1,O139,IF($F139=5,O139,0)))*I139,0)</f>
        <v>86</v>
      </c>
      <c r="AB139" s="27">
        <f t="shared" ref="AB139:AB141" si="656">ROUND(IF($F139=0,P139,IF($F139=1,P139,IF($F139=2,P139,IF($F139=5,P139,0))))*J139,0)</f>
        <v>88</v>
      </c>
      <c r="AC139" s="27">
        <f t="shared" ref="AC139:AC141" si="657">ROUND(IF($F139=0,Q139,IF($F139=1,Q139,IF($F139=2,Q139,IF($F139=3,Q139,IF($F139=5,Q139,0)))))*K139,0)</f>
        <v>90</v>
      </c>
      <c r="AD139" s="27">
        <f t="shared" ref="AD139:AD141" si="658">ROUND(IF($F139=0,R139,IF($F139=1,R139,IF($F139=2,R139,IF($F139=3,R139,IF($F139=4,R139,IF($F139=5,R139,0))))))*L139,0)</f>
        <v>91</v>
      </c>
    </row>
    <row r="140" spans="1:30" s="2" customFormat="1" ht="18" customHeight="1" outlineLevel="1">
      <c r="A140" s="72" t="s">
        <v>1497</v>
      </c>
      <c r="B140" s="72" t="s">
        <v>1500</v>
      </c>
      <c r="C140" s="40"/>
      <c r="D140" s="25" t="s">
        <v>114</v>
      </c>
      <c r="E140" s="4">
        <v>17992</v>
      </c>
      <c r="F140" s="9">
        <v>1</v>
      </c>
      <c r="G140" s="9"/>
      <c r="H140" s="3">
        <v>0.95</v>
      </c>
      <c r="I140" s="3">
        <v>0.95</v>
      </c>
      <c r="J140" s="3">
        <v>0.99</v>
      </c>
      <c r="K140" s="3">
        <v>0.99</v>
      </c>
      <c r="L140" s="3">
        <v>0.99</v>
      </c>
      <c r="M140" s="5">
        <f>ROUND(M$138*($E140/$E$138),0)</f>
        <v>41</v>
      </c>
      <c r="N140" s="5">
        <f t="shared" si="646"/>
        <v>41</v>
      </c>
      <c r="O140" s="5">
        <f t="shared" si="646"/>
        <v>40</v>
      </c>
      <c r="P140" s="5">
        <f t="shared" si="646"/>
        <v>40</v>
      </c>
      <c r="Q140" s="5">
        <f t="shared" si="646"/>
        <v>41</v>
      </c>
      <c r="R140" s="5">
        <f t="shared" si="646"/>
        <v>41</v>
      </c>
      <c r="S140" s="27">
        <f t="shared" si="647"/>
        <v>0</v>
      </c>
      <c r="T140" s="27">
        <f t="shared" si="648"/>
        <v>0</v>
      </c>
      <c r="U140" s="27">
        <f t="shared" si="649"/>
        <v>38</v>
      </c>
      <c r="V140" s="27">
        <f t="shared" si="650"/>
        <v>40</v>
      </c>
      <c r="W140" s="27">
        <f t="shared" si="651"/>
        <v>41</v>
      </c>
      <c r="X140" s="27">
        <f t="shared" si="652"/>
        <v>41</v>
      </c>
      <c r="Y140" s="27">
        <f t="shared" si="653"/>
        <v>0</v>
      </c>
      <c r="Z140" s="27">
        <f t="shared" si="654"/>
        <v>0</v>
      </c>
      <c r="AA140" s="27">
        <f t="shared" si="655"/>
        <v>38</v>
      </c>
      <c r="AB140" s="27">
        <f t="shared" si="656"/>
        <v>40</v>
      </c>
      <c r="AC140" s="27">
        <f t="shared" si="657"/>
        <v>41</v>
      </c>
      <c r="AD140" s="27">
        <f t="shared" si="658"/>
        <v>41</v>
      </c>
    </row>
    <row r="141" spans="1:30" s="2" customFormat="1" ht="18" customHeight="1" outlineLevel="1">
      <c r="A141" s="72"/>
      <c r="B141" s="72"/>
      <c r="C141" s="11"/>
      <c r="D141" s="25" t="s">
        <v>115</v>
      </c>
      <c r="E141" s="4">
        <v>18410</v>
      </c>
      <c r="F141" s="9">
        <v>1</v>
      </c>
      <c r="G141" s="9"/>
      <c r="H141" s="3">
        <v>0.95</v>
      </c>
      <c r="I141" s="3">
        <v>0.95</v>
      </c>
      <c r="J141" s="3">
        <v>0.99</v>
      </c>
      <c r="K141" s="3">
        <v>0.99</v>
      </c>
      <c r="L141" s="3">
        <v>0.99</v>
      </c>
      <c r="M141" s="5">
        <f>M138-M139-M140</f>
        <v>41</v>
      </c>
      <c r="N141" s="5">
        <f t="shared" ref="N141" si="659">N138-N139-N140</f>
        <v>42</v>
      </c>
      <c r="O141" s="5">
        <f t="shared" ref="O141:R141" si="660">O138-O139-O140</f>
        <v>41</v>
      </c>
      <c r="P141" s="5">
        <f t="shared" si="660"/>
        <v>40</v>
      </c>
      <c r="Q141" s="5">
        <f t="shared" si="660"/>
        <v>41</v>
      </c>
      <c r="R141" s="5">
        <f t="shared" si="660"/>
        <v>43</v>
      </c>
      <c r="S141" s="27">
        <f t="shared" si="647"/>
        <v>0</v>
      </c>
      <c r="T141" s="27">
        <f t="shared" si="648"/>
        <v>0</v>
      </c>
      <c r="U141" s="27">
        <f t="shared" si="649"/>
        <v>39</v>
      </c>
      <c r="V141" s="27">
        <f t="shared" si="650"/>
        <v>40</v>
      </c>
      <c r="W141" s="27">
        <f t="shared" si="651"/>
        <v>41</v>
      </c>
      <c r="X141" s="27">
        <f t="shared" si="652"/>
        <v>43</v>
      </c>
      <c r="Y141" s="27">
        <f t="shared" si="653"/>
        <v>0</v>
      </c>
      <c r="Z141" s="27">
        <f t="shared" si="654"/>
        <v>0</v>
      </c>
      <c r="AA141" s="27">
        <f t="shared" si="655"/>
        <v>39</v>
      </c>
      <c r="AB141" s="27">
        <f t="shared" si="656"/>
        <v>40</v>
      </c>
      <c r="AC141" s="27">
        <f t="shared" si="657"/>
        <v>41</v>
      </c>
      <c r="AD141" s="27">
        <f t="shared" si="658"/>
        <v>43</v>
      </c>
    </row>
    <row r="142" spans="1:30" s="2" customFormat="1" ht="18" customHeight="1" outlineLevel="1">
      <c r="A142" s="72"/>
      <c r="B142" s="72"/>
      <c r="C142" s="22" t="s">
        <v>797</v>
      </c>
      <c r="D142" s="25" t="s">
        <v>1122</v>
      </c>
      <c r="E142" s="4">
        <f>SUM(E143:E145)</f>
        <v>58336</v>
      </c>
      <c r="F142" s="9"/>
      <c r="G142" s="9"/>
      <c r="H142" s="3"/>
      <c r="I142" s="3"/>
      <c r="J142" s="3"/>
      <c r="K142" s="3"/>
      <c r="L142" s="3"/>
      <c r="M142" s="5">
        <f>VLOOKUP($C142,'[1]1.계획인구(행정)'!$C$7:$U$501,14,FALSE)</f>
        <v>145</v>
      </c>
      <c r="N142" s="5">
        <f>VLOOKUP($C142,'[1]1.계획인구(행정)'!$C$7:$U$501,15,FALSE)</f>
        <v>145</v>
      </c>
      <c r="O142" s="5">
        <f>VLOOKUP($C142,'[1]1.계획인구(행정)'!$C$7:$U$501,16,FALSE)</f>
        <v>143</v>
      </c>
      <c r="P142" s="5">
        <f>VLOOKUP($C142,'[1]1.계획인구(행정)'!$C$7:$U$501,17,FALSE)</f>
        <v>142</v>
      </c>
      <c r="Q142" s="5">
        <f>VLOOKUP($C142,'[1]1.계획인구(행정)'!$C$7:$U$501,18,FALSE)</f>
        <v>145</v>
      </c>
      <c r="R142" s="5">
        <f>VLOOKUP($C142,'[1]1.계획인구(행정)'!$C$7:$U$501,19,FALSE)</f>
        <v>148</v>
      </c>
      <c r="S142" s="5">
        <f>SUM(S143:S145)</f>
        <v>138</v>
      </c>
      <c r="T142" s="5">
        <f>SUM(T143:T145)</f>
        <v>138</v>
      </c>
      <c r="U142" s="5">
        <f t="shared" ref="U142:AD142" si="661">SUM(U143:U145)</f>
        <v>136</v>
      </c>
      <c r="V142" s="5">
        <f t="shared" si="661"/>
        <v>141</v>
      </c>
      <c r="W142" s="5">
        <f t="shared" si="661"/>
        <v>144</v>
      </c>
      <c r="X142" s="5">
        <f t="shared" si="661"/>
        <v>146</v>
      </c>
      <c r="Y142" s="5">
        <f t="shared" si="661"/>
        <v>138</v>
      </c>
      <c r="Z142" s="5">
        <f t="shared" si="661"/>
        <v>138</v>
      </c>
      <c r="AA142" s="5">
        <f t="shared" si="661"/>
        <v>136</v>
      </c>
      <c r="AB142" s="5">
        <f t="shared" si="661"/>
        <v>141</v>
      </c>
      <c r="AC142" s="5">
        <f t="shared" si="661"/>
        <v>144</v>
      </c>
      <c r="AD142" s="5">
        <f t="shared" si="661"/>
        <v>146</v>
      </c>
    </row>
    <row r="143" spans="1:30" s="2" customFormat="1" ht="18" customHeight="1" outlineLevel="1">
      <c r="A143" s="72"/>
      <c r="B143" s="72"/>
      <c r="C143" s="12"/>
      <c r="D143" s="25" t="s">
        <v>116</v>
      </c>
      <c r="E143" s="4">
        <v>13639</v>
      </c>
      <c r="F143" s="9">
        <v>0</v>
      </c>
      <c r="G143" s="9"/>
      <c r="H143" s="3">
        <v>0.95</v>
      </c>
      <c r="I143" s="3">
        <v>0.95</v>
      </c>
      <c r="J143" s="3">
        <v>0.99</v>
      </c>
      <c r="K143" s="3">
        <v>0.99</v>
      </c>
      <c r="L143" s="3">
        <v>0.99</v>
      </c>
      <c r="M143" s="5">
        <f>ROUND(M$142*($E143/$E$142),0)</f>
        <v>34</v>
      </c>
      <c r="N143" s="5">
        <f t="shared" ref="N143:R144" si="662">ROUND(N$142*($E143/$E$142),0)</f>
        <v>34</v>
      </c>
      <c r="O143" s="5">
        <f t="shared" si="662"/>
        <v>33</v>
      </c>
      <c r="P143" s="5">
        <f t="shared" si="662"/>
        <v>33</v>
      </c>
      <c r="Q143" s="5">
        <f t="shared" si="662"/>
        <v>34</v>
      </c>
      <c r="R143" s="5">
        <f t="shared" si="662"/>
        <v>35</v>
      </c>
      <c r="S143" s="27">
        <f t="shared" ref="S143:S145" si="663">ROUND(IF($F143=0,M143,IF($F143=5,0,0))*H143,0)</f>
        <v>32</v>
      </c>
      <c r="T143" s="27">
        <f t="shared" ref="T143:T145" si="664">ROUND(IF($F143=0,N143,IF($F143=5,0,0))*H143,0)</f>
        <v>32</v>
      </c>
      <c r="U143" s="27">
        <f t="shared" ref="U143:U145" si="665">ROUND(IF($F143=0,O143,IF($F143=1,O143,IF($F143=5,O143,0)))*I143,0)</f>
        <v>31</v>
      </c>
      <c r="V143" s="27">
        <f t="shared" ref="V143:V145" si="666">ROUND(IF($F143=0,P143,IF($F143=1,P143,IF($F143=2,P143,IF($F143=5,P143,0))))*J143,0)</f>
        <v>33</v>
      </c>
      <c r="W143" s="27">
        <f t="shared" ref="W143:W145" si="667">ROUND(IF($F143=0,Q143,IF($F143=1,Q143,IF($F143=2,Q143,IF($F143=3,Q143,IF($F143=5,Q143,0)))))*K143,0)</f>
        <v>34</v>
      </c>
      <c r="X143" s="27">
        <f t="shared" ref="X143:X145" si="668">ROUND(IF($F143=0,R143,IF($F143=1,R143,IF($F143=2,R143,IF($F143=3,R143,IF($F143=4,R143,IF($F143=5,R143,0))))))*L143,0)</f>
        <v>35</v>
      </c>
      <c r="Y143" s="27">
        <f t="shared" ref="Y143:Y145" si="669">ROUND(IF($F143=0,M143,IF($F143=5,M143,0))*H143,0)</f>
        <v>32</v>
      </c>
      <c r="Z143" s="27">
        <f t="shared" ref="Z143:Z145" si="670">ROUND(IF($F143=0,N143,IF($F143=5,N143,0))*H143,0)</f>
        <v>32</v>
      </c>
      <c r="AA143" s="27">
        <f t="shared" ref="AA143:AA145" si="671">ROUND(IF($F143=0,O143,IF($F143=1,O143,IF($F143=5,O143,0)))*I143,0)</f>
        <v>31</v>
      </c>
      <c r="AB143" s="27">
        <f t="shared" ref="AB143:AB145" si="672">ROUND(IF($F143=0,P143,IF($F143=1,P143,IF($F143=2,P143,IF($F143=5,P143,0))))*J143,0)</f>
        <v>33</v>
      </c>
      <c r="AC143" s="27">
        <f t="shared" ref="AC143:AC145" si="673">ROUND(IF($F143=0,Q143,IF($F143=1,Q143,IF($F143=2,Q143,IF($F143=3,Q143,IF($F143=5,Q143,0)))))*K143,0)</f>
        <v>34</v>
      </c>
      <c r="AD143" s="27">
        <f t="shared" ref="AD143:AD145" si="674">ROUND(IF($F143=0,R143,IF($F143=1,R143,IF($F143=2,R143,IF($F143=3,R143,IF($F143=4,R143,IF($F143=5,R143,0))))))*L143,0)</f>
        <v>35</v>
      </c>
    </row>
    <row r="144" spans="1:30" s="2" customFormat="1" ht="18" customHeight="1" outlineLevel="1">
      <c r="A144" s="72"/>
      <c r="B144" s="72"/>
      <c r="C144" s="12"/>
      <c r="D144" s="25" t="s">
        <v>117</v>
      </c>
      <c r="E144" s="4">
        <v>24402</v>
      </c>
      <c r="F144" s="9">
        <v>0</v>
      </c>
      <c r="G144" s="9"/>
      <c r="H144" s="3">
        <v>0.95</v>
      </c>
      <c r="I144" s="3">
        <v>0.95</v>
      </c>
      <c r="J144" s="3">
        <v>0.99</v>
      </c>
      <c r="K144" s="3">
        <v>0.99</v>
      </c>
      <c r="L144" s="3">
        <v>0.99</v>
      </c>
      <c r="M144" s="5">
        <f>ROUND(M$142*($E144/$E$142),0)</f>
        <v>61</v>
      </c>
      <c r="N144" s="5">
        <f t="shared" si="662"/>
        <v>61</v>
      </c>
      <c r="O144" s="5">
        <f t="shared" si="662"/>
        <v>60</v>
      </c>
      <c r="P144" s="5">
        <f t="shared" si="662"/>
        <v>59</v>
      </c>
      <c r="Q144" s="5">
        <f t="shared" si="662"/>
        <v>61</v>
      </c>
      <c r="R144" s="5">
        <f t="shared" si="662"/>
        <v>62</v>
      </c>
      <c r="S144" s="27">
        <f t="shared" si="663"/>
        <v>58</v>
      </c>
      <c r="T144" s="27">
        <f t="shared" si="664"/>
        <v>58</v>
      </c>
      <c r="U144" s="27">
        <f t="shared" si="665"/>
        <v>57</v>
      </c>
      <c r="V144" s="27">
        <f t="shared" si="666"/>
        <v>58</v>
      </c>
      <c r="W144" s="27">
        <f t="shared" si="667"/>
        <v>60</v>
      </c>
      <c r="X144" s="27">
        <f t="shared" si="668"/>
        <v>61</v>
      </c>
      <c r="Y144" s="27">
        <f t="shared" si="669"/>
        <v>58</v>
      </c>
      <c r="Z144" s="27">
        <f t="shared" si="670"/>
        <v>58</v>
      </c>
      <c r="AA144" s="27">
        <f t="shared" si="671"/>
        <v>57</v>
      </c>
      <c r="AB144" s="27">
        <f t="shared" si="672"/>
        <v>58</v>
      </c>
      <c r="AC144" s="27">
        <f t="shared" si="673"/>
        <v>60</v>
      </c>
      <c r="AD144" s="27">
        <f t="shared" si="674"/>
        <v>61</v>
      </c>
    </row>
    <row r="145" spans="1:30" s="2" customFormat="1" ht="18" customHeight="1" outlineLevel="1">
      <c r="A145" s="72"/>
      <c r="B145" s="72"/>
      <c r="C145" s="11"/>
      <c r="D145" s="25" t="s">
        <v>118</v>
      </c>
      <c r="E145" s="4">
        <v>20295</v>
      </c>
      <c r="F145" s="9">
        <v>0</v>
      </c>
      <c r="G145" s="9"/>
      <c r="H145" s="3">
        <v>0.95</v>
      </c>
      <c r="I145" s="3">
        <v>0.95</v>
      </c>
      <c r="J145" s="3">
        <v>0.99</v>
      </c>
      <c r="K145" s="3">
        <v>0.99</v>
      </c>
      <c r="L145" s="3">
        <v>0.99</v>
      </c>
      <c r="M145" s="5">
        <f>M142-M143-M144</f>
        <v>50</v>
      </c>
      <c r="N145" s="5">
        <f t="shared" ref="N145" si="675">N142-N143-N144</f>
        <v>50</v>
      </c>
      <c r="O145" s="5">
        <f t="shared" ref="O145:R145" si="676">O142-O143-O144</f>
        <v>50</v>
      </c>
      <c r="P145" s="5">
        <f t="shared" si="676"/>
        <v>50</v>
      </c>
      <c r="Q145" s="5">
        <f t="shared" si="676"/>
        <v>50</v>
      </c>
      <c r="R145" s="5">
        <f t="shared" si="676"/>
        <v>51</v>
      </c>
      <c r="S145" s="27">
        <f t="shared" si="663"/>
        <v>48</v>
      </c>
      <c r="T145" s="27">
        <f t="shared" si="664"/>
        <v>48</v>
      </c>
      <c r="U145" s="27">
        <f t="shared" si="665"/>
        <v>48</v>
      </c>
      <c r="V145" s="27">
        <f t="shared" si="666"/>
        <v>50</v>
      </c>
      <c r="W145" s="27">
        <f t="shared" si="667"/>
        <v>50</v>
      </c>
      <c r="X145" s="27">
        <f t="shared" si="668"/>
        <v>50</v>
      </c>
      <c r="Y145" s="27">
        <f t="shared" si="669"/>
        <v>48</v>
      </c>
      <c r="Z145" s="27">
        <f t="shared" si="670"/>
        <v>48</v>
      </c>
      <c r="AA145" s="27">
        <f t="shared" si="671"/>
        <v>48</v>
      </c>
      <c r="AB145" s="27">
        <f t="shared" si="672"/>
        <v>50</v>
      </c>
      <c r="AC145" s="27">
        <f t="shared" si="673"/>
        <v>50</v>
      </c>
      <c r="AD145" s="27">
        <f t="shared" si="674"/>
        <v>50</v>
      </c>
    </row>
    <row r="146" spans="1:30" s="2" customFormat="1" ht="18" customHeight="1" outlineLevel="1">
      <c r="A146" s="72"/>
      <c r="B146" s="72"/>
      <c r="C146" s="22" t="s">
        <v>798</v>
      </c>
      <c r="D146" s="25" t="s">
        <v>1122</v>
      </c>
      <c r="E146" s="4">
        <f>SUM(E147:E148)</f>
        <v>115138</v>
      </c>
      <c r="F146" s="9"/>
      <c r="G146" s="9"/>
      <c r="H146" s="3"/>
      <c r="I146" s="3"/>
      <c r="J146" s="3"/>
      <c r="K146" s="3"/>
      <c r="L146" s="3"/>
      <c r="M146" s="5">
        <f>VLOOKUP($C146,'[1]1.계획인구(행정)'!$C$7:$U$501,14,FALSE)</f>
        <v>289</v>
      </c>
      <c r="N146" s="5">
        <f>VLOOKUP($C146,'[1]1.계획인구(행정)'!$C$7:$U$501,15,FALSE)</f>
        <v>290</v>
      </c>
      <c r="O146" s="5">
        <f>VLOOKUP($C146,'[1]1.계획인구(행정)'!$C$7:$U$501,16,FALSE)</f>
        <v>285</v>
      </c>
      <c r="P146" s="5">
        <f>VLOOKUP($C146,'[1]1.계획인구(행정)'!$C$7:$U$501,17,FALSE)</f>
        <v>282</v>
      </c>
      <c r="Q146" s="5">
        <f>VLOOKUP($C146,'[1]1.계획인구(행정)'!$C$7:$U$501,18,FALSE)</f>
        <v>289</v>
      </c>
      <c r="R146" s="5">
        <f>VLOOKUP($C146,'[1]1.계획인구(행정)'!$C$7:$U$501,19,FALSE)</f>
        <v>295</v>
      </c>
      <c r="S146" s="5">
        <f>SUM(S147:S148)</f>
        <v>286</v>
      </c>
      <c r="T146" s="5">
        <f>SUM(T147:T148)</f>
        <v>287</v>
      </c>
      <c r="U146" s="5">
        <f t="shared" ref="U146:AD146" si="677">SUM(U147:U148)</f>
        <v>282</v>
      </c>
      <c r="V146" s="5">
        <f t="shared" si="677"/>
        <v>281</v>
      </c>
      <c r="W146" s="5">
        <f t="shared" si="677"/>
        <v>288</v>
      </c>
      <c r="X146" s="5">
        <f t="shared" si="677"/>
        <v>294</v>
      </c>
      <c r="Y146" s="5">
        <f t="shared" si="677"/>
        <v>286</v>
      </c>
      <c r="Z146" s="5">
        <f t="shared" si="677"/>
        <v>287</v>
      </c>
      <c r="AA146" s="5">
        <f t="shared" si="677"/>
        <v>282</v>
      </c>
      <c r="AB146" s="5">
        <f t="shared" si="677"/>
        <v>281</v>
      </c>
      <c r="AC146" s="5">
        <f t="shared" si="677"/>
        <v>288</v>
      </c>
      <c r="AD146" s="5">
        <f t="shared" si="677"/>
        <v>294</v>
      </c>
    </row>
    <row r="147" spans="1:30" s="2" customFormat="1" ht="18" customHeight="1" outlineLevel="1">
      <c r="A147" s="72"/>
      <c r="B147" s="72"/>
      <c r="C147" s="12"/>
      <c r="D147" s="25" t="s">
        <v>119</v>
      </c>
      <c r="E147" s="4">
        <v>93098</v>
      </c>
      <c r="F147" s="9">
        <v>0</v>
      </c>
      <c r="G147" s="9"/>
      <c r="H147" s="3">
        <v>1</v>
      </c>
      <c r="I147" s="3">
        <v>1</v>
      </c>
      <c r="J147" s="3">
        <v>1</v>
      </c>
      <c r="K147" s="3">
        <v>1</v>
      </c>
      <c r="L147" s="3">
        <v>1</v>
      </c>
      <c r="M147" s="5">
        <f>ROUND(M$146*($E147/$E$146),0)</f>
        <v>234</v>
      </c>
      <c r="N147" s="5">
        <f t="shared" ref="N147:R147" si="678">ROUND(N$146*($E147/$E$146),0)</f>
        <v>234</v>
      </c>
      <c r="O147" s="5">
        <f t="shared" si="678"/>
        <v>230</v>
      </c>
      <c r="P147" s="5">
        <f t="shared" si="678"/>
        <v>228</v>
      </c>
      <c r="Q147" s="5">
        <f t="shared" si="678"/>
        <v>234</v>
      </c>
      <c r="R147" s="5">
        <f t="shared" si="678"/>
        <v>239</v>
      </c>
      <c r="S147" s="27">
        <f t="shared" ref="S147:S148" si="679">ROUND(IF($F147=0,M147,IF($F147=5,0,0))*H147,0)</f>
        <v>234</v>
      </c>
      <c r="T147" s="27">
        <f t="shared" ref="T147:T148" si="680">ROUND(IF($F147=0,N147,IF($F147=5,0,0))*H147,0)</f>
        <v>234</v>
      </c>
      <c r="U147" s="27">
        <f t="shared" ref="U147:U148" si="681">ROUND(IF($F147=0,O147,IF($F147=1,O147,IF($F147=5,O147,0)))*I147,0)</f>
        <v>230</v>
      </c>
      <c r="V147" s="27">
        <f t="shared" ref="V147:V148" si="682">ROUND(IF($F147=0,P147,IF($F147=1,P147,IF($F147=2,P147,IF($F147=5,P147,0))))*J147,0)</f>
        <v>228</v>
      </c>
      <c r="W147" s="27">
        <f t="shared" ref="W147:W148" si="683">ROUND(IF($F147=0,Q147,IF($F147=1,Q147,IF($F147=2,Q147,IF($F147=3,Q147,IF($F147=5,Q147,0)))))*K147,0)</f>
        <v>234</v>
      </c>
      <c r="X147" s="27">
        <f t="shared" ref="X147:X148" si="684">ROUND(IF($F147=0,R147,IF($F147=1,R147,IF($F147=2,R147,IF($F147=3,R147,IF($F147=4,R147,IF($F147=5,R147,0))))))*L147,0)</f>
        <v>239</v>
      </c>
      <c r="Y147" s="27">
        <f t="shared" ref="Y147:Y148" si="685">ROUND(IF($F147=0,M147,IF($F147=5,M147,0))*H147,0)</f>
        <v>234</v>
      </c>
      <c r="Z147" s="27">
        <f t="shared" ref="Z147:Z148" si="686">ROUND(IF($F147=0,N147,IF($F147=5,N147,0))*H147,0)</f>
        <v>234</v>
      </c>
      <c r="AA147" s="27">
        <f t="shared" ref="AA147:AA148" si="687">ROUND(IF($F147=0,O147,IF($F147=1,O147,IF($F147=5,O147,0)))*I147,0)</f>
        <v>230</v>
      </c>
      <c r="AB147" s="27">
        <f t="shared" ref="AB147:AB148" si="688">ROUND(IF($F147=0,P147,IF($F147=1,P147,IF($F147=2,P147,IF($F147=5,P147,0))))*J147,0)</f>
        <v>228</v>
      </c>
      <c r="AC147" s="27">
        <f t="shared" ref="AC147:AC148" si="689">ROUND(IF($F147=0,Q147,IF($F147=1,Q147,IF($F147=2,Q147,IF($F147=3,Q147,IF($F147=5,Q147,0)))))*K147,0)</f>
        <v>234</v>
      </c>
      <c r="AD147" s="27">
        <f t="shared" ref="AD147:AD148" si="690">ROUND(IF($F147=0,R147,IF($F147=1,R147,IF($F147=2,R147,IF($F147=3,R147,IF($F147=4,R147,IF($F147=5,R147,0))))))*L147,0)</f>
        <v>239</v>
      </c>
    </row>
    <row r="148" spans="1:30" s="2" customFormat="1" ht="18" customHeight="1" outlineLevel="1">
      <c r="A148" s="72"/>
      <c r="B148" s="72"/>
      <c r="C148" s="11"/>
      <c r="D148" s="25" t="s">
        <v>120</v>
      </c>
      <c r="E148" s="4">
        <v>22040</v>
      </c>
      <c r="F148" s="9">
        <v>0</v>
      </c>
      <c r="G148" s="9"/>
      <c r="H148" s="3">
        <v>0.95</v>
      </c>
      <c r="I148" s="3">
        <v>0.95</v>
      </c>
      <c r="J148" s="3">
        <v>0.99</v>
      </c>
      <c r="K148" s="3">
        <v>0.99</v>
      </c>
      <c r="L148" s="3">
        <v>0.99</v>
      </c>
      <c r="M148" s="5">
        <f>M146-M147</f>
        <v>55</v>
      </c>
      <c r="N148" s="5">
        <f t="shared" ref="N148" si="691">N146-N147</f>
        <v>56</v>
      </c>
      <c r="O148" s="5">
        <f t="shared" ref="O148:R148" si="692">O146-O147</f>
        <v>55</v>
      </c>
      <c r="P148" s="5">
        <f t="shared" si="692"/>
        <v>54</v>
      </c>
      <c r="Q148" s="5">
        <f t="shared" si="692"/>
        <v>55</v>
      </c>
      <c r="R148" s="5">
        <f t="shared" si="692"/>
        <v>56</v>
      </c>
      <c r="S148" s="27">
        <f t="shared" si="679"/>
        <v>52</v>
      </c>
      <c r="T148" s="27">
        <f t="shared" si="680"/>
        <v>53</v>
      </c>
      <c r="U148" s="27">
        <f t="shared" si="681"/>
        <v>52</v>
      </c>
      <c r="V148" s="27">
        <f t="shared" si="682"/>
        <v>53</v>
      </c>
      <c r="W148" s="27">
        <f t="shared" si="683"/>
        <v>54</v>
      </c>
      <c r="X148" s="27">
        <f t="shared" si="684"/>
        <v>55</v>
      </c>
      <c r="Y148" s="27">
        <f t="shared" si="685"/>
        <v>52</v>
      </c>
      <c r="Z148" s="27">
        <f t="shared" si="686"/>
        <v>53</v>
      </c>
      <c r="AA148" s="27">
        <f t="shared" si="687"/>
        <v>52</v>
      </c>
      <c r="AB148" s="27">
        <f t="shared" si="688"/>
        <v>53</v>
      </c>
      <c r="AC148" s="27">
        <f t="shared" si="689"/>
        <v>54</v>
      </c>
      <c r="AD148" s="27">
        <f t="shared" si="690"/>
        <v>55</v>
      </c>
    </row>
    <row r="149" spans="1:30" s="2" customFormat="1" ht="18" customHeight="1" outlineLevel="1">
      <c r="A149" s="72"/>
      <c r="B149" s="72"/>
      <c r="C149" s="22" t="s">
        <v>799</v>
      </c>
      <c r="D149" s="25" t="s">
        <v>1122</v>
      </c>
      <c r="E149" s="4"/>
      <c r="F149" s="9"/>
      <c r="G149" s="9"/>
      <c r="H149" s="3"/>
      <c r="I149" s="3"/>
      <c r="J149" s="3"/>
      <c r="K149" s="3"/>
      <c r="L149" s="3"/>
      <c r="M149" s="5">
        <f>VLOOKUP($C149,'[1]1.계획인구(행정)'!$C$7:$U$501,14,FALSE)</f>
        <v>122</v>
      </c>
      <c r="N149" s="5">
        <f>VLOOKUP($C149,'[1]1.계획인구(행정)'!$C$7:$U$501,15,FALSE)</f>
        <v>122</v>
      </c>
      <c r="O149" s="5">
        <f>VLOOKUP($C149,'[1]1.계획인구(행정)'!$C$7:$U$501,16,FALSE)</f>
        <v>120</v>
      </c>
      <c r="P149" s="5">
        <f>VLOOKUP($C149,'[1]1.계획인구(행정)'!$C$7:$U$501,17,FALSE)</f>
        <v>119</v>
      </c>
      <c r="Q149" s="5">
        <f>VLOOKUP($C149,'[1]1.계획인구(행정)'!$C$7:$U$501,18,FALSE)</f>
        <v>122</v>
      </c>
      <c r="R149" s="5">
        <f>VLOOKUP($C149,'[1]1.계획인구(행정)'!$C$7:$U$501,19,FALSE)</f>
        <v>124</v>
      </c>
      <c r="S149" s="5">
        <f>SUM(S150)</f>
        <v>116</v>
      </c>
      <c r="T149" s="5">
        <f>SUM(T150)</f>
        <v>116</v>
      </c>
      <c r="U149" s="5">
        <f t="shared" ref="U149:AD149" si="693">SUM(U150)</f>
        <v>114</v>
      </c>
      <c r="V149" s="5">
        <f t="shared" si="693"/>
        <v>118</v>
      </c>
      <c r="W149" s="5">
        <f t="shared" si="693"/>
        <v>121</v>
      </c>
      <c r="X149" s="5">
        <f t="shared" si="693"/>
        <v>123</v>
      </c>
      <c r="Y149" s="5">
        <f t="shared" si="693"/>
        <v>116</v>
      </c>
      <c r="Z149" s="5">
        <f t="shared" si="693"/>
        <v>116</v>
      </c>
      <c r="AA149" s="5">
        <f t="shared" si="693"/>
        <v>114</v>
      </c>
      <c r="AB149" s="5">
        <f t="shared" si="693"/>
        <v>118</v>
      </c>
      <c r="AC149" s="5">
        <f t="shared" si="693"/>
        <v>121</v>
      </c>
      <c r="AD149" s="5">
        <f t="shared" si="693"/>
        <v>123</v>
      </c>
    </row>
    <row r="150" spans="1:30" s="2" customFormat="1" ht="18" customHeight="1" outlineLevel="1">
      <c r="A150" s="72"/>
      <c r="B150" s="72"/>
      <c r="C150" s="11"/>
      <c r="D150" s="25" t="s">
        <v>121</v>
      </c>
      <c r="E150" s="4"/>
      <c r="F150" s="9">
        <v>0</v>
      </c>
      <c r="G150" s="9"/>
      <c r="H150" s="3">
        <v>0.95</v>
      </c>
      <c r="I150" s="3">
        <v>0.95</v>
      </c>
      <c r="J150" s="3">
        <v>0.99</v>
      </c>
      <c r="K150" s="3">
        <v>0.99</v>
      </c>
      <c r="L150" s="3">
        <v>0.99</v>
      </c>
      <c r="M150" s="5">
        <f>M149</f>
        <v>122</v>
      </c>
      <c r="N150" s="5">
        <f t="shared" ref="N150" si="694">N149</f>
        <v>122</v>
      </c>
      <c r="O150" s="5">
        <f t="shared" ref="O150:R150" si="695">O149</f>
        <v>120</v>
      </c>
      <c r="P150" s="5">
        <f t="shared" si="695"/>
        <v>119</v>
      </c>
      <c r="Q150" s="5">
        <f t="shared" si="695"/>
        <v>122</v>
      </c>
      <c r="R150" s="5">
        <f t="shared" si="695"/>
        <v>124</v>
      </c>
      <c r="S150" s="27">
        <f t="shared" ref="S150" si="696">ROUND(IF($F150=0,M150,IF($F150=5,0,0))*H150,0)</f>
        <v>116</v>
      </c>
      <c r="T150" s="27">
        <f>ROUND(IF($F150=0,N150,IF($F150=5,0,0))*H150,0)</f>
        <v>116</v>
      </c>
      <c r="U150" s="27">
        <f>ROUND(IF($F150=0,O150,IF($F150=1,O150,IF($F150=5,O150,0)))*I150,0)</f>
        <v>114</v>
      </c>
      <c r="V150" s="27">
        <f>ROUND(IF($F150=0,P150,IF($F150=1,P150,IF($F150=2,P150,IF($F150=5,P150,0))))*J150,0)</f>
        <v>118</v>
      </c>
      <c r="W150" s="27">
        <f>ROUND(IF($F150=0,Q150,IF($F150=1,Q150,IF($F150=2,Q150,IF($F150=3,Q150,IF($F150=5,Q150,0)))))*K150,0)</f>
        <v>121</v>
      </c>
      <c r="X150" s="27">
        <f>ROUND(IF($F150=0,R150,IF($F150=1,R150,IF($F150=2,R150,IF($F150=3,R150,IF($F150=4,R150,IF($F150=5,R150,0))))))*L150,0)</f>
        <v>123</v>
      </c>
      <c r="Y150" s="27">
        <f t="shared" ref="Y150" si="697">ROUND(IF($F150=0,M150,IF($F150=5,M150,0))*H150,0)</f>
        <v>116</v>
      </c>
      <c r="Z150" s="27">
        <f t="shared" ref="Z150" si="698">ROUND(IF($F150=0,N150,IF($F150=5,N150,0))*H150,0)</f>
        <v>116</v>
      </c>
      <c r="AA150" s="27">
        <f>ROUND(IF($F150=0,O150,IF($F150=1,O150,IF($F150=5,O150,0)))*I150,0)</f>
        <v>114</v>
      </c>
      <c r="AB150" s="27">
        <f>ROUND(IF($F150=0,P150,IF($F150=1,P150,IF($F150=2,P150,IF($F150=5,P150,0))))*J150,0)</f>
        <v>118</v>
      </c>
      <c r="AC150" s="27">
        <f>ROUND(IF($F150=0,Q150,IF($F150=1,Q150,IF($F150=2,Q150,IF($F150=3,Q150,IF($F150=5,Q150,0)))))*K150,0)</f>
        <v>121</v>
      </c>
      <c r="AD150" s="27">
        <f>ROUND(IF($F150=0,R150,IF($F150=1,R150,IF($F150=2,R150,IF($F150=3,R150,IF($F150=4,R150,IF($F150=5,R150,0))))))*L150,0)</f>
        <v>123</v>
      </c>
    </row>
    <row r="151" spans="1:30" s="2" customFormat="1" ht="18" customHeight="1">
      <c r="A151" s="72"/>
      <c r="B151" s="72" t="s">
        <v>122</v>
      </c>
      <c r="C151" s="25" t="s">
        <v>123</v>
      </c>
      <c r="D151" s="25" t="s">
        <v>43</v>
      </c>
      <c r="E151" s="4"/>
      <c r="F151" s="9"/>
      <c r="G151" s="9"/>
      <c r="H151" s="3"/>
      <c r="I151" s="3"/>
      <c r="J151" s="3"/>
      <c r="K151" s="3"/>
      <c r="L151" s="3"/>
      <c r="M151" s="5">
        <f>SUMPRODUCT(($D152:$D167="계")*(M152:M167))</f>
        <v>5468</v>
      </c>
      <c r="N151" s="5">
        <f t="shared" ref="N151" si="699">SUMPRODUCT(($D152:$D167="계")*(N152:N167))</f>
        <v>5656</v>
      </c>
      <c r="O151" s="5">
        <f t="shared" ref="O151:AD151" si="700">SUMPRODUCT(($D152:$D167="계")*(O152:O167))</f>
        <v>5574</v>
      </c>
      <c r="P151" s="5">
        <f t="shared" si="700"/>
        <v>5519</v>
      </c>
      <c r="Q151" s="5">
        <f t="shared" si="700"/>
        <v>5645</v>
      </c>
      <c r="R151" s="5">
        <f t="shared" si="700"/>
        <v>5744</v>
      </c>
      <c r="S151" s="5">
        <f t="shared" si="700"/>
        <v>5196</v>
      </c>
      <c r="T151" s="5">
        <f t="shared" si="700"/>
        <v>5375</v>
      </c>
      <c r="U151" s="5">
        <f t="shared" si="700"/>
        <v>5384</v>
      </c>
      <c r="V151" s="5">
        <f t="shared" si="700"/>
        <v>5480</v>
      </c>
      <c r="W151" s="5">
        <f t="shared" si="700"/>
        <v>5606</v>
      </c>
      <c r="X151" s="5">
        <f t="shared" si="700"/>
        <v>5704</v>
      </c>
      <c r="Y151" s="5">
        <f t="shared" si="700"/>
        <v>5196</v>
      </c>
      <c r="Z151" s="5">
        <f t="shared" si="700"/>
        <v>5375</v>
      </c>
      <c r="AA151" s="5">
        <f t="shared" si="700"/>
        <v>5384</v>
      </c>
      <c r="AB151" s="5">
        <f t="shared" si="700"/>
        <v>5480</v>
      </c>
      <c r="AC151" s="5">
        <f t="shared" si="700"/>
        <v>5606</v>
      </c>
      <c r="AD151" s="5">
        <f t="shared" si="700"/>
        <v>5704</v>
      </c>
    </row>
    <row r="152" spans="1:30" s="2" customFormat="1" ht="18" customHeight="1" outlineLevel="1">
      <c r="A152" s="72"/>
      <c r="B152" s="72"/>
      <c r="C152" s="25" t="s">
        <v>800</v>
      </c>
      <c r="D152" s="25" t="s">
        <v>1122</v>
      </c>
      <c r="E152" s="4"/>
      <c r="F152" s="9">
        <v>0</v>
      </c>
      <c r="G152" s="9"/>
      <c r="H152" s="3">
        <v>0.95</v>
      </c>
      <c r="I152" s="3">
        <v>0.95</v>
      </c>
      <c r="J152" s="3">
        <v>0.99</v>
      </c>
      <c r="K152" s="3">
        <v>0.99</v>
      </c>
      <c r="L152" s="3">
        <v>0.99</v>
      </c>
      <c r="M152" s="5">
        <f>VLOOKUP($C152,'[1]1.계획인구(행정)'!$C$7:$U$501,14,FALSE)</f>
        <v>637</v>
      </c>
      <c r="N152" s="5">
        <f>VLOOKUP($C152,'[1]1.계획인구(행정)'!$C$7:$U$501,15,FALSE)</f>
        <v>820</v>
      </c>
      <c r="O152" s="5">
        <f>VLOOKUP($C152,'[1]1.계획인구(행정)'!$C$7:$U$501,16,FALSE)</f>
        <v>810</v>
      </c>
      <c r="P152" s="5">
        <f>VLOOKUP($C152,'[1]1.계획인구(행정)'!$C$7:$U$501,17,FALSE)</f>
        <v>804</v>
      </c>
      <c r="Q152" s="5">
        <f>VLOOKUP($C152,'[1]1.계획인구(행정)'!$C$7:$U$501,18,FALSE)</f>
        <v>819</v>
      </c>
      <c r="R152" s="5">
        <f>VLOOKUP($C152,'[1]1.계획인구(행정)'!$C$7:$U$501,19,FALSE)</f>
        <v>830</v>
      </c>
      <c r="S152" s="27">
        <f t="shared" ref="S152:S153" si="701">ROUND(IF($F152=0,M152,IF($F152=5,0,0))*H152,0)</f>
        <v>605</v>
      </c>
      <c r="T152" s="27">
        <f t="shared" ref="T152:T153" si="702">ROUND(IF($F152=0,N152,IF($F152=5,0,0))*H152,0)</f>
        <v>779</v>
      </c>
      <c r="U152" s="27">
        <f t="shared" ref="U152:U153" si="703">ROUND(IF($F152=0,O152,IF($F152=1,O152,IF($F152=5,O152,0)))*I152,0)</f>
        <v>770</v>
      </c>
      <c r="V152" s="27">
        <f t="shared" ref="V152:V153" si="704">ROUND(IF($F152=0,P152,IF($F152=1,P152,IF($F152=2,P152,IF($F152=5,P152,0))))*J152,0)</f>
        <v>796</v>
      </c>
      <c r="W152" s="27">
        <f t="shared" ref="W152:W153" si="705">ROUND(IF($F152=0,Q152,IF($F152=1,Q152,IF($F152=2,Q152,IF($F152=3,Q152,IF($F152=5,Q152,0)))))*K152,0)</f>
        <v>811</v>
      </c>
      <c r="X152" s="27">
        <f t="shared" ref="X152:X153" si="706">ROUND(IF($F152=0,R152,IF($F152=1,R152,IF($F152=2,R152,IF($F152=3,R152,IF($F152=4,R152,IF($F152=5,R152,0))))))*L152,0)</f>
        <v>822</v>
      </c>
      <c r="Y152" s="27">
        <f t="shared" ref="Y152:Y153" si="707">ROUND(IF($F152=0,M152,IF($F152=5,M152,0))*H152,0)</f>
        <v>605</v>
      </c>
      <c r="Z152" s="27">
        <f t="shared" ref="Z152:Z153" si="708">ROUND(IF($F152=0,N152,IF($F152=5,N152,0))*H152,0)</f>
        <v>779</v>
      </c>
      <c r="AA152" s="27">
        <f t="shared" ref="AA152:AA153" si="709">ROUND(IF($F152=0,O152,IF($F152=1,O152,IF($F152=5,O152,0)))*I152,0)</f>
        <v>770</v>
      </c>
      <c r="AB152" s="27">
        <f t="shared" ref="AB152:AB153" si="710">ROUND(IF($F152=0,P152,IF($F152=1,P152,IF($F152=2,P152,IF($F152=5,P152,0))))*J152,0)</f>
        <v>796</v>
      </c>
      <c r="AC152" s="27">
        <f t="shared" ref="AC152:AC153" si="711">ROUND(IF($F152=0,Q152,IF($F152=1,Q152,IF($F152=2,Q152,IF($F152=3,Q152,IF($F152=5,Q152,0)))))*K152,0)</f>
        <v>811</v>
      </c>
      <c r="AD152" s="27">
        <f t="shared" ref="AD152:AD153" si="712">ROUND(IF($F152=0,R152,IF($F152=1,R152,IF($F152=2,R152,IF($F152=3,R152,IF($F152=4,R152,IF($F152=5,R152,0))))))*L152,0)</f>
        <v>822</v>
      </c>
    </row>
    <row r="153" spans="1:30" s="2" customFormat="1" ht="18" customHeight="1" outlineLevel="1">
      <c r="A153" s="72"/>
      <c r="B153" s="72"/>
      <c r="C153" s="25" t="s">
        <v>801</v>
      </c>
      <c r="D153" s="25" t="s">
        <v>1122</v>
      </c>
      <c r="E153" s="4"/>
      <c r="F153" s="9">
        <v>0</v>
      </c>
      <c r="G153" s="9"/>
      <c r="H153" s="3">
        <v>0.95</v>
      </c>
      <c r="I153" s="3">
        <v>0.95</v>
      </c>
      <c r="J153" s="3">
        <v>0.99</v>
      </c>
      <c r="K153" s="3">
        <v>0.99</v>
      </c>
      <c r="L153" s="3">
        <v>0.99</v>
      </c>
      <c r="M153" s="5">
        <f>VLOOKUP($C153,'[1]1.계획인구(행정)'!$C$7:$U$501,14,FALSE)</f>
        <v>475</v>
      </c>
      <c r="N153" s="5">
        <f>VLOOKUP($C153,'[1]1.계획인구(행정)'!$C$7:$U$501,15,FALSE)</f>
        <v>476</v>
      </c>
      <c r="O153" s="5">
        <f>VLOOKUP($C153,'[1]1.계획인구(행정)'!$C$7:$U$501,16,FALSE)</f>
        <v>469</v>
      </c>
      <c r="P153" s="5">
        <f>VLOOKUP($C153,'[1]1.계획인구(행정)'!$C$7:$U$501,17,FALSE)</f>
        <v>464</v>
      </c>
      <c r="Q153" s="5">
        <f>VLOOKUP($C153,'[1]1.계획인구(행정)'!$C$7:$U$501,18,FALSE)</f>
        <v>475</v>
      </c>
      <c r="R153" s="5">
        <f>VLOOKUP($C153,'[1]1.계획인구(행정)'!$C$7:$U$501,19,FALSE)</f>
        <v>483</v>
      </c>
      <c r="S153" s="27">
        <f t="shared" si="701"/>
        <v>451</v>
      </c>
      <c r="T153" s="27">
        <f t="shared" si="702"/>
        <v>452</v>
      </c>
      <c r="U153" s="27">
        <f t="shared" si="703"/>
        <v>446</v>
      </c>
      <c r="V153" s="27">
        <f t="shared" si="704"/>
        <v>459</v>
      </c>
      <c r="W153" s="27">
        <f t="shared" si="705"/>
        <v>470</v>
      </c>
      <c r="X153" s="27">
        <f t="shared" si="706"/>
        <v>478</v>
      </c>
      <c r="Y153" s="27">
        <f t="shared" si="707"/>
        <v>451</v>
      </c>
      <c r="Z153" s="27">
        <f t="shared" si="708"/>
        <v>452</v>
      </c>
      <c r="AA153" s="27">
        <f t="shared" si="709"/>
        <v>446</v>
      </c>
      <c r="AB153" s="27">
        <f t="shared" si="710"/>
        <v>459</v>
      </c>
      <c r="AC153" s="27">
        <f t="shared" si="711"/>
        <v>470</v>
      </c>
      <c r="AD153" s="27">
        <f t="shared" si="712"/>
        <v>478</v>
      </c>
    </row>
    <row r="154" spans="1:30" s="2" customFormat="1" ht="18" customHeight="1" outlineLevel="1">
      <c r="A154" s="72"/>
      <c r="B154" s="72"/>
      <c r="C154" s="22" t="s">
        <v>802</v>
      </c>
      <c r="D154" s="25" t="s">
        <v>1122</v>
      </c>
      <c r="E154" s="4"/>
      <c r="F154" s="9"/>
      <c r="G154" s="9"/>
      <c r="H154" s="3"/>
      <c r="I154" s="3"/>
      <c r="J154" s="3"/>
      <c r="K154" s="3"/>
      <c r="L154" s="3"/>
      <c r="M154" s="5">
        <f>VLOOKUP($C154,'[1]1.계획인구(행정)'!$C$7:$U$501,14,FALSE)</f>
        <v>149</v>
      </c>
      <c r="N154" s="5">
        <f>VLOOKUP($C154,'[1]1.계획인구(행정)'!$C$7:$U$501,15,FALSE)</f>
        <v>149</v>
      </c>
      <c r="O154" s="5">
        <f>VLOOKUP($C154,'[1]1.계획인구(행정)'!$C$7:$U$501,16,FALSE)</f>
        <v>147</v>
      </c>
      <c r="P154" s="5">
        <f>VLOOKUP($C154,'[1]1.계획인구(행정)'!$C$7:$U$501,17,FALSE)</f>
        <v>145</v>
      </c>
      <c r="Q154" s="5">
        <f>VLOOKUP($C154,'[1]1.계획인구(행정)'!$C$7:$U$501,18,FALSE)</f>
        <v>148</v>
      </c>
      <c r="R154" s="5">
        <f>VLOOKUP($C154,'[1]1.계획인구(행정)'!$C$7:$U$501,19,FALSE)</f>
        <v>151</v>
      </c>
      <c r="S154" s="5">
        <f>SUM(S155)</f>
        <v>142</v>
      </c>
      <c r="T154" s="5">
        <f>SUM(T155)</f>
        <v>142</v>
      </c>
      <c r="U154" s="5">
        <f t="shared" ref="U154:AD154" si="713">SUM(U155)</f>
        <v>140</v>
      </c>
      <c r="V154" s="5">
        <f t="shared" si="713"/>
        <v>144</v>
      </c>
      <c r="W154" s="5">
        <f t="shared" si="713"/>
        <v>147</v>
      </c>
      <c r="X154" s="5">
        <f t="shared" si="713"/>
        <v>149</v>
      </c>
      <c r="Y154" s="5">
        <f t="shared" si="713"/>
        <v>142</v>
      </c>
      <c r="Z154" s="5">
        <f t="shared" si="713"/>
        <v>142</v>
      </c>
      <c r="AA154" s="5">
        <f t="shared" si="713"/>
        <v>140</v>
      </c>
      <c r="AB154" s="5">
        <f t="shared" si="713"/>
        <v>144</v>
      </c>
      <c r="AC154" s="5">
        <f t="shared" si="713"/>
        <v>147</v>
      </c>
      <c r="AD154" s="5">
        <f t="shared" si="713"/>
        <v>149</v>
      </c>
    </row>
    <row r="155" spans="1:30" s="2" customFormat="1" ht="18" customHeight="1" outlineLevel="1">
      <c r="A155" s="72"/>
      <c r="B155" s="72"/>
      <c r="C155" s="11"/>
      <c r="D155" s="25" t="s">
        <v>124</v>
      </c>
      <c r="E155" s="4"/>
      <c r="F155" s="9">
        <v>0</v>
      </c>
      <c r="G155" s="9"/>
      <c r="H155" s="3">
        <v>0.95</v>
      </c>
      <c r="I155" s="3">
        <v>0.95</v>
      </c>
      <c r="J155" s="3">
        <v>0.99</v>
      </c>
      <c r="K155" s="3">
        <v>0.99</v>
      </c>
      <c r="L155" s="3">
        <v>0.99</v>
      </c>
      <c r="M155" s="5">
        <f>M154</f>
        <v>149</v>
      </c>
      <c r="N155" s="5">
        <f t="shared" ref="N155:R155" si="714">N154</f>
        <v>149</v>
      </c>
      <c r="O155" s="5">
        <f t="shared" si="714"/>
        <v>147</v>
      </c>
      <c r="P155" s="5">
        <f t="shared" si="714"/>
        <v>145</v>
      </c>
      <c r="Q155" s="5">
        <f t="shared" si="714"/>
        <v>148</v>
      </c>
      <c r="R155" s="5">
        <f t="shared" si="714"/>
        <v>151</v>
      </c>
      <c r="S155" s="27">
        <f t="shared" ref="S155:S156" si="715">ROUND(IF($F155=0,M155,IF($F155=5,0,0))*H155,0)</f>
        <v>142</v>
      </c>
      <c r="T155" s="27">
        <f t="shared" ref="T155:T156" si="716">ROUND(IF($F155=0,N155,IF($F155=5,0,0))*H155,0)</f>
        <v>142</v>
      </c>
      <c r="U155" s="27">
        <f t="shared" ref="U155:U156" si="717">ROUND(IF($F155=0,O155,IF($F155=1,O155,IF($F155=5,O155,0)))*I155,0)</f>
        <v>140</v>
      </c>
      <c r="V155" s="27">
        <f t="shared" ref="V155:V156" si="718">ROUND(IF($F155=0,P155,IF($F155=1,P155,IF($F155=2,P155,IF($F155=5,P155,0))))*J155,0)</f>
        <v>144</v>
      </c>
      <c r="W155" s="27">
        <f t="shared" ref="W155:W156" si="719">ROUND(IF($F155=0,Q155,IF($F155=1,Q155,IF($F155=2,Q155,IF($F155=3,Q155,IF($F155=5,Q155,0)))))*K155,0)</f>
        <v>147</v>
      </c>
      <c r="X155" s="27">
        <f t="shared" ref="X155:X156" si="720">ROUND(IF($F155=0,R155,IF($F155=1,R155,IF($F155=2,R155,IF($F155=3,R155,IF($F155=4,R155,IF($F155=5,R155,0))))))*L155,0)</f>
        <v>149</v>
      </c>
      <c r="Y155" s="27">
        <f t="shared" ref="Y155:Y156" si="721">ROUND(IF($F155=0,M155,IF($F155=5,M155,0))*H155,0)</f>
        <v>142</v>
      </c>
      <c r="Z155" s="27">
        <f t="shared" ref="Z155:Z156" si="722">ROUND(IF($F155=0,N155,IF($F155=5,N155,0))*H155,0)</f>
        <v>142</v>
      </c>
      <c r="AA155" s="27">
        <f t="shared" ref="AA155:AA156" si="723">ROUND(IF($F155=0,O155,IF($F155=1,O155,IF($F155=5,O155,0)))*I155,0)</f>
        <v>140</v>
      </c>
      <c r="AB155" s="27">
        <f t="shared" ref="AB155:AB156" si="724">ROUND(IF($F155=0,P155,IF($F155=1,P155,IF($F155=2,P155,IF($F155=5,P155,0))))*J155,0)</f>
        <v>144</v>
      </c>
      <c r="AC155" s="27">
        <f t="shared" ref="AC155:AC156" si="725">ROUND(IF($F155=0,Q155,IF($F155=1,Q155,IF($F155=2,Q155,IF($F155=3,Q155,IF($F155=5,Q155,0)))))*K155,0)</f>
        <v>147</v>
      </c>
      <c r="AD155" s="27">
        <f t="shared" ref="AD155:AD156" si="726">ROUND(IF($F155=0,R155,IF($F155=1,R155,IF($F155=2,R155,IF($F155=3,R155,IF($F155=4,R155,IF($F155=5,R155,0))))))*L155,0)</f>
        <v>149</v>
      </c>
    </row>
    <row r="156" spans="1:30" s="2" customFormat="1" ht="18" customHeight="1" outlineLevel="1">
      <c r="A156" s="72"/>
      <c r="B156" s="72"/>
      <c r="C156" s="25" t="s">
        <v>803</v>
      </c>
      <c r="D156" s="25" t="s">
        <v>1122</v>
      </c>
      <c r="E156" s="4"/>
      <c r="F156" s="9">
        <v>0</v>
      </c>
      <c r="G156" s="9"/>
      <c r="H156" s="3">
        <v>0.95</v>
      </c>
      <c r="I156" s="3">
        <v>0.95</v>
      </c>
      <c r="J156" s="3">
        <v>0.99</v>
      </c>
      <c r="K156" s="3">
        <v>0.99</v>
      </c>
      <c r="L156" s="3">
        <v>0.99</v>
      </c>
      <c r="M156" s="5">
        <f>VLOOKUP($C156,'[1]1.계획인구(행정)'!$C$7:$U$501,14,FALSE)</f>
        <v>264</v>
      </c>
      <c r="N156" s="5">
        <f>VLOOKUP($C156,'[1]1.계획인구(행정)'!$C$7:$U$501,15,FALSE)</f>
        <v>264</v>
      </c>
      <c r="O156" s="5">
        <f>VLOOKUP($C156,'[1]1.계획인구(행정)'!$C$7:$U$501,16,FALSE)</f>
        <v>260</v>
      </c>
      <c r="P156" s="5">
        <f>VLOOKUP($C156,'[1]1.계획인구(행정)'!$C$7:$U$501,17,FALSE)</f>
        <v>258</v>
      </c>
      <c r="Q156" s="5">
        <f>VLOOKUP($C156,'[1]1.계획인구(행정)'!$C$7:$U$501,18,FALSE)</f>
        <v>264</v>
      </c>
      <c r="R156" s="5">
        <f>VLOOKUP($C156,'[1]1.계획인구(행정)'!$C$7:$U$501,19,FALSE)</f>
        <v>269</v>
      </c>
      <c r="S156" s="27">
        <f t="shared" si="715"/>
        <v>251</v>
      </c>
      <c r="T156" s="27">
        <f t="shared" si="716"/>
        <v>251</v>
      </c>
      <c r="U156" s="27">
        <f t="shared" si="717"/>
        <v>247</v>
      </c>
      <c r="V156" s="27">
        <f t="shared" si="718"/>
        <v>255</v>
      </c>
      <c r="W156" s="27">
        <f t="shared" si="719"/>
        <v>261</v>
      </c>
      <c r="X156" s="27">
        <f t="shared" si="720"/>
        <v>266</v>
      </c>
      <c r="Y156" s="27">
        <f t="shared" si="721"/>
        <v>251</v>
      </c>
      <c r="Z156" s="27">
        <f t="shared" si="722"/>
        <v>251</v>
      </c>
      <c r="AA156" s="27">
        <f t="shared" si="723"/>
        <v>247</v>
      </c>
      <c r="AB156" s="27">
        <f t="shared" si="724"/>
        <v>255</v>
      </c>
      <c r="AC156" s="27">
        <f t="shared" si="725"/>
        <v>261</v>
      </c>
      <c r="AD156" s="27">
        <f t="shared" si="726"/>
        <v>266</v>
      </c>
    </row>
    <row r="157" spans="1:30" s="2" customFormat="1" ht="18" customHeight="1" outlineLevel="1">
      <c r="A157" s="72"/>
      <c r="B157" s="72"/>
      <c r="C157" s="22" t="s">
        <v>804</v>
      </c>
      <c r="D157" s="25" t="s">
        <v>1122</v>
      </c>
      <c r="E157" s="4">
        <f>SUM(E158:E159)</f>
        <v>82566</v>
      </c>
      <c r="F157" s="9"/>
      <c r="G157" s="9"/>
      <c r="H157" s="3"/>
      <c r="I157" s="3"/>
      <c r="J157" s="3"/>
      <c r="K157" s="3"/>
      <c r="L157" s="3"/>
      <c r="M157" s="5">
        <f>VLOOKUP($C157,'[1]1.계획인구(행정)'!$C$7:$U$501,14,FALSE)</f>
        <v>216</v>
      </c>
      <c r="N157" s="5">
        <f>VLOOKUP($C157,'[1]1.계획인구(행정)'!$C$7:$U$501,15,FALSE)</f>
        <v>216</v>
      </c>
      <c r="O157" s="5">
        <f>VLOOKUP($C157,'[1]1.계획인구(행정)'!$C$7:$U$501,16,FALSE)</f>
        <v>213</v>
      </c>
      <c r="P157" s="5">
        <f>VLOOKUP($C157,'[1]1.계획인구(행정)'!$C$7:$U$501,17,FALSE)</f>
        <v>211</v>
      </c>
      <c r="Q157" s="5">
        <f>VLOOKUP($C157,'[1]1.계획인구(행정)'!$C$7:$U$501,18,FALSE)</f>
        <v>216</v>
      </c>
      <c r="R157" s="5">
        <f>VLOOKUP($C157,'[1]1.계획인구(행정)'!$C$7:$U$501,19,FALSE)</f>
        <v>220</v>
      </c>
      <c r="S157" s="5">
        <f>SUM(S158:S159)</f>
        <v>206</v>
      </c>
      <c r="T157" s="5">
        <f>SUM(T158:T159)</f>
        <v>206</v>
      </c>
      <c r="U157" s="5">
        <f t="shared" ref="U157:AD157" si="727">SUM(U158:U159)</f>
        <v>203</v>
      </c>
      <c r="V157" s="5">
        <f t="shared" si="727"/>
        <v>209</v>
      </c>
      <c r="W157" s="5">
        <f t="shared" si="727"/>
        <v>214</v>
      </c>
      <c r="X157" s="5">
        <f t="shared" si="727"/>
        <v>218</v>
      </c>
      <c r="Y157" s="5">
        <f t="shared" si="727"/>
        <v>206</v>
      </c>
      <c r="Z157" s="5">
        <f t="shared" si="727"/>
        <v>206</v>
      </c>
      <c r="AA157" s="5">
        <f t="shared" si="727"/>
        <v>203</v>
      </c>
      <c r="AB157" s="5">
        <f t="shared" si="727"/>
        <v>209</v>
      </c>
      <c r="AC157" s="5">
        <f t="shared" si="727"/>
        <v>214</v>
      </c>
      <c r="AD157" s="5">
        <f t="shared" si="727"/>
        <v>218</v>
      </c>
    </row>
    <row r="158" spans="1:30" s="2" customFormat="1" ht="18" customHeight="1" outlineLevel="1">
      <c r="A158" s="72"/>
      <c r="B158" s="72"/>
      <c r="C158" s="12"/>
      <c r="D158" s="25" t="s">
        <v>125</v>
      </c>
      <c r="E158" s="4">
        <v>72731</v>
      </c>
      <c r="F158" s="9">
        <v>0</v>
      </c>
      <c r="G158" s="9"/>
      <c r="H158" s="3">
        <v>0.95</v>
      </c>
      <c r="I158" s="3">
        <v>0.95</v>
      </c>
      <c r="J158" s="3">
        <v>0.99</v>
      </c>
      <c r="K158" s="3">
        <v>0.99</v>
      </c>
      <c r="L158" s="3">
        <v>0.99</v>
      </c>
      <c r="M158" s="5">
        <f>ROUND(M$157*($E158/$E$157),0)</f>
        <v>190</v>
      </c>
      <c r="N158" s="5">
        <f t="shared" ref="N158:R158" si="728">ROUND(N$157*($E158/$E$157),0)</f>
        <v>190</v>
      </c>
      <c r="O158" s="5">
        <f t="shared" si="728"/>
        <v>188</v>
      </c>
      <c r="P158" s="5">
        <f t="shared" si="728"/>
        <v>186</v>
      </c>
      <c r="Q158" s="5">
        <f t="shared" si="728"/>
        <v>190</v>
      </c>
      <c r="R158" s="5">
        <f t="shared" si="728"/>
        <v>194</v>
      </c>
      <c r="S158" s="27">
        <f t="shared" ref="S158:S159" si="729">ROUND(IF($F158=0,M158,IF($F158=5,0,0))*H158,0)</f>
        <v>181</v>
      </c>
      <c r="T158" s="27">
        <f t="shared" ref="T158:T167" si="730">ROUND(IF($F158=0,N158,IF($F158=5,0,0))*H158,0)</f>
        <v>181</v>
      </c>
      <c r="U158" s="27">
        <f t="shared" ref="U158:U159" si="731">ROUND(IF($F158=0,O158,IF($F158=1,O158,IF($F158=5,O158,0)))*I158,0)</f>
        <v>179</v>
      </c>
      <c r="V158" s="27">
        <f t="shared" ref="V158:V159" si="732">ROUND(IF($F158=0,P158,IF($F158=1,P158,IF($F158=2,P158,IF($F158=5,P158,0))))*J158,0)</f>
        <v>184</v>
      </c>
      <c r="W158" s="27">
        <f t="shared" ref="W158:W159" si="733">ROUND(IF($F158=0,Q158,IF($F158=1,Q158,IF($F158=2,Q158,IF($F158=3,Q158,IF($F158=5,Q158,0)))))*K158,0)</f>
        <v>188</v>
      </c>
      <c r="X158" s="27">
        <f t="shared" ref="X158:X159" si="734">ROUND(IF($F158=0,R158,IF($F158=1,R158,IF($F158=2,R158,IF($F158=3,R158,IF($F158=4,R158,IF($F158=5,R158,0))))))*L158,0)</f>
        <v>192</v>
      </c>
      <c r="Y158" s="27">
        <f t="shared" ref="Y158:Y159" si="735">ROUND(IF($F158=0,M158,IF($F158=5,M158,0))*H158,0)</f>
        <v>181</v>
      </c>
      <c r="Z158" s="27">
        <f t="shared" ref="Z158:Z159" si="736">ROUND(IF($F158=0,N158,IF($F158=5,N158,0))*H158,0)</f>
        <v>181</v>
      </c>
      <c r="AA158" s="27">
        <f t="shared" ref="AA158:AA159" si="737">ROUND(IF($F158=0,O158,IF($F158=1,O158,IF($F158=5,O158,0)))*I158,0)</f>
        <v>179</v>
      </c>
      <c r="AB158" s="27">
        <f t="shared" ref="AB158:AB159" si="738">ROUND(IF($F158=0,P158,IF($F158=1,P158,IF($F158=2,P158,IF($F158=5,P158,0))))*J158,0)</f>
        <v>184</v>
      </c>
      <c r="AC158" s="27">
        <f t="shared" ref="AC158:AC159" si="739">ROUND(IF($F158=0,Q158,IF($F158=1,Q158,IF($F158=2,Q158,IF($F158=3,Q158,IF($F158=5,Q158,0)))))*K158,0)</f>
        <v>188</v>
      </c>
      <c r="AD158" s="27">
        <f t="shared" ref="AD158:AD159" si="740">ROUND(IF($F158=0,R158,IF($F158=1,R158,IF($F158=2,R158,IF($F158=3,R158,IF($F158=4,R158,IF($F158=5,R158,0))))))*L158,0)</f>
        <v>192</v>
      </c>
    </row>
    <row r="159" spans="1:30" s="2" customFormat="1" ht="18" customHeight="1" outlineLevel="1">
      <c r="A159" s="72"/>
      <c r="B159" s="72"/>
      <c r="C159" s="11"/>
      <c r="D159" s="25" t="s">
        <v>126</v>
      </c>
      <c r="E159" s="4">
        <v>9835</v>
      </c>
      <c r="F159" s="9">
        <v>0</v>
      </c>
      <c r="G159" s="9"/>
      <c r="H159" s="3">
        <v>0.95</v>
      </c>
      <c r="I159" s="3">
        <v>0.95</v>
      </c>
      <c r="J159" s="3">
        <v>0.99</v>
      </c>
      <c r="K159" s="3">
        <v>0.99</v>
      </c>
      <c r="L159" s="3">
        <v>0.99</v>
      </c>
      <c r="M159" s="5">
        <f>M157-M158</f>
        <v>26</v>
      </c>
      <c r="N159" s="5">
        <f t="shared" ref="N159" si="741">N157-N158</f>
        <v>26</v>
      </c>
      <c r="O159" s="5">
        <f t="shared" ref="O159:R159" si="742">O157-O158</f>
        <v>25</v>
      </c>
      <c r="P159" s="5">
        <f t="shared" si="742"/>
        <v>25</v>
      </c>
      <c r="Q159" s="5">
        <f t="shared" si="742"/>
        <v>26</v>
      </c>
      <c r="R159" s="5">
        <f t="shared" si="742"/>
        <v>26</v>
      </c>
      <c r="S159" s="27">
        <f t="shared" si="729"/>
        <v>25</v>
      </c>
      <c r="T159" s="27">
        <f t="shared" si="730"/>
        <v>25</v>
      </c>
      <c r="U159" s="27">
        <f t="shared" si="731"/>
        <v>24</v>
      </c>
      <c r="V159" s="27">
        <f t="shared" si="732"/>
        <v>25</v>
      </c>
      <c r="W159" s="27">
        <f t="shared" si="733"/>
        <v>26</v>
      </c>
      <c r="X159" s="27">
        <f t="shared" si="734"/>
        <v>26</v>
      </c>
      <c r="Y159" s="27">
        <f t="shared" si="735"/>
        <v>25</v>
      </c>
      <c r="Z159" s="27">
        <f t="shared" si="736"/>
        <v>25</v>
      </c>
      <c r="AA159" s="27">
        <f t="shared" si="737"/>
        <v>24</v>
      </c>
      <c r="AB159" s="27">
        <f t="shared" si="738"/>
        <v>25</v>
      </c>
      <c r="AC159" s="27">
        <f t="shared" si="739"/>
        <v>26</v>
      </c>
      <c r="AD159" s="27">
        <f t="shared" si="740"/>
        <v>26</v>
      </c>
    </row>
    <row r="160" spans="1:30" s="2" customFormat="1" ht="18" customHeight="1" outlineLevel="1">
      <c r="A160" s="72"/>
      <c r="B160" s="72"/>
      <c r="C160" s="22" t="s">
        <v>805</v>
      </c>
      <c r="D160" s="25" t="s">
        <v>1122</v>
      </c>
      <c r="E160" s="4">
        <f>SUM(E161:E162)</f>
        <v>54907</v>
      </c>
      <c r="F160" s="9"/>
      <c r="G160" s="9"/>
      <c r="H160" s="3"/>
      <c r="I160" s="3"/>
      <c r="J160" s="3"/>
      <c r="K160" s="3"/>
      <c r="L160" s="3"/>
      <c r="M160" s="5">
        <f>VLOOKUP($C160,'[1]1.계획인구(행정)'!$C$7:$U$501,14,FALSE)</f>
        <v>160</v>
      </c>
      <c r="N160" s="5">
        <f>VLOOKUP($C160,'[1]1.계획인구(행정)'!$C$7:$U$501,15,FALSE)</f>
        <v>160</v>
      </c>
      <c r="O160" s="5">
        <f>VLOOKUP($C160,'[1]1.계획인구(행정)'!$C$7:$U$501,16,FALSE)</f>
        <v>158</v>
      </c>
      <c r="P160" s="5">
        <f>VLOOKUP($C160,'[1]1.계획인구(행정)'!$C$7:$U$501,17,FALSE)</f>
        <v>156</v>
      </c>
      <c r="Q160" s="5">
        <f>VLOOKUP($C160,'[1]1.계획인구(행정)'!$C$7:$U$501,18,FALSE)</f>
        <v>160</v>
      </c>
      <c r="R160" s="5">
        <f>VLOOKUP($C160,'[1]1.계획인구(행정)'!$C$7:$U$501,19,FALSE)</f>
        <v>163</v>
      </c>
      <c r="S160" s="5">
        <f>SUM(S161:S162)</f>
        <v>152</v>
      </c>
      <c r="T160" s="5">
        <f>SUM(T161:T162)</f>
        <v>152</v>
      </c>
      <c r="U160" s="5">
        <f t="shared" ref="U160:AD160" si="743">SUM(U161:U162)</f>
        <v>150</v>
      </c>
      <c r="V160" s="5">
        <f t="shared" si="743"/>
        <v>154</v>
      </c>
      <c r="W160" s="5">
        <f t="shared" si="743"/>
        <v>158</v>
      </c>
      <c r="X160" s="5">
        <f t="shared" si="743"/>
        <v>161</v>
      </c>
      <c r="Y160" s="5">
        <f t="shared" si="743"/>
        <v>152</v>
      </c>
      <c r="Z160" s="5">
        <f t="shared" si="743"/>
        <v>152</v>
      </c>
      <c r="AA160" s="5">
        <f t="shared" si="743"/>
        <v>150</v>
      </c>
      <c r="AB160" s="5">
        <f t="shared" si="743"/>
        <v>154</v>
      </c>
      <c r="AC160" s="5">
        <f t="shared" si="743"/>
        <v>158</v>
      </c>
      <c r="AD160" s="5">
        <f t="shared" si="743"/>
        <v>161</v>
      </c>
    </row>
    <row r="161" spans="1:30" s="2" customFormat="1" ht="18" customHeight="1" outlineLevel="1">
      <c r="A161" s="72"/>
      <c r="B161" s="72"/>
      <c r="C161" s="12"/>
      <c r="D161" s="25" t="s">
        <v>127</v>
      </c>
      <c r="E161" s="4">
        <v>28067</v>
      </c>
      <c r="F161" s="9">
        <v>0</v>
      </c>
      <c r="G161" s="9"/>
      <c r="H161" s="3">
        <v>0.95</v>
      </c>
      <c r="I161" s="3">
        <v>0.95</v>
      </c>
      <c r="J161" s="3">
        <v>0.99</v>
      </c>
      <c r="K161" s="3">
        <v>0.99</v>
      </c>
      <c r="L161" s="3">
        <v>0.99</v>
      </c>
      <c r="M161" s="5">
        <f>ROUND(M$160*($E161/$E$160),0)</f>
        <v>82</v>
      </c>
      <c r="N161" s="5">
        <f t="shared" ref="N161:R161" si="744">ROUND(N$160*($E161/$E$160),0)</f>
        <v>82</v>
      </c>
      <c r="O161" s="5">
        <f t="shared" si="744"/>
        <v>81</v>
      </c>
      <c r="P161" s="5">
        <f t="shared" si="744"/>
        <v>80</v>
      </c>
      <c r="Q161" s="5">
        <f t="shared" si="744"/>
        <v>82</v>
      </c>
      <c r="R161" s="5">
        <f t="shared" si="744"/>
        <v>83</v>
      </c>
      <c r="S161" s="27">
        <f t="shared" ref="S161:S162" si="745">ROUND(IF($F161=0,M161,IF($F161=5,0,0))*H161,0)</f>
        <v>78</v>
      </c>
      <c r="T161" s="27">
        <f t="shared" si="730"/>
        <v>78</v>
      </c>
      <c r="U161" s="27">
        <f t="shared" ref="U161:U162" si="746">ROUND(IF($F161=0,O161,IF($F161=1,O161,IF($F161=5,O161,0)))*I161,0)</f>
        <v>77</v>
      </c>
      <c r="V161" s="27">
        <f t="shared" ref="V161:V162" si="747">ROUND(IF($F161=0,P161,IF($F161=1,P161,IF($F161=2,P161,IF($F161=5,P161,0))))*J161,0)</f>
        <v>79</v>
      </c>
      <c r="W161" s="27">
        <f t="shared" ref="W161:W162" si="748">ROUND(IF($F161=0,Q161,IF($F161=1,Q161,IF($F161=2,Q161,IF($F161=3,Q161,IF($F161=5,Q161,0)))))*K161,0)</f>
        <v>81</v>
      </c>
      <c r="X161" s="27">
        <f t="shared" ref="X161:X162" si="749">ROUND(IF($F161=0,R161,IF($F161=1,R161,IF($F161=2,R161,IF($F161=3,R161,IF($F161=4,R161,IF($F161=5,R161,0))))))*L161,0)</f>
        <v>82</v>
      </c>
      <c r="Y161" s="27">
        <f t="shared" ref="Y161:Y162" si="750">ROUND(IF($F161=0,M161,IF($F161=5,M161,0))*H161,0)</f>
        <v>78</v>
      </c>
      <c r="Z161" s="27">
        <f t="shared" ref="Z161:Z162" si="751">ROUND(IF($F161=0,N161,IF($F161=5,N161,0))*H161,0)</f>
        <v>78</v>
      </c>
      <c r="AA161" s="27">
        <f t="shared" ref="AA161:AA162" si="752">ROUND(IF($F161=0,O161,IF($F161=1,O161,IF($F161=5,O161,0)))*I161,0)</f>
        <v>77</v>
      </c>
      <c r="AB161" s="27">
        <f t="shared" ref="AB161:AB162" si="753">ROUND(IF($F161=0,P161,IF($F161=1,P161,IF($F161=2,P161,IF($F161=5,P161,0))))*J161,0)</f>
        <v>79</v>
      </c>
      <c r="AC161" s="27">
        <f t="shared" ref="AC161:AC162" si="754">ROUND(IF($F161=0,Q161,IF($F161=1,Q161,IF($F161=2,Q161,IF($F161=3,Q161,IF($F161=5,Q161,0)))))*K161,0)</f>
        <v>81</v>
      </c>
      <c r="AD161" s="27">
        <f t="shared" ref="AD161:AD162" si="755">ROUND(IF($F161=0,R161,IF($F161=1,R161,IF($F161=2,R161,IF($F161=3,R161,IF($F161=4,R161,IF($F161=5,R161,0))))))*L161,0)</f>
        <v>82</v>
      </c>
    </row>
    <row r="162" spans="1:30" s="2" customFormat="1" ht="18" customHeight="1" outlineLevel="1">
      <c r="A162" s="72"/>
      <c r="B162" s="72"/>
      <c r="C162" s="11"/>
      <c r="D162" s="25" t="s">
        <v>128</v>
      </c>
      <c r="E162" s="4">
        <v>26840</v>
      </c>
      <c r="F162" s="9">
        <v>0</v>
      </c>
      <c r="G162" s="9"/>
      <c r="H162" s="3">
        <v>0.95</v>
      </c>
      <c r="I162" s="3">
        <v>0.95</v>
      </c>
      <c r="J162" s="3">
        <v>0.99</v>
      </c>
      <c r="K162" s="3">
        <v>0.99</v>
      </c>
      <c r="L162" s="3">
        <v>0.99</v>
      </c>
      <c r="M162" s="5">
        <f>M160-M161</f>
        <v>78</v>
      </c>
      <c r="N162" s="5">
        <f t="shared" ref="N162:O162" si="756">N160-N161</f>
        <v>78</v>
      </c>
      <c r="O162" s="5">
        <f t="shared" si="756"/>
        <v>77</v>
      </c>
      <c r="P162" s="5">
        <f t="shared" ref="P162" si="757">P160-P161</f>
        <v>76</v>
      </c>
      <c r="Q162" s="5">
        <f t="shared" ref="Q162" si="758">Q160-Q161</f>
        <v>78</v>
      </c>
      <c r="R162" s="5">
        <f t="shared" ref="R162" si="759">R160-R161</f>
        <v>80</v>
      </c>
      <c r="S162" s="27">
        <f t="shared" si="745"/>
        <v>74</v>
      </c>
      <c r="T162" s="27">
        <f t="shared" si="730"/>
        <v>74</v>
      </c>
      <c r="U162" s="27">
        <f t="shared" si="746"/>
        <v>73</v>
      </c>
      <c r="V162" s="27">
        <f t="shared" si="747"/>
        <v>75</v>
      </c>
      <c r="W162" s="27">
        <f t="shared" si="748"/>
        <v>77</v>
      </c>
      <c r="X162" s="27">
        <f t="shared" si="749"/>
        <v>79</v>
      </c>
      <c r="Y162" s="27">
        <f t="shared" si="750"/>
        <v>74</v>
      </c>
      <c r="Z162" s="27">
        <f t="shared" si="751"/>
        <v>74</v>
      </c>
      <c r="AA162" s="27">
        <f t="shared" si="752"/>
        <v>73</v>
      </c>
      <c r="AB162" s="27">
        <f t="shared" si="753"/>
        <v>75</v>
      </c>
      <c r="AC162" s="27">
        <f t="shared" si="754"/>
        <v>77</v>
      </c>
      <c r="AD162" s="27">
        <f t="shared" si="755"/>
        <v>79</v>
      </c>
    </row>
    <row r="163" spans="1:30" s="2" customFormat="1" ht="18" customHeight="1" outlineLevel="1">
      <c r="A163" s="72"/>
      <c r="B163" s="72"/>
      <c r="C163" s="22" t="s">
        <v>806</v>
      </c>
      <c r="D163" s="25" t="s">
        <v>1122</v>
      </c>
      <c r="E163" s="4"/>
      <c r="F163" s="9"/>
      <c r="G163" s="9"/>
      <c r="H163" s="3"/>
      <c r="I163" s="3"/>
      <c r="J163" s="3"/>
      <c r="K163" s="3"/>
      <c r="L163" s="3"/>
      <c r="M163" s="5">
        <f>VLOOKUP($C163,'[1]1.계획인구(행정)'!$C$7:$U$501,14,FALSE)</f>
        <v>808</v>
      </c>
      <c r="N163" s="5">
        <f>VLOOKUP($C163,'[1]1.계획인구(행정)'!$C$7:$U$501,15,FALSE)</f>
        <v>809</v>
      </c>
      <c r="O163" s="5">
        <f>VLOOKUP($C163,'[1]1.계획인구(행정)'!$C$7:$U$501,16,FALSE)</f>
        <v>796</v>
      </c>
      <c r="P163" s="5">
        <f>VLOOKUP($C163,'[1]1.계획인구(행정)'!$C$7:$U$501,17,FALSE)</f>
        <v>789</v>
      </c>
      <c r="Q163" s="5">
        <f>VLOOKUP($C163,'[1]1.계획인구(행정)'!$C$7:$U$501,18,FALSE)</f>
        <v>807</v>
      </c>
      <c r="R163" s="5">
        <f>VLOOKUP($C163,'[1]1.계획인구(행정)'!$C$7:$U$501,19,FALSE)</f>
        <v>822</v>
      </c>
      <c r="S163" s="5">
        <f>SUM(S164)</f>
        <v>768</v>
      </c>
      <c r="T163" s="5">
        <f>SUM(T164)</f>
        <v>769</v>
      </c>
      <c r="U163" s="5">
        <f t="shared" ref="U163:AD163" si="760">SUM(U164)</f>
        <v>756</v>
      </c>
      <c r="V163" s="5">
        <f t="shared" si="760"/>
        <v>781</v>
      </c>
      <c r="W163" s="5">
        <f t="shared" si="760"/>
        <v>799</v>
      </c>
      <c r="X163" s="5">
        <f t="shared" si="760"/>
        <v>814</v>
      </c>
      <c r="Y163" s="5">
        <f t="shared" si="760"/>
        <v>768</v>
      </c>
      <c r="Z163" s="5">
        <f t="shared" si="760"/>
        <v>769</v>
      </c>
      <c r="AA163" s="5">
        <f t="shared" si="760"/>
        <v>756</v>
      </c>
      <c r="AB163" s="5">
        <f t="shared" si="760"/>
        <v>781</v>
      </c>
      <c r="AC163" s="5">
        <f t="shared" si="760"/>
        <v>799</v>
      </c>
      <c r="AD163" s="5">
        <f t="shared" si="760"/>
        <v>814</v>
      </c>
    </row>
    <row r="164" spans="1:30" s="2" customFormat="1" ht="18" customHeight="1" outlineLevel="1">
      <c r="A164" s="72"/>
      <c r="B164" s="72"/>
      <c r="C164" s="11"/>
      <c r="D164" s="25" t="s">
        <v>129</v>
      </c>
      <c r="E164" s="4"/>
      <c r="F164" s="9">
        <v>0</v>
      </c>
      <c r="G164" s="9"/>
      <c r="H164" s="3">
        <v>0.95</v>
      </c>
      <c r="I164" s="3">
        <v>0.95</v>
      </c>
      <c r="J164" s="3">
        <v>0.99</v>
      </c>
      <c r="K164" s="3">
        <v>0.99</v>
      </c>
      <c r="L164" s="3">
        <v>0.99</v>
      </c>
      <c r="M164" s="5">
        <f>M163</f>
        <v>808</v>
      </c>
      <c r="N164" s="5">
        <f t="shared" ref="N164:R164" si="761">N163</f>
        <v>809</v>
      </c>
      <c r="O164" s="5">
        <f t="shared" si="761"/>
        <v>796</v>
      </c>
      <c r="P164" s="5">
        <f t="shared" si="761"/>
        <v>789</v>
      </c>
      <c r="Q164" s="5">
        <f t="shared" si="761"/>
        <v>807</v>
      </c>
      <c r="R164" s="5">
        <f t="shared" si="761"/>
        <v>822</v>
      </c>
      <c r="S164" s="27">
        <f t="shared" ref="S164:S165" si="762">ROUND(IF($F164=0,M164,IF($F164=5,0,0))*H164,0)</f>
        <v>768</v>
      </c>
      <c r="T164" s="27">
        <f t="shared" si="730"/>
        <v>769</v>
      </c>
      <c r="U164" s="27">
        <f t="shared" ref="U164:U165" si="763">ROUND(IF($F164=0,O164,IF($F164=1,O164,IF($F164=5,O164,0)))*I164,0)</f>
        <v>756</v>
      </c>
      <c r="V164" s="27">
        <f t="shared" ref="V164:V165" si="764">ROUND(IF($F164=0,P164,IF($F164=1,P164,IF($F164=2,P164,IF($F164=5,P164,0))))*J164,0)</f>
        <v>781</v>
      </c>
      <c r="W164" s="27">
        <f t="shared" ref="W164:W165" si="765">ROUND(IF($F164=0,Q164,IF($F164=1,Q164,IF($F164=2,Q164,IF($F164=3,Q164,IF($F164=5,Q164,0)))))*K164,0)</f>
        <v>799</v>
      </c>
      <c r="X164" s="27">
        <f t="shared" ref="X164:X165" si="766">ROUND(IF($F164=0,R164,IF($F164=1,R164,IF($F164=2,R164,IF($F164=3,R164,IF($F164=4,R164,IF($F164=5,R164,0))))))*L164,0)</f>
        <v>814</v>
      </c>
      <c r="Y164" s="27">
        <f t="shared" ref="Y164:Y165" si="767">ROUND(IF($F164=0,M164,IF($F164=5,M164,0))*H164,0)</f>
        <v>768</v>
      </c>
      <c r="Z164" s="27">
        <f t="shared" ref="Z164:Z165" si="768">ROUND(IF($F164=0,N164,IF($F164=5,N164,0))*H164,0)</f>
        <v>769</v>
      </c>
      <c r="AA164" s="27">
        <f t="shared" ref="AA164:AA165" si="769">ROUND(IF($F164=0,O164,IF($F164=1,O164,IF($F164=5,O164,0)))*I164,0)</f>
        <v>756</v>
      </c>
      <c r="AB164" s="27">
        <f t="shared" ref="AB164:AB165" si="770">ROUND(IF($F164=0,P164,IF($F164=1,P164,IF($F164=2,P164,IF($F164=5,P164,0))))*J164,0)</f>
        <v>781</v>
      </c>
      <c r="AC164" s="27">
        <f t="shared" ref="AC164:AC165" si="771">ROUND(IF($F164=0,Q164,IF($F164=1,Q164,IF($F164=2,Q164,IF($F164=3,Q164,IF($F164=5,Q164,0)))))*K164,0)</f>
        <v>799</v>
      </c>
      <c r="AD164" s="27">
        <f t="shared" ref="AD164:AD165" si="772">ROUND(IF($F164=0,R164,IF($F164=1,R164,IF($F164=2,R164,IF($F164=3,R164,IF($F164=4,R164,IF($F164=5,R164,0))))))*L164,0)</f>
        <v>814</v>
      </c>
    </row>
    <row r="165" spans="1:30" s="2" customFormat="1" ht="18" customHeight="1" outlineLevel="1">
      <c r="A165" s="72"/>
      <c r="B165" s="72"/>
      <c r="C165" s="25" t="s">
        <v>807</v>
      </c>
      <c r="D165" s="25" t="s">
        <v>1122</v>
      </c>
      <c r="E165" s="4"/>
      <c r="F165" s="9">
        <v>0</v>
      </c>
      <c r="G165" s="9"/>
      <c r="H165" s="3">
        <v>0.95</v>
      </c>
      <c r="I165" s="3">
        <v>0.95</v>
      </c>
      <c r="J165" s="3">
        <v>0.99</v>
      </c>
      <c r="K165" s="3">
        <v>0.99</v>
      </c>
      <c r="L165" s="3">
        <v>0.99</v>
      </c>
      <c r="M165" s="5">
        <f>VLOOKUP($C165,'[1]1.계획인구(행정)'!$C$7:$U$501,14,FALSE)</f>
        <v>994</v>
      </c>
      <c r="N165" s="5">
        <f>VLOOKUP($C165,'[1]1.계획인구(행정)'!$C$7:$U$501,15,FALSE)</f>
        <v>995</v>
      </c>
      <c r="O165" s="5">
        <f>VLOOKUP($C165,'[1]1.계획인구(행정)'!$C$7:$U$501,16,FALSE)</f>
        <v>980</v>
      </c>
      <c r="P165" s="5">
        <f>VLOOKUP($C165,'[1]1.계획인구(행정)'!$C$7:$U$501,17,FALSE)</f>
        <v>970</v>
      </c>
      <c r="Q165" s="5">
        <f>VLOOKUP($C165,'[1]1.계획인구(행정)'!$C$7:$U$501,18,FALSE)</f>
        <v>993</v>
      </c>
      <c r="R165" s="5">
        <f>VLOOKUP($C165,'[1]1.계획인구(행정)'!$C$7:$U$501,19,FALSE)</f>
        <v>1011</v>
      </c>
      <c r="S165" s="27">
        <f t="shared" si="762"/>
        <v>944</v>
      </c>
      <c r="T165" s="27">
        <f t="shared" si="730"/>
        <v>945</v>
      </c>
      <c r="U165" s="27">
        <f t="shared" si="763"/>
        <v>931</v>
      </c>
      <c r="V165" s="27">
        <f t="shared" si="764"/>
        <v>960</v>
      </c>
      <c r="W165" s="27">
        <f t="shared" si="765"/>
        <v>983</v>
      </c>
      <c r="X165" s="27">
        <f t="shared" si="766"/>
        <v>1001</v>
      </c>
      <c r="Y165" s="27">
        <f t="shared" si="767"/>
        <v>944</v>
      </c>
      <c r="Z165" s="27">
        <f t="shared" si="768"/>
        <v>945</v>
      </c>
      <c r="AA165" s="27">
        <f t="shared" si="769"/>
        <v>931</v>
      </c>
      <c r="AB165" s="27">
        <f t="shared" si="770"/>
        <v>960</v>
      </c>
      <c r="AC165" s="27">
        <f t="shared" si="771"/>
        <v>983</v>
      </c>
      <c r="AD165" s="27">
        <f t="shared" si="772"/>
        <v>1001</v>
      </c>
    </row>
    <row r="166" spans="1:30" s="2" customFormat="1" ht="18" customHeight="1" outlineLevel="1">
      <c r="A166" s="72"/>
      <c r="B166" s="72"/>
      <c r="C166" s="25" t="s">
        <v>808</v>
      </c>
      <c r="D166" s="25" t="s">
        <v>1122</v>
      </c>
      <c r="E166" s="4"/>
      <c r="F166" s="9"/>
      <c r="G166" s="9"/>
      <c r="H166" s="3"/>
      <c r="I166" s="3"/>
      <c r="J166" s="3"/>
      <c r="K166" s="3"/>
      <c r="L166" s="3"/>
      <c r="M166" s="5">
        <f>VLOOKUP($C166,'[1]1.계획인구(행정)'!$C$7:$U$501,14,FALSE)</f>
        <v>1765</v>
      </c>
      <c r="N166" s="5">
        <f>VLOOKUP($C166,'[1]1.계획인구(행정)'!$C$7:$U$501,15,FALSE)</f>
        <v>1767</v>
      </c>
      <c r="O166" s="5">
        <f>VLOOKUP($C166,'[1]1.계획인구(행정)'!$C$7:$U$501,16,FALSE)</f>
        <v>1741</v>
      </c>
      <c r="P166" s="5">
        <f>VLOOKUP($C166,'[1]1.계획인구(행정)'!$C$7:$U$501,17,FALSE)</f>
        <v>1722</v>
      </c>
      <c r="Q166" s="5">
        <f>VLOOKUP($C166,'[1]1.계획인구(행정)'!$C$7:$U$501,18,FALSE)</f>
        <v>1763</v>
      </c>
      <c r="R166" s="5">
        <f>VLOOKUP($C166,'[1]1.계획인구(행정)'!$C$7:$U$501,19,FALSE)</f>
        <v>1795</v>
      </c>
      <c r="S166" s="5">
        <f>SUM(S167)</f>
        <v>1677</v>
      </c>
      <c r="T166" s="5">
        <f>SUM(T167)</f>
        <v>1679</v>
      </c>
      <c r="U166" s="5">
        <f t="shared" ref="U166:AD166" si="773">SUM(U167)</f>
        <v>1741</v>
      </c>
      <c r="V166" s="5">
        <f t="shared" si="773"/>
        <v>1722</v>
      </c>
      <c r="W166" s="5">
        <f t="shared" si="773"/>
        <v>1763</v>
      </c>
      <c r="X166" s="5">
        <f t="shared" si="773"/>
        <v>1795</v>
      </c>
      <c r="Y166" s="5">
        <f t="shared" si="773"/>
        <v>1677</v>
      </c>
      <c r="Z166" s="5">
        <f t="shared" si="773"/>
        <v>1679</v>
      </c>
      <c r="AA166" s="5">
        <f t="shared" si="773"/>
        <v>1741</v>
      </c>
      <c r="AB166" s="5">
        <f t="shared" si="773"/>
        <v>1722</v>
      </c>
      <c r="AC166" s="5">
        <f t="shared" si="773"/>
        <v>1763</v>
      </c>
      <c r="AD166" s="5">
        <f t="shared" si="773"/>
        <v>1795</v>
      </c>
    </row>
    <row r="167" spans="1:30" s="2" customFormat="1" ht="18" customHeight="1" outlineLevel="1">
      <c r="A167" s="72" t="s">
        <v>1497</v>
      </c>
      <c r="B167" s="25" t="s">
        <v>1501</v>
      </c>
      <c r="C167" s="41"/>
      <c r="D167" s="25" t="s">
        <v>130</v>
      </c>
      <c r="E167" s="4"/>
      <c r="F167" s="9">
        <v>0</v>
      </c>
      <c r="G167" s="9"/>
      <c r="H167" s="3">
        <v>0.95</v>
      </c>
      <c r="I167" s="3">
        <v>1</v>
      </c>
      <c r="J167" s="3">
        <v>1</v>
      </c>
      <c r="K167" s="3">
        <v>1</v>
      </c>
      <c r="L167" s="3">
        <v>1</v>
      </c>
      <c r="M167" s="5">
        <f>M166</f>
        <v>1765</v>
      </c>
      <c r="N167" s="5">
        <f t="shared" ref="N167:O167" si="774">N166</f>
        <v>1767</v>
      </c>
      <c r="O167" s="5">
        <f t="shared" si="774"/>
        <v>1741</v>
      </c>
      <c r="P167" s="5">
        <f t="shared" ref="P167" si="775">P166</f>
        <v>1722</v>
      </c>
      <c r="Q167" s="5">
        <f t="shared" ref="Q167" si="776">Q166</f>
        <v>1763</v>
      </c>
      <c r="R167" s="5">
        <f t="shared" ref="R167" si="777">R166</f>
        <v>1795</v>
      </c>
      <c r="S167" s="27">
        <f t="shared" ref="S167" si="778">ROUND(IF($F167=0,M167,IF($F167=5,0,0))*H167,0)</f>
        <v>1677</v>
      </c>
      <c r="T167" s="27">
        <f t="shared" si="730"/>
        <v>1679</v>
      </c>
      <c r="U167" s="27">
        <f>ROUND(IF($F167=0,O167,IF($F167=1,O167,IF($F167=5,O167,0)))*I167,0)</f>
        <v>1741</v>
      </c>
      <c r="V167" s="27">
        <f>ROUND(IF($F167=0,P167,IF($F167=1,P167,IF($F167=2,P167,IF($F167=5,P167,0))))*J167,0)</f>
        <v>1722</v>
      </c>
      <c r="W167" s="27">
        <f>ROUND(IF($F167=0,Q167,IF($F167=1,Q167,IF($F167=2,Q167,IF($F167=3,Q167,IF($F167=5,Q167,0)))))*K167,0)</f>
        <v>1763</v>
      </c>
      <c r="X167" s="27">
        <f>ROUND(IF($F167=0,R167,IF($F167=1,R167,IF($F167=2,R167,IF($F167=3,R167,IF($F167=4,R167,IF($F167=5,R167,0))))))*L167,0)</f>
        <v>1795</v>
      </c>
      <c r="Y167" s="27">
        <f t="shared" ref="Y167" si="779">ROUND(IF($F167=0,M167,IF($F167=5,M167,0))*H167,0)</f>
        <v>1677</v>
      </c>
      <c r="Z167" s="27">
        <f t="shared" ref="Z167" si="780">ROUND(IF($F167=0,N167,IF($F167=5,N167,0))*H167,0)</f>
        <v>1679</v>
      </c>
      <c r="AA167" s="27">
        <f>ROUND(IF($F167=0,O167,IF($F167=1,O167,IF($F167=5,O167,0)))*I167,0)</f>
        <v>1741</v>
      </c>
      <c r="AB167" s="27">
        <f>ROUND(IF($F167=0,P167,IF($F167=1,P167,IF($F167=2,P167,IF($F167=5,P167,0))))*J167,0)</f>
        <v>1722</v>
      </c>
      <c r="AC167" s="27">
        <f>ROUND(IF($F167=0,Q167,IF($F167=1,Q167,IF($F167=2,Q167,IF($F167=3,Q167,IF($F167=5,Q167,0)))))*K167,0)</f>
        <v>1763</v>
      </c>
      <c r="AD167" s="27">
        <f>ROUND(IF($F167=0,R167,IF($F167=1,R167,IF($F167=2,R167,IF($F167=3,R167,IF($F167=4,R167,IF($F167=5,R167,0))))))*L167,0)</f>
        <v>1795</v>
      </c>
    </row>
    <row r="168" spans="1:30" s="2" customFormat="1" ht="18" customHeight="1">
      <c r="A168" s="72"/>
      <c r="B168" s="72" t="s">
        <v>131</v>
      </c>
      <c r="C168" s="25" t="s">
        <v>132</v>
      </c>
      <c r="D168" s="25" t="s">
        <v>66</v>
      </c>
      <c r="E168" s="4"/>
      <c r="F168" s="9"/>
      <c r="G168" s="9"/>
      <c r="H168" s="3"/>
      <c r="I168" s="3"/>
      <c r="J168" s="3"/>
      <c r="K168" s="3"/>
      <c r="L168" s="3"/>
      <c r="M168" s="5">
        <f>SUMPRODUCT(($D169:$D174="계")*(M169:M174))</f>
        <v>384</v>
      </c>
      <c r="N168" s="5">
        <f t="shared" ref="N168" si="781">SUMPRODUCT(($D169:$D174="계")*(N169:N174))</f>
        <v>384</v>
      </c>
      <c r="O168" s="5">
        <f t="shared" ref="O168:AD168" si="782">SUMPRODUCT(($D169:$D174="계")*(O169:O174))</f>
        <v>378</v>
      </c>
      <c r="P168" s="5">
        <f t="shared" si="782"/>
        <v>374</v>
      </c>
      <c r="Q168" s="5">
        <f t="shared" si="782"/>
        <v>384</v>
      </c>
      <c r="R168" s="5">
        <f t="shared" si="782"/>
        <v>391</v>
      </c>
      <c r="S168" s="5">
        <f t="shared" si="782"/>
        <v>365</v>
      </c>
      <c r="T168" s="5">
        <f t="shared" ref="T168" si="783">SUMPRODUCT(($D169:$D174="계")*(T169:T174))</f>
        <v>365</v>
      </c>
      <c r="U168" s="5">
        <f t="shared" si="782"/>
        <v>359</v>
      </c>
      <c r="V168" s="5">
        <f t="shared" si="782"/>
        <v>370</v>
      </c>
      <c r="W168" s="5">
        <f t="shared" si="782"/>
        <v>380</v>
      </c>
      <c r="X168" s="5">
        <f t="shared" si="782"/>
        <v>387</v>
      </c>
      <c r="Y168" s="5">
        <f t="shared" si="782"/>
        <v>365</v>
      </c>
      <c r="Z168" s="5">
        <f t="shared" ref="Z168" si="784">SUMPRODUCT(($D169:$D174="계")*(Z169:Z174))</f>
        <v>365</v>
      </c>
      <c r="AA168" s="5">
        <f t="shared" si="782"/>
        <v>359</v>
      </c>
      <c r="AB168" s="5">
        <f t="shared" si="782"/>
        <v>370</v>
      </c>
      <c r="AC168" s="5">
        <f t="shared" si="782"/>
        <v>380</v>
      </c>
      <c r="AD168" s="5">
        <f t="shared" si="782"/>
        <v>387</v>
      </c>
    </row>
    <row r="169" spans="1:30" s="2" customFormat="1" ht="18" customHeight="1" outlineLevel="1">
      <c r="A169" s="72"/>
      <c r="B169" s="72"/>
      <c r="C169" s="22" t="s">
        <v>809</v>
      </c>
      <c r="D169" s="25" t="s">
        <v>1122</v>
      </c>
      <c r="E169" s="4"/>
      <c r="F169" s="9"/>
      <c r="G169" s="9"/>
      <c r="H169" s="3"/>
      <c r="I169" s="3"/>
      <c r="J169" s="3"/>
      <c r="K169" s="3"/>
      <c r="L169" s="3"/>
      <c r="M169" s="5">
        <f>VLOOKUP($C169,'[1]1.계획인구(행정)'!$C$7:$U$501,14,FALSE)</f>
        <v>196</v>
      </c>
      <c r="N169" s="5">
        <f>VLOOKUP($C169,'[1]1.계획인구(행정)'!$C$7:$U$501,15,FALSE)</f>
        <v>196</v>
      </c>
      <c r="O169" s="5">
        <f>VLOOKUP($C169,'[1]1.계획인구(행정)'!$C$7:$U$501,16,FALSE)</f>
        <v>193</v>
      </c>
      <c r="P169" s="5">
        <f>VLOOKUP($C169,'[1]1.계획인구(행정)'!$C$7:$U$501,17,FALSE)</f>
        <v>191</v>
      </c>
      <c r="Q169" s="5">
        <f>VLOOKUP($C169,'[1]1.계획인구(행정)'!$C$7:$U$501,18,FALSE)</f>
        <v>196</v>
      </c>
      <c r="R169" s="5">
        <f>VLOOKUP($C169,'[1]1.계획인구(행정)'!$C$7:$U$501,19,FALSE)</f>
        <v>200</v>
      </c>
      <c r="S169" s="5">
        <f>SUM(S170)</f>
        <v>186</v>
      </c>
      <c r="T169" s="5">
        <f>SUM(T170)</f>
        <v>186</v>
      </c>
      <c r="U169" s="5">
        <f t="shared" ref="U169:AD169" si="785">SUM(U170)</f>
        <v>183</v>
      </c>
      <c r="V169" s="5">
        <f t="shared" si="785"/>
        <v>189</v>
      </c>
      <c r="W169" s="5">
        <f t="shared" si="785"/>
        <v>194</v>
      </c>
      <c r="X169" s="5">
        <f t="shared" si="785"/>
        <v>198</v>
      </c>
      <c r="Y169" s="5">
        <f t="shared" si="785"/>
        <v>186</v>
      </c>
      <c r="Z169" s="5">
        <f t="shared" si="785"/>
        <v>186</v>
      </c>
      <c r="AA169" s="5">
        <f t="shared" si="785"/>
        <v>183</v>
      </c>
      <c r="AB169" s="5">
        <f t="shared" si="785"/>
        <v>189</v>
      </c>
      <c r="AC169" s="5">
        <f t="shared" si="785"/>
        <v>194</v>
      </c>
      <c r="AD169" s="5">
        <f t="shared" si="785"/>
        <v>198</v>
      </c>
    </row>
    <row r="170" spans="1:30" s="2" customFormat="1" ht="18" customHeight="1" outlineLevel="1">
      <c r="A170" s="72"/>
      <c r="B170" s="72"/>
      <c r="C170" s="11"/>
      <c r="D170" s="25" t="s">
        <v>133</v>
      </c>
      <c r="E170" s="4"/>
      <c r="F170" s="9">
        <v>0</v>
      </c>
      <c r="G170" s="9"/>
      <c r="H170" s="3">
        <v>0.95</v>
      </c>
      <c r="I170" s="3">
        <v>0.95</v>
      </c>
      <c r="J170" s="3">
        <v>0.99</v>
      </c>
      <c r="K170" s="3">
        <v>0.99</v>
      </c>
      <c r="L170" s="3">
        <v>0.99</v>
      </c>
      <c r="M170" s="5">
        <f>M169</f>
        <v>196</v>
      </c>
      <c r="N170" s="5">
        <f t="shared" ref="N170:O170" si="786">N169</f>
        <v>196</v>
      </c>
      <c r="O170" s="5">
        <f t="shared" si="786"/>
        <v>193</v>
      </c>
      <c r="P170" s="5">
        <f t="shared" ref="P170" si="787">P169</f>
        <v>191</v>
      </c>
      <c r="Q170" s="5">
        <f t="shared" ref="Q170" si="788">Q169</f>
        <v>196</v>
      </c>
      <c r="R170" s="5">
        <f t="shared" ref="R170" si="789">R169</f>
        <v>200</v>
      </c>
      <c r="S170" s="27">
        <f t="shared" ref="S170" si="790">ROUND(IF($F170=0,M170,IF($F170=5,0,0))*H170,0)</f>
        <v>186</v>
      </c>
      <c r="T170" s="27">
        <f t="shared" ref="T170" si="791">ROUND(IF($F170=0,N170,IF($F170=5,0,0))*H170,0)</f>
        <v>186</v>
      </c>
      <c r="U170" s="27">
        <f>ROUND(IF($F170=0,O170,IF($F170=1,O170,IF($F170=5,O170,0)))*I170,0)</f>
        <v>183</v>
      </c>
      <c r="V170" s="27">
        <f>ROUND(IF($F170=0,P170,IF($F170=1,P170,IF($F170=2,P170,IF($F170=5,P170,0))))*J170,0)</f>
        <v>189</v>
      </c>
      <c r="W170" s="27">
        <f>ROUND(IF($F170=0,Q170,IF($F170=1,Q170,IF($F170=2,Q170,IF($F170=3,Q170,IF($F170=5,Q170,0)))))*K170,0)</f>
        <v>194</v>
      </c>
      <c r="X170" s="27">
        <f>ROUND(IF($F170=0,R170,IF($F170=1,R170,IF($F170=2,R170,IF($F170=3,R170,IF($F170=4,R170,IF($F170=5,R170,0))))))*L170,0)</f>
        <v>198</v>
      </c>
      <c r="Y170" s="27">
        <f t="shared" ref="Y170" si="792">ROUND(IF($F170=0,M170,IF($F170=5,M170,0))*H170,0)</f>
        <v>186</v>
      </c>
      <c r="Z170" s="27">
        <f t="shared" ref="Z170" si="793">ROUND(IF($F170=0,N170,IF($F170=5,N170,0))*H170,0)</f>
        <v>186</v>
      </c>
      <c r="AA170" s="27">
        <f>ROUND(IF($F170=0,O170,IF($F170=1,O170,IF($F170=5,O170,0)))*I170,0)</f>
        <v>183</v>
      </c>
      <c r="AB170" s="27">
        <f>ROUND(IF($F170=0,P170,IF($F170=1,P170,IF($F170=2,P170,IF($F170=5,P170,0))))*J170,0)</f>
        <v>189</v>
      </c>
      <c r="AC170" s="27">
        <f>ROUND(IF($F170=0,Q170,IF($F170=1,Q170,IF($F170=2,Q170,IF($F170=3,Q170,IF($F170=5,Q170,0)))))*K170,0)</f>
        <v>194</v>
      </c>
      <c r="AD170" s="27">
        <f>ROUND(IF($F170=0,R170,IF($F170=1,R170,IF($F170=2,R170,IF($F170=3,R170,IF($F170=4,R170,IF($F170=5,R170,0))))))*L170,0)</f>
        <v>198</v>
      </c>
    </row>
    <row r="171" spans="1:30" s="2" customFormat="1" ht="18" customHeight="1" outlineLevel="1">
      <c r="A171" s="72"/>
      <c r="B171" s="72"/>
      <c r="C171" s="22" t="s">
        <v>810</v>
      </c>
      <c r="D171" s="25" t="s">
        <v>1122</v>
      </c>
      <c r="E171" s="4"/>
      <c r="F171" s="9"/>
      <c r="G171" s="9"/>
      <c r="H171" s="3"/>
      <c r="I171" s="3"/>
      <c r="J171" s="3"/>
      <c r="K171" s="3"/>
      <c r="L171" s="3"/>
      <c r="M171" s="5">
        <f>VLOOKUP($C171,'[1]1.계획인구(행정)'!$C$7:$U$501,14,FALSE)</f>
        <v>103</v>
      </c>
      <c r="N171" s="5">
        <f>VLOOKUP($C171,'[1]1.계획인구(행정)'!$C$7:$U$501,15,FALSE)</f>
        <v>103</v>
      </c>
      <c r="O171" s="5">
        <f>VLOOKUP($C171,'[1]1.계획인구(행정)'!$C$7:$U$501,16,FALSE)</f>
        <v>101</v>
      </c>
      <c r="P171" s="5">
        <f>VLOOKUP($C171,'[1]1.계획인구(행정)'!$C$7:$U$501,17,FALSE)</f>
        <v>100</v>
      </c>
      <c r="Q171" s="5">
        <f>VLOOKUP($C171,'[1]1.계획인구(행정)'!$C$7:$U$501,18,FALSE)</f>
        <v>103</v>
      </c>
      <c r="R171" s="5">
        <f>VLOOKUP($C171,'[1]1.계획인구(행정)'!$C$7:$U$501,19,FALSE)</f>
        <v>105</v>
      </c>
      <c r="S171" s="5">
        <f>SUM(S172)</f>
        <v>98</v>
      </c>
      <c r="T171" s="5">
        <f>SUM(T172)</f>
        <v>98</v>
      </c>
      <c r="U171" s="5">
        <f t="shared" ref="U171:AD171" si="794">SUM(U172)</f>
        <v>96</v>
      </c>
      <c r="V171" s="5">
        <f t="shared" si="794"/>
        <v>99</v>
      </c>
      <c r="W171" s="5">
        <f t="shared" si="794"/>
        <v>102</v>
      </c>
      <c r="X171" s="5">
        <f t="shared" si="794"/>
        <v>104</v>
      </c>
      <c r="Y171" s="5">
        <f t="shared" si="794"/>
        <v>98</v>
      </c>
      <c r="Z171" s="5">
        <f t="shared" si="794"/>
        <v>98</v>
      </c>
      <c r="AA171" s="5">
        <f t="shared" si="794"/>
        <v>96</v>
      </c>
      <c r="AB171" s="5">
        <f t="shared" si="794"/>
        <v>99</v>
      </c>
      <c r="AC171" s="5">
        <f t="shared" si="794"/>
        <v>102</v>
      </c>
      <c r="AD171" s="5">
        <f t="shared" si="794"/>
        <v>104</v>
      </c>
    </row>
    <row r="172" spans="1:30" s="2" customFormat="1" ht="18" customHeight="1" outlineLevel="1">
      <c r="A172" s="72"/>
      <c r="B172" s="72"/>
      <c r="C172" s="11"/>
      <c r="D172" s="25" t="s">
        <v>134</v>
      </c>
      <c r="E172" s="4"/>
      <c r="F172" s="9">
        <v>0</v>
      </c>
      <c r="G172" s="9"/>
      <c r="H172" s="3">
        <v>0.95</v>
      </c>
      <c r="I172" s="3">
        <v>0.95</v>
      </c>
      <c r="J172" s="3">
        <v>0.99</v>
      </c>
      <c r="K172" s="3">
        <v>0.99</v>
      </c>
      <c r="L172" s="3">
        <v>0.99</v>
      </c>
      <c r="M172" s="5">
        <f>M171</f>
        <v>103</v>
      </c>
      <c r="N172" s="5">
        <f t="shared" ref="N172:O172" si="795">N171</f>
        <v>103</v>
      </c>
      <c r="O172" s="5">
        <f t="shared" si="795"/>
        <v>101</v>
      </c>
      <c r="P172" s="5">
        <f t="shared" ref="P172" si="796">P171</f>
        <v>100</v>
      </c>
      <c r="Q172" s="5">
        <f t="shared" ref="Q172" si="797">Q171</f>
        <v>103</v>
      </c>
      <c r="R172" s="5">
        <f t="shared" ref="R172" si="798">R171</f>
        <v>105</v>
      </c>
      <c r="S172" s="27">
        <f t="shared" ref="S172" si="799">ROUND(IF($F172=0,M172,IF($F172=5,0,0))*H172,0)</f>
        <v>98</v>
      </c>
      <c r="T172" s="27">
        <f t="shared" ref="T172" si="800">ROUND(IF($F172=0,N172,IF($F172=5,0,0))*H172,0)</f>
        <v>98</v>
      </c>
      <c r="U172" s="27">
        <f>ROUND(IF($F172=0,O172,IF($F172=1,O172,IF($F172=5,O172,0)))*I172,0)</f>
        <v>96</v>
      </c>
      <c r="V172" s="27">
        <f>ROUND(IF($F172=0,P172,IF($F172=1,P172,IF($F172=2,P172,IF($F172=5,P172,0))))*J172,0)</f>
        <v>99</v>
      </c>
      <c r="W172" s="27">
        <f>ROUND(IF($F172=0,Q172,IF($F172=1,Q172,IF($F172=2,Q172,IF($F172=3,Q172,IF($F172=5,Q172,0)))))*K172,0)</f>
        <v>102</v>
      </c>
      <c r="X172" s="27">
        <f>ROUND(IF($F172=0,R172,IF($F172=1,R172,IF($F172=2,R172,IF($F172=3,R172,IF($F172=4,R172,IF($F172=5,R172,0))))))*L172,0)</f>
        <v>104</v>
      </c>
      <c r="Y172" s="27">
        <f t="shared" ref="Y172" si="801">ROUND(IF($F172=0,M172,IF($F172=5,M172,0))*H172,0)</f>
        <v>98</v>
      </c>
      <c r="Z172" s="27">
        <f t="shared" ref="Z172" si="802">ROUND(IF($F172=0,N172,IF($F172=5,N172,0))*H172,0)</f>
        <v>98</v>
      </c>
      <c r="AA172" s="27">
        <f>ROUND(IF($F172=0,O172,IF($F172=1,O172,IF($F172=5,O172,0)))*I172,0)</f>
        <v>96</v>
      </c>
      <c r="AB172" s="27">
        <f>ROUND(IF($F172=0,P172,IF($F172=1,P172,IF($F172=2,P172,IF($F172=5,P172,0))))*J172,0)</f>
        <v>99</v>
      </c>
      <c r="AC172" s="27">
        <f>ROUND(IF($F172=0,Q172,IF($F172=1,Q172,IF($F172=2,Q172,IF($F172=3,Q172,IF($F172=5,Q172,0)))))*K172,0)</f>
        <v>102</v>
      </c>
      <c r="AD172" s="27">
        <f>ROUND(IF($F172=0,R172,IF($F172=1,R172,IF($F172=2,R172,IF($F172=3,R172,IF($F172=4,R172,IF($F172=5,R172,0))))))*L172,0)</f>
        <v>104</v>
      </c>
    </row>
    <row r="173" spans="1:30" s="2" customFormat="1" ht="18" customHeight="1" outlineLevel="1">
      <c r="A173" s="72"/>
      <c r="B173" s="72"/>
      <c r="C173" s="22" t="s">
        <v>811</v>
      </c>
      <c r="D173" s="25" t="s">
        <v>1122</v>
      </c>
      <c r="E173" s="4"/>
      <c r="F173" s="9"/>
      <c r="G173" s="9"/>
      <c r="H173" s="3"/>
      <c r="I173" s="3"/>
      <c r="J173" s="3"/>
      <c r="K173" s="3"/>
      <c r="L173" s="3"/>
      <c r="M173" s="5">
        <f>VLOOKUP($C173,'[1]1.계획인구(행정)'!$C$7:$U$501,14,FALSE)</f>
        <v>85</v>
      </c>
      <c r="N173" s="5">
        <f>VLOOKUP($C173,'[1]1.계획인구(행정)'!$C$7:$U$501,15,FALSE)</f>
        <v>85</v>
      </c>
      <c r="O173" s="5">
        <f>VLOOKUP($C173,'[1]1.계획인구(행정)'!$C$7:$U$501,16,FALSE)</f>
        <v>84</v>
      </c>
      <c r="P173" s="5">
        <f>VLOOKUP($C173,'[1]1.계획인구(행정)'!$C$7:$U$501,17,FALSE)</f>
        <v>83</v>
      </c>
      <c r="Q173" s="5">
        <f>VLOOKUP($C173,'[1]1.계획인구(행정)'!$C$7:$U$501,18,FALSE)</f>
        <v>85</v>
      </c>
      <c r="R173" s="5">
        <f>VLOOKUP($C173,'[1]1.계획인구(행정)'!$C$7:$U$501,19,FALSE)</f>
        <v>86</v>
      </c>
      <c r="S173" s="5">
        <f>SUM(S174)</f>
        <v>81</v>
      </c>
      <c r="T173" s="5">
        <f>SUM(T174)</f>
        <v>81</v>
      </c>
      <c r="U173" s="5">
        <f t="shared" ref="U173:AD173" si="803">SUM(U174)</f>
        <v>80</v>
      </c>
      <c r="V173" s="5">
        <f t="shared" si="803"/>
        <v>82</v>
      </c>
      <c r="W173" s="5">
        <f t="shared" si="803"/>
        <v>84</v>
      </c>
      <c r="X173" s="5">
        <f t="shared" si="803"/>
        <v>85</v>
      </c>
      <c r="Y173" s="5">
        <f t="shared" si="803"/>
        <v>81</v>
      </c>
      <c r="Z173" s="5">
        <f t="shared" si="803"/>
        <v>81</v>
      </c>
      <c r="AA173" s="5">
        <f t="shared" si="803"/>
        <v>80</v>
      </c>
      <c r="AB173" s="5">
        <f t="shared" si="803"/>
        <v>82</v>
      </c>
      <c r="AC173" s="5">
        <f t="shared" si="803"/>
        <v>84</v>
      </c>
      <c r="AD173" s="5">
        <f t="shared" si="803"/>
        <v>85</v>
      </c>
    </row>
    <row r="174" spans="1:30" s="2" customFormat="1" ht="18" customHeight="1" outlineLevel="1">
      <c r="A174" s="72"/>
      <c r="B174" s="72"/>
      <c r="C174" s="11"/>
      <c r="D174" s="25" t="s">
        <v>135</v>
      </c>
      <c r="E174" s="4"/>
      <c r="F174" s="9">
        <v>0</v>
      </c>
      <c r="G174" s="9"/>
      <c r="H174" s="3">
        <v>0.95</v>
      </c>
      <c r="I174" s="3">
        <v>0.95</v>
      </c>
      <c r="J174" s="3">
        <v>0.99</v>
      </c>
      <c r="K174" s="3">
        <v>0.99</v>
      </c>
      <c r="L174" s="3">
        <v>0.99</v>
      </c>
      <c r="M174" s="5">
        <f>M173</f>
        <v>85</v>
      </c>
      <c r="N174" s="5">
        <f t="shared" ref="N174:O174" si="804">N173</f>
        <v>85</v>
      </c>
      <c r="O174" s="5">
        <f t="shared" si="804"/>
        <v>84</v>
      </c>
      <c r="P174" s="5">
        <f t="shared" ref="P174" si="805">P173</f>
        <v>83</v>
      </c>
      <c r="Q174" s="5">
        <f t="shared" ref="Q174" si="806">Q173</f>
        <v>85</v>
      </c>
      <c r="R174" s="5">
        <f t="shared" ref="R174" si="807">R173</f>
        <v>86</v>
      </c>
      <c r="S174" s="27">
        <f t="shared" ref="S174" si="808">ROUND(IF($F174=0,M174,IF($F174=5,0,0))*H174,0)</f>
        <v>81</v>
      </c>
      <c r="T174" s="27">
        <f t="shared" ref="T174" si="809">ROUND(IF($F174=0,N174,IF($F174=5,0,0))*H174,0)</f>
        <v>81</v>
      </c>
      <c r="U174" s="27">
        <f>ROUND(IF($F174=0,O174,IF($F174=1,O174,IF($F174=5,O174,0)))*I174,0)</f>
        <v>80</v>
      </c>
      <c r="V174" s="27">
        <f>ROUND(IF($F174=0,P174,IF($F174=1,P174,IF($F174=2,P174,IF($F174=5,P174,0))))*J174,0)</f>
        <v>82</v>
      </c>
      <c r="W174" s="27">
        <f>ROUND(IF($F174=0,Q174,IF($F174=1,Q174,IF($F174=2,Q174,IF($F174=3,Q174,IF($F174=5,Q174,0)))))*K174,0)</f>
        <v>84</v>
      </c>
      <c r="X174" s="27">
        <f>ROUND(IF($F174=0,R174,IF($F174=1,R174,IF($F174=2,R174,IF($F174=3,R174,IF($F174=4,R174,IF($F174=5,R174,0))))))*L174,0)</f>
        <v>85</v>
      </c>
      <c r="Y174" s="27">
        <f t="shared" ref="Y174" si="810">ROUND(IF($F174=0,M174,IF($F174=5,M174,0))*H174,0)</f>
        <v>81</v>
      </c>
      <c r="Z174" s="27">
        <f t="shared" ref="Z174" si="811">ROUND(IF($F174=0,N174,IF($F174=5,N174,0))*H174,0)</f>
        <v>81</v>
      </c>
      <c r="AA174" s="27">
        <f>ROUND(IF($F174=0,O174,IF($F174=1,O174,IF($F174=5,O174,0)))*I174,0)</f>
        <v>80</v>
      </c>
      <c r="AB174" s="27">
        <f>ROUND(IF($F174=0,P174,IF($F174=1,P174,IF($F174=2,P174,IF($F174=5,P174,0))))*J174,0)</f>
        <v>82</v>
      </c>
      <c r="AC174" s="27">
        <f>ROUND(IF($F174=0,Q174,IF($F174=1,Q174,IF($F174=2,Q174,IF($F174=3,Q174,IF($F174=5,Q174,0)))))*K174,0)</f>
        <v>84</v>
      </c>
      <c r="AD174" s="27">
        <f>ROUND(IF($F174=0,R174,IF($F174=1,R174,IF($F174=2,R174,IF($F174=3,R174,IF($F174=4,R174,IF($F174=5,R174,0))))))*L174,0)</f>
        <v>85</v>
      </c>
    </row>
    <row r="175" spans="1:30" s="2" customFormat="1" ht="18" customHeight="1">
      <c r="A175" s="72"/>
      <c r="B175" s="72" t="s">
        <v>136</v>
      </c>
      <c r="C175" s="25" t="s">
        <v>137</v>
      </c>
      <c r="D175" s="25" t="s">
        <v>43</v>
      </c>
      <c r="E175" s="4"/>
      <c r="F175" s="9"/>
      <c r="G175" s="9"/>
      <c r="H175" s="3"/>
      <c r="I175" s="3"/>
      <c r="J175" s="3"/>
      <c r="K175" s="3"/>
      <c r="L175" s="3"/>
      <c r="M175" s="5">
        <f>SUMPRODUCT(($D176:$D187="계")*(M176:M187))</f>
        <v>734</v>
      </c>
      <c r="N175" s="5">
        <f t="shared" ref="N175" si="812">SUMPRODUCT(($D176:$D187="계")*(N176:N187))</f>
        <v>734</v>
      </c>
      <c r="O175" s="5">
        <f t="shared" ref="O175:AD175" si="813">SUMPRODUCT(($D176:$D187="계")*(O176:O187))</f>
        <v>723</v>
      </c>
      <c r="P175" s="5">
        <f t="shared" si="813"/>
        <v>716</v>
      </c>
      <c r="Q175" s="5">
        <f t="shared" si="813"/>
        <v>734</v>
      </c>
      <c r="R175" s="5">
        <f t="shared" si="813"/>
        <v>747</v>
      </c>
      <c r="S175" s="5">
        <f t="shared" si="813"/>
        <v>509</v>
      </c>
      <c r="T175" s="5">
        <f t="shared" ref="T175" si="814">SUMPRODUCT(($D176:$D187="계")*(T176:T187))</f>
        <v>509</v>
      </c>
      <c r="U175" s="5">
        <f t="shared" si="813"/>
        <v>687</v>
      </c>
      <c r="V175" s="5">
        <f t="shared" si="813"/>
        <v>709</v>
      </c>
      <c r="W175" s="5">
        <f t="shared" si="813"/>
        <v>726</v>
      </c>
      <c r="X175" s="5">
        <f t="shared" si="813"/>
        <v>739</v>
      </c>
      <c r="Y175" s="5">
        <f t="shared" si="813"/>
        <v>509</v>
      </c>
      <c r="Z175" s="5">
        <f t="shared" ref="Z175" si="815">SUMPRODUCT(($D176:$D187="계")*(Z176:Z187))</f>
        <v>509</v>
      </c>
      <c r="AA175" s="5">
        <f t="shared" si="813"/>
        <v>687</v>
      </c>
      <c r="AB175" s="5">
        <f t="shared" si="813"/>
        <v>709</v>
      </c>
      <c r="AC175" s="5">
        <f t="shared" si="813"/>
        <v>726</v>
      </c>
      <c r="AD175" s="5">
        <f t="shared" si="813"/>
        <v>739</v>
      </c>
    </row>
    <row r="176" spans="1:30" s="2" customFormat="1" ht="18" customHeight="1" outlineLevel="1">
      <c r="A176" s="72"/>
      <c r="B176" s="72"/>
      <c r="C176" s="22" t="s">
        <v>812</v>
      </c>
      <c r="D176" s="25" t="s">
        <v>1122</v>
      </c>
      <c r="E176" s="4"/>
      <c r="F176" s="9"/>
      <c r="G176" s="9"/>
      <c r="H176" s="3"/>
      <c r="I176" s="3"/>
      <c r="J176" s="3"/>
      <c r="K176" s="3"/>
      <c r="L176" s="3"/>
      <c r="M176" s="5">
        <f>VLOOKUP($C176,'[1]1.계획인구(행정)'!$C$7:$U$501,14,FALSE)</f>
        <v>147</v>
      </c>
      <c r="N176" s="5">
        <f>VLOOKUP($C176,'[1]1.계획인구(행정)'!$C$7:$U$501,15,FALSE)</f>
        <v>147</v>
      </c>
      <c r="O176" s="5">
        <f>VLOOKUP($C176,'[1]1.계획인구(행정)'!$C$7:$U$501,16,FALSE)</f>
        <v>145</v>
      </c>
      <c r="P176" s="5">
        <f>VLOOKUP($C176,'[1]1.계획인구(행정)'!$C$7:$U$501,17,FALSE)</f>
        <v>144</v>
      </c>
      <c r="Q176" s="5">
        <f>VLOOKUP($C176,'[1]1.계획인구(행정)'!$C$7:$U$501,18,FALSE)</f>
        <v>147</v>
      </c>
      <c r="R176" s="5">
        <f>VLOOKUP($C176,'[1]1.계획인구(행정)'!$C$7:$U$501,19,FALSE)</f>
        <v>150</v>
      </c>
      <c r="S176" s="5">
        <f>SUM(S177)</f>
        <v>140</v>
      </c>
      <c r="T176" s="5">
        <f>SUM(T177)</f>
        <v>140</v>
      </c>
      <c r="U176" s="5">
        <f t="shared" ref="U176:AD176" si="816">SUM(U177)</f>
        <v>138</v>
      </c>
      <c r="V176" s="5">
        <f t="shared" si="816"/>
        <v>143</v>
      </c>
      <c r="W176" s="5">
        <f t="shared" si="816"/>
        <v>146</v>
      </c>
      <c r="X176" s="5">
        <f t="shared" si="816"/>
        <v>149</v>
      </c>
      <c r="Y176" s="5">
        <f t="shared" si="816"/>
        <v>140</v>
      </c>
      <c r="Z176" s="5">
        <f t="shared" si="816"/>
        <v>140</v>
      </c>
      <c r="AA176" s="5">
        <f t="shared" si="816"/>
        <v>138</v>
      </c>
      <c r="AB176" s="5">
        <f t="shared" si="816"/>
        <v>143</v>
      </c>
      <c r="AC176" s="5">
        <f t="shared" si="816"/>
        <v>146</v>
      </c>
      <c r="AD176" s="5">
        <f t="shared" si="816"/>
        <v>149</v>
      </c>
    </row>
    <row r="177" spans="1:32" s="2" customFormat="1" ht="18" customHeight="1" outlineLevel="1">
      <c r="A177" s="72"/>
      <c r="B177" s="72"/>
      <c r="C177" s="13"/>
      <c r="D177" s="25" t="s">
        <v>138</v>
      </c>
      <c r="E177" s="4"/>
      <c r="F177" s="9">
        <v>0</v>
      </c>
      <c r="G177" s="9"/>
      <c r="H177" s="3">
        <v>0.95</v>
      </c>
      <c r="I177" s="3">
        <v>0.95</v>
      </c>
      <c r="J177" s="3">
        <v>0.99</v>
      </c>
      <c r="K177" s="3">
        <v>0.99</v>
      </c>
      <c r="L177" s="3">
        <v>0.99</v>
      </c>
      <c r="M177" s="5">
        <f>M176</f>
        <v>147</v>
      </c>
      <c r="N177" s="5">
        <f t="shared" ref="N177:O177" si="817">N176</f>
        <v>147</v>
      </c>
      <c r="O177" s="5">
        <f t="shared" si="817"/>
        <v>145</v>
      </c>
      <c r="P177" s="5">
        <f t="shared" ref="P177" si="818">P176</f>
        <v>144</v>
      </c>
      <c r="Q177" s="5">
        <f t="shared" ref="Q177" si="819">Q176</f>
        <v>147</v>
      </c>
      <c r="R177" s="5">
        <f t="shared" ref="R177" si="820">R176</f>
        <v>150</v>
      </c>
      <c r="S177" s="27">
        <f t="shared" ref="S177" si="821">ROUND(IF($F177=0,M177,IF($F177=5,0,0))*H177,0)</f>
        <v>140</v>
      </c>
      <c r="T177" s="27">
        <f t="shared" ref="T177" si="822">ROUND(IF($F177=0,N177,IF($F177=5,0,0))*H177,0)</f>
        <v>140</v>
      </c>
      <c r="U177" s="27">
        <f>ROUND(IF($F177=0,O177,IF($F177=1,O177,IF($F177=5,O177,0)))*I177,0)</f>
        <v>138</v>
      </c>
      <c r="V177" s="27">
        <f>ROUND(IF($F177=0,P177,IF($F177=1,P177,IF($F177=2,P177,IF($F177=5,P177,0))))*J177,0)</f>
        <v>143</v>
      </c>
      <c r="W177" s="27">
        <f>ROUND(IF($F177=0,Q177,IF($F177=1,Q177,IF($F177=2,Q177,IF($F177=3,Q177,IF($F177=5,Q177,0)))))*K177,0)</f>
        <v>146</v>
      </c>
      <c r="X177" s="27">
        <f>ROUND(IF($F177=0,R177,IF($F177=1,R177,IF($F177=2,R177,IF($F177=3,R177,IF($F177=4,R177,IF($F177=5,R177,0))))))*L177,0)</f>
        <v>149</v>
      </c>
      <c r="Y177" s="27">
        <f t="shared" ref="Y177" si="823">ROUND(IF($F177=0,M177,IF($F177=5,M177,0))*H177,0)</f>
        <v>140</v>
      </c>
      <c r="Z177" s="27">
        <f t="shared" ref="Z177" si="824">ROUND(IF($F177=0,N177,IF($F177=5,N177,0))*H177,0)</f>
        <v>140</v>
      </c>
      <c r="AA177" s="27">
        <f>ROUND(IF($F177=0,O177,IF($F177=1,O177,IF($F177=5,O177,0)))*I177,0)</f>
        <v>138</v>
      </c>
      <c r="AB177" s="27">
        <f>ROUND(IF($F177=0,P177,IF($F177=1,P177,IF($F177=2,P177,IF($F177=5,P177,0))))*J177,0)</f>
        <v>143</v>
      </c>
      <c r="AC177" s="27">
        <f>ROUND(IF($F177=0,Q177,IF($F177=1,Q177,IF($F177=2,Q177,IF($F177=3,Q177,IF($F177=5,Q177,0)))))*K177,0)</f>
        <v>146</v>
      </c>
      <c r="AD177" s="27">
        <f>ROUND(IF($F177=0,R177,IF($F177=1,R177,IF($F177=2,R177,IF($F177=3,R177,IF($F177=4,R177,IF($F177=5,R177,0))))))*L177,0)</f>
        <v>149</v>
      </c>
    </row>
    <row r="178" spans="1:32" s="2" customFormat="1" ht="18" customHeight="1" outlineLevel="1">
      <c r="A178" s="72"/>
      <c r="B178" s="72"/>
      <c r="C178" s="22" t="s">
        <v>813</v>
      </c>
      <c r="D178" s="25" t="s">
        <v>1122</v>
      </c>
      <c r="E178" s="4"/>
      <c r="F178" s="9"/>
      <c r="G178" s="9"/>
      <c r="H178" s="3"/>
      <c r="I178" s="3"/>
      <c r="J178" s="3"/>
      <c r="K178" s="3"/>
      <c r="L178" s="3"/>
      <c r="M178" s="5">
        <f>VLOOKUP($C178,'[1]1.계획인구(행정)'!$C$7:$U$501,14,FALSE)</f>
        <v>103</v>
      </c>
      <c r="N178" s="5">
        <f>VLOOKUP($C178,'[1]1.계획인구(행정)'!$C$7:$U$501,15,FALSE)</f>
        <v>103</v>
      </c>
      <c r="O178" s="5">
        <f>VLOOKUP($C178,'[1]1.계획인구(행정)'!$C$7:$U$501,16,FALSE)</f>
        <v>101</v>
      </c>
      <c r="P178" s="5">
        <f>VLOOKUP($C178,'[1]1.계획인구(행정)'!$C$7:$U$501,17,FALSE)</f>
        <v>100</v>
      </c>
      <c r="Q178" s="5">
        <f>VLOOKUP($C178,'[1]1.계획인구(행정)'!$C$7:$U$501,18,FALSE)</f>
        <v>103</v>
      </c>
      <c r="R178" s="5">
        <f>VLOOKUP($C178,'[1]1.계획인구(행정)'!$C$7:$U$501,19,FALSE)</f>
        <v>105</v>
      </c>
      <c r="S178" s="5">
        <f>SUM(S179)</f>
        <v>98</v>
      </c>
      <c r="T178" s="5">
        <f>SUM(T179)</f>
        <v>98</v>
      </c>
      <c r="U178" s="5">
        <f t="shared" ref="U178" si="825">SUM(U179)</f>
        <v>96</v>
      </c>
      <c r="V178" s="5">
        <f t="shared" ref="V178" si="826">SUM(V179)</f>
        <v>99</v>
      </c>
      <c r="W178" s="5">
        <f t="shared" ref="W178" si="827">SUM(W179)</f>
        <v>102</v>
      </c>
      <c r="X178" s="5">
        <f t="shared" ref="X178" si="828">SUM(X179)</f>
        <v>104</v>
      </c>
      <c r="Y178" s="5">
        <f t="shared" ref="Y178:Z178" si="829">SUM(Y179)</f>
        <v>98</v>
      </c>
      <c r="Z178" s="5">
        <f t="shared" si="829"/>
        <v>98</v>
      </c>
      <c r="AA178" s="5">
        <f t="shared" ref="AA178" si="830">SUM(AA179)</f>
        <v>96</v>
      </c>
      <c r="AB178" s="5">
        <f t="shared" ref="AB178" si="831">SUM(AB179)</f>
        <v>99</v>
      </c>
      <c r="AC178" s="5">
        <f t="shared" ref="AC178" si="832">SUM(AC179)</f>
        <v>102</v>
      </c>
      <c r="AD178" s="5">
        <f t="shared" ref="AD178" si="833">SUM(AD179)</f>
        <v>104</v>
      </c>
    </row>
    <row r="179" spans="1:32" s="2" customFormat="1" ht="18" customHeight="1" outlineLevel="1">
      <c r="A179" s="72"/>
      <c r="B179" s="72"/>
      <c r="C179" s="11"/>
      <c r="D179" s="25" t="s">
        <v>139</v>
      </c>
      <c r="E179" s="4"/>
      <c r="F179" s="9">
        <v>0</v>
      </c>
      <c r="G179" s="9"/>
      <c r="H179" s="3">
        <v>0.95</v>
      </c>
      <c r="I179" s="3">
        <v>0.95</v>
      </c>
      <c r="J179" s="3">
        <v>0.99</v>
      </c>
      <c r="K179" s="3">
        <v>0.99</v>
      </c>
      <c r="L179" s="3">
        <v>0.99</v>
      </c>
      <c r="M179" s="5">
        <f>M178</f>
        <v>103</v>
      </c>
      <c r="N179" s="5">
        <f t="shared" ref="N179:O179" si="834">N178</f>
        <v>103</v>
      </c>
      <c r="O179" s="5">
        <f t="shared" si="834"/>
        <v>101</v>
      </c>
      <c r="P179" s="5">
        <f t="shared" ref="P179" si="835">P178</f>
        <v>100</v>
      </c>
      <c r="Q179" s="5">
        <f t="shared" ref="Q179" si="836">Q178</f>
        <v>103</v>
      </c>
      <c r="R179" s="5">
        <f t="shared" ref="R179" si="837">R178</f>
        <v>105</v>
      </c>
      <c r="S179" s="27">
        <f t="shared" ref="S179" si="838">ROUND(IF($F179=0,M179,IF($F179=5,0,0))*H179,0)</f>
        <v>98</v>
      </c>
      <c r="T179" s="27">
        <f t="shared" ref="T179" si="839">ROUND(IF($F179=0,N179,IF($F179=5,0,0))*H179,0)</f>
        <v>98</v>
      </c>
      <c r="U179" s="27">
        <f>ROUND(IF($F179=0,O179,IF($F179=1,O179,IF($F179=5,O179,0)))*I179,0)</f>
        <v>96</v>
      </c>
      <c r="V179" s="27">
        <f>ROUND(IF($F179=0,P179,IF($F179=1,P179,IF($F179=2,P179,IF($F179=5,P179,0))))*J179,0)</f>
        <v>99</v>
      </c>
      <c r="W179" s="27">
        <f>ROUND(IF($F179=0,Q179,IF($F179=1,Q179,IF($F179=2,Q179,IF($F179=3,Q179,IF($F179=5,Q179,0)))))*K179,0)</f>
        <v>102</v>
      </c>
      <c r="X179" s="27">
        <f>ROUND(IF($F179=0,R179,IF($F179=1,R179,IF($F179=2,R179,IF($F179=3,R179,IF($F179=4,R179,IF($F179=5,R179,0))))))*L179,0)</f>
        <v>104</v>
      </c>
      <c r="Y179" s="27">
        <f t="shared" ref="Y179" si="840">ROUND(IF($F179=0,M179,IF($F179=5,M179,0))*H179,0)</f>
        <v>98</v>
      </c>
      <c r="Z179" s="27">
        <f t="shared" ref="Z179" si="841">ROUND(IF($F179=0,N179,IF($F179=5,N179,0))*H179,0)</f>
        <v>98</v>
      </c>
      <c r="AA179" s="27">
        <f>ROUND(IF($F179=0,O179,IF($F179=1,O179,IF($F179=5,O179,0)))*I179,0)</f>
        <v>96</v>
      </c>
      <c r="AB179" s="27">
        <f>ROUND(IF($F179=0,P179,IF($F179=1,P179,IF($F179=2,P179,IF($F179=5,P179,0))))*J179,0)</f>
        <v>99</v>
      </c>
      <c r="AC179" s="27">
        <f>ROUND(IF($F179=0,Q179,IF($F179=1,Q179,IF($F179=2,Q179,IF($F179=3,Q179,IF($F179=5,Q179,0)))))*K179,0)</f>
        <v>102</v>
      </c>
      <c r="AD179" s="27">
        <f>ROUND(IF($F179=0,R179,IF($F179=1,R179,IF($F179=2,R179,IF($F179=3,R179,IF($F179=4,R179,IF($F179=5,R179,0))))))*L179,0)</f>
        <v>104</v>
      </c>
    </row>
    <row r="180" spans="1:32" s="2" customFormat="1" ht="18" customHeight="1" outlineLevel="1">
      <c r="A180" s="72"/>
      <c r="B180" s="72"/>
      <c r="C180" s="22" t="s">
        <v>814</v>
      </c>
      <c r="D180" s="25" t="s">
        <v>1122</v>
      </c>
      <c r="E180" s="4"/>
      <c r="F180" s="9"/>
      <c r="G180" s="9"/>
      <c r="H180" s="3"/>
      <c r="I180" s="3"/>
      <c r="J180" s="3"/>
      <c r="K180" s="3"/>
      <c r="L180" s="3"/>
      <c r="M180" s="5">
        <f>VLOOKUP($C180,'[1]1.계획인구(행정)'!$C$7:$U$501,14,FALSE)</f>
        <v>199</v>
      </c>
      <c r="N180" s="5">
        <f>VLOOKUP($C180,'[1]1.계획인구(행정)'!$C$7:$U$501,15,FALSE)</f>
        <v>199</v>
      </c>
      <c r="O180" s="5">
        <f>VLOOKUP($C180,'[1]1.계획인구(행정)'!$C$7:$U$501,16,FALSE)</f>
        <v>196</v>
      </c>
      <c r="P180" s="5">
        <f>VLOOKUP($C180,'[1]1.계획인구(행정)'!$C$7:$U$501,17,FALSE)</f>
        <v>195</v>
      </c>
      <c r="Q180" s="5">
        <f>VLOOKUP($C180,'[1]1.계획인구(행정)'!$C$7:$U$501,18,FALSE)</f>
        <v>199</v>
      </c>
      <c r="R180" s="5">
        <f>VLOOKUP($C180,'[1]1.계획인구(행정)'!$C$7:$U$501,19,FALSE)</f>
        <v>203</v>
      </c>
      <c r="S180" s="5">
        <f>SUM(S181)</f>
        <v>0</v>
      </c>
      <c r="T180" s="5">
        <f>SUM(T181)</f>
        <v>0</v>
      </c>
      <c r="U180" s="5">
        <f t="shared" ref="U180" si="842">SUM(U181)</f>
        <v>186</v>
      </c>
      <c r="V180" s="5">
        <f t="shared" ref="V180" si="843">SUM(V181)</f>
        <v>193</v>
      </c>
      <c r="W180" s="5">
        <f t="shared" ref="W180" si="844">SUM(W181)</f>
        <v>197</v>
      </c>
      <c r="X180" s="5">
        <f t="shared" ref="X180" si="845">SUM(X181)</f>
        <v>201</v>
      </c>
      <c r="Y180" s="5">
        <f t="shared" ref="Y180:Z180" si="846">SUM(Y181)</f>
        <v>0</v>
      </c>
      <c r="Z180" s="5">
        <f t="shared" si="846"/>
        <v>0</v>
      </c>
      <c r="AA180" s="5">
        <f t="shared" ref="AA180" si="847">SUM(AA181)</f>
        <v>186</v>
      </c>
      <c r="AB180" s="5">
        <f t="shared" ref="AB180" si="848">SUM(AB181)</f>
        <v>193</v>
      </c>
      <c r="AC180" s="5">
        <f t="shared" ref="AC180" si="849">SUM(AC181)</f>
        <v>197</v>
      </c>
      <c r="AD180" s="5">
        <f t="shared" ref="AD180" si="850">SUM(AD181)</f>
        <v>201</v>
      </c>
    </row>
    <row r="181" spans="1:32" s="2" customFormat="1" ht="18" customHeight="1" outlineLevel="1">
      <c r="A181" s="72"/>
      <c r="B181" s="72"/>
      <c r="C181" s="11"/>
      <c r="D181" s="25" t="s">
        <v>9</v>
      </c>
      <c r="E181" s="4"/>
      <c r="F181" s="9">
        <v>1</v>
      </c>
      <c r="G181" s="9"/>
      <c r="H181" s="3">
        <v>0.95</v>
      </c>
      <c r="I181" s="3">
        <v>0.95</v>
      </c>
      <c r="J181" s="3">
        <v>0.99</v>
      </c>
      <c r="K181" s="3">
        <v>0.99</v>
      </c>
      <c r="L181" s="3">
        <v>0.99</v>
      </c>
      <c r="M181" s="5">
        <f>M180</f>
        <v>199</v>
      </c>
      <c r="N181" s="5">
        <f t="shared" ref="N181:O181" si="851">N180</f>
        <v>199</v>
      </c>
      <c r="O181" s="5">
        <f t="shared" si="851"/>
        <v>196</v>
      </c>
      <c r="P181" s="5">
        <f t="shared" ref="P181" si="852">P180</f>
        <v>195</v>
      </c>
      <c r="Q181" s="5">
        <f t="shared" ref="Q181" si="853">Q180</f>
        <v>199</v>
      </c>
      <c r="R181" s="5">
        <f t="shared" ref="R181" si="854">R180</f>
        <v>203</v>
      </c>
      <c r="S181" s="27">
        <f t="shared" ref="S181" si="855">ROUND(IF($F181=0,M181,IF($F181=5,0,0))*H181,0)</f>
        <v>0</v>
      </c>
      <c r="T181" s="27">
        <f t="shared" ref="T181" si="856">ROUND(IF($F181=0,N181,IF($F181=5,0,0))*H181,0)</f>
        <v>0</v>
      </c>
      <c r="U181" s="27">
        <f>ROUND(IF($F181=0,O181,IF($F181=1,O181,IF($F181=5,O181,0)))*I181,0)</f>
        <v>186</v>
      </c>
      <c r="V181" s="27">
        <f>ROUND(IF($F181=0,P181,IF($F181=1,P181,IF($F181=2,P181,IF($F181=5,P181,0))))*J181,0)</f>
        <v>193</v>
      </c>
      <c r="W181" s="27">
        <f>ROUND(IF($F181=0,Q181,IF($F181=1,Q181,IF($F181=2,Q181,IF($F181=3,Q181,IF($F181=5,Q181,0)))))*K181,0)</f>
        <v>197</v>
      </c>
      <c r="X181" s="27">
        <f>ROUND(IF($F181=0,R181,IF($F181=1,R181,IF($F181=2,R181,IF($F181=3,R181,IF($F181=4,R181,IF($F181=5,R181,0))))))*L181,0)</f>
        <v>201</v>
      </c>
      <c r="Y181" s="27">
        <f t="shared" ref="Y181" si="857">ROUND(IF($F181=0,M181,IF($F181=5,M181,0))*H181,0)</f>
        <v>0</v>
      </c>
      <c r="Z181" s="27">
        <f t="shared" ref="Z181" si="858">ROUND(IF($F181=0,N181,IF($F181=5,N181,0))*H181,0)</f>
        <v>0</v>
      </c>
      <c r="AA181" s="27">
        <f>ROUND(IF($F181=0,O181,IF($F181=1,O181,IF($F181=5,O181,0)))*I181,0)</f>
        <v>186</v>
      </c>
      <c r="AB181" s="27">
        <f>ROUND(IF($F181=0,P181,IF($F181=1,P181,IF($F181=2,P181,IF($F181=5,P181,0))))*J181,0)</f>
        <v>193</v>
      </c>
      <c r="AC181" s="27">
        <f>ROUND(IF($F181=0,Q181,IF($F181=1,Q181,IF($F181=2,Q181,IF($F181=3,Q181,IF($F181=5,Q181,0)))))*K181,0)</f>
        <v>197</v>
      </c>
      <c r="AD181" s="27">
        <f>ROUND(IF($F181=0,R181,IF($F181=1,R181,IF($F181=2,R181,IF($F181=3,R181,IF($F181=4,R181,IF($F181=5,R181,0))))))*L181,0)</f>
        <v>201</v>
      </c>
    </row>
    <row r="182" spans="1:32" s="2" customFormat="1" ht="18" customHeight="1" outlineLevel="1">
      <c r="A182" s="72"/>
      <c r="B182" s="72"/>
      <c r="C182" s="22" t="s">
        <v>815</v>
      </c>
      <c r="D182" s="25" t="s">
        <v>1122</v>
      </c>
      <c r="E182" s="4"/>
      <c r="F182" s="9"/>
      <c r="G182" s="9"/>
      <c r="H182" s="3"/>
      <c r="I182" s="3"/>
      <c r="J182" s="3"/>
      <c r="K182" s="3"/>
      <c r="L182" s="3"/>
      <c r="M182" s="5">
        <f>VLOOKUP($C182,'[1]1.계획인구(행정)'!$C$7:$U$501,14,FALSE)</f>
        <v>153</v>
      </c>
      <c r="N182" s="5">
        <f>VLOOKUP($C182,'[1]1.계획인구(행정)'!$C$7:$U$501,15,FALSE)</f>
        <v>153</v>
      </c>
      <c r="O182" s="5">
        <f>VLOOKUP($C182,'[1]1.계획인구(행정)'!$C$7:$U$501,16,FALSE)</f>
        <v>151</v>
      </c>
      <c r="P182" s="5">
        <f>VLOOKUP($C182,'[1]1.계획인구(행정)'!$C$7:$U$501,17,FALSE)</f>
        <v>149</v>
      </c>
      <c r="Q182" s="5">
        <f>VLOOKUP($C182,'[1]1.계획인구(행정)'!$C$7:$U$501,18,FALSE)</f>
        <v>153</v>
      </c>
      <c r="R182" s="5">
        <f>VLOOKUP($C182,'[1]1.계획인구(행정)'!$C$7:$U$501,19,FALSE)</f>
        <v>155</v>
      </c>
      <c r="S182" s="5">
        <f>SUM(S183)</f>
        <v>145</v>
      </c>
      <c r="T182" s="5">
        <f>SUM(T183)</f>
        <v>145</v>
      </c>
      <c r="U182" s="5">
        <f t="shared" ref="U182" si="859">SUM(U183)</f>
        <v>143</v>
      </c>
      <c r="V182" s="5">
        <f t="shared" ref="V182" si="860">SUM(V183)</f>
        <v>148</v>
      </c>
      <c r="W182" s="5">
        <f t="shared" ref="W182" si="861">SUM(W183)</f>
        <v>151</v>
      </c>
      <c r="X182" s="5">
        <f t="shared" ref="X182" si="862">SUM(X183)</f>
        <v>153</v>
      </c>
      <c r="Y182" s="5">
        <f t="shared" ref="Y182:Z182" si="863">SUM(Y183)</f>
        <v>145</v>
      </c>
      <c r="Z182" s="5">
        <f t="shared" si="863"/>
        <v>145</v>
      </c>
      <c r="AA182" s="5">
        <f t="shared" ref="AA182" si="864">SUM(AA183)</f>
        <v>143</v>
      </c>
      <c r="AB182" s="5">
        <f t="shared" ref="AB182" si="865">SUM(AB183)</f>
        <v>148</v>
      </c>
      <c r="AC182" s="5">
        <f t="shared" ref="AC182" si="866">SUM(AC183)</f>
        <v>151</v>
      </c>
      <c r="AD182" s="5">
        <f t="shared" ref="AD182" si="867">SUM(AD183)</f>
        <v>153</v>
      </c>
    </row>
    <row r="183" spans="1:32" s="2" customFormat="1" ht="18" customHeight="1" outlineLevel="1">
      <c r="A183" s="72"/>
      <c r="B183" s="72"/>
      <c r="C183" s="11"/>
      <c r="D183" s="25" t="s">
        <v>140</v>
      </c>
      <c r="E183" s="4"/>
      <c r="F183" s="9">
        <v>0</v>
      </c>
      <c r="G183" s="9"/>
      <c r="H183" s="3">
        <v>0.95</v>
      </c>
      <c r="I183" s="3">
        <v>0.95</v>
      </c>
      <c r="J183" s="3">
        <v>0.99</v>
      </c>
      <c r="K183" s="3">
        <v>0.99</v>
      </c>
      <c r="L183" s="3">
        <v>0.99</v>
      </c>
      <c r="M183" s="5">
        <f>M182</f>
        <v>153</v>
      </c>
      <c r="N183" s="5">
        <f t="shared" ref="N183:O183" si="868">N182</f>
        <v>153</v>
      </c>
      <c r="O183" s="5">
        <f t="shared" si="868"/>
        <v>151</v>
      </c>
      <c r="P183" s="5">
        <f t="shared" ref="P183" si="869">P182</f>
        <v>149</v>
      </c>
      <c r="Q183" s="5">
        <f t="shared" ref="Q183" si="870">Q182</f>
        <v>153</v>
      </c>
      <c r="R183" s="5">
        <f t="shared" ref="R183" si="871">R182</f>
        <v>155</v>
      </c>
      <c r="S183" s="27">
        <f t="shared" ref="S183" si="872">ROUND(IF($F183=0,M183,IF($F183=5,0,0))*H183,0)</f>
        <v>145</v>
      </c>
      <c r="T183" s="27">
        <f t="shared" ref="T183" si="873">ROUND(IF($F183=0,N183,IF($F183=5,0,0))*H183,0)</f>
        <v>145</v>
      </c>
      <c r="U183" s="27">
        <f>ROUND(IF($F183=0,O183,IF($F183=1,O183,IF($F183=5,O183,0)))*I183,0)</f>
        <v>143</v>
      </c>
      <c r="V183" s="27">
        <f>ROUND(IF($F183=0,P183,IF($F183=1,P183,IF($F183=2,P183,IF($F183=5,P183,0))))*J183,0)</f>
        <v>148</v>
      </c>
      <c r="W183" s="27">
        <f>ROUND(IF($F183=0,Q183,IF($F183=1,Q183,IF($F183=2,Q183,IF($F183=3,Q183,IF($F183=5,Q183,0)))))*K183,0)</f>
        <v>151</v>
      </c>
      <c r="X183" s="27">
        <f>ROUND(IF($F183=0,R183,IF($F183=1,R183,IF($F183=2,R183,IF($F183=3,R183,IF($F183=4,R183,IF($F183=5,R183,0))))))*L183,0)</f>
        <v>153</v>
      </c>
      <c r="Y183" s="27">
        <f t="shared" ref="Y183" si="874">ROUND(IF($F183=0,M183,IF($F183=5,M183,0))*H183,0)</f>
        <v>145</v>
      </c>
      <c r="Z183" s="27">
        <f t="shared" ref="Z183" si="875">ROUND(IF($F183=0,N183,IF($F183=5,N183,0))*H183,0)</f>
        <v>145</v>
      </c>
      <c r="AA183" s="27">
        <f>ROUND(IF($F183=0,O183,IF($F183=1,O183,IF($F183=5,O183,0)))*I183,0)</f>
        <v>143</v>
      </c>
      <c r="AB183" s="27">
        <f>ROUND(IF($F183=0,P183,IF($F183=1,P183,IF($F183=2,P183,IF($F183=5,P183,0))))*J183,0)</f>
        <v>148</v>
      </c>
      <c r="AC183" s="27">
        <f>ROUND(IF($F183=0,Q183,IF($F183=1,Q183,IF($F183=2,Q183,IF($F183=3,Q183,IF($F183=5,Q183,0)))))*K183,0)</f>
        <v>151</v>
      </c>
      <c r="AD183" s="27">
        <f>ROUND(IF($F183=0,R183,IF($F183=1,R183,IF($F183=2,R183,IF($F183=3,R183,IF($F183=4,R183,IF($F183=5,R183,0))))))*L183,0)</f>
        <v>153</v>
      </c>
    </row>
    <row r="184" spans="1:32" s="2" customFormat="1" ht="18" customHeight="1" outlineLevel="1">
      <c r="A184" s="72"/>
      <c r="B184" s="72"/>
      <c r="C184" s="22" t="s">
        <v>816</v>
      </c>
      <c r="D184" s="25" t="s">
        <v>1122</v>
      </c>
      <c r="E184" s="4"/>
      <c r="F184" s="9"/>
      <c r="G184" s="9"/>
      <c r="H184" s="3"/>
      <c r="I184" s="3"/>
      <c r="J184" s="3"/>
      <c r="K184" s="3"/>
      <c r="L184" s="3"/>
      <c r="M184" s="5">
        <f>VLOOKUP($C184,'[1]1.계획인구(행정)'!$C$7:$U$501,14,FALSE)</f>
        <v>67</v>
      </c>
      <c r="N184" s="5">
        <f>VLOOKUP($C184,'[1]1.계획인구(행정)'!$C$7:$U$501,15,FALSE)</f>
        <v>67</v>
      </c>
      <c r="O184" s="5">
        <f>VLOOKUP($C184,'[1]1.계획인구(행정)'!$C$7:$U$501,16,FALSE)</f>
        <v>66</v>
      </c>
      <c r="P184" s="5">
        <f>VLOOKUP($C184,'[1]1.계획인구(행정)'!$C$7:$U$501,17,FALSE)</f>
        <v>65</v>
      </c>
      <c r="Q184" s="5">
        <f>VLOOKUP($C184,'[1]1.계획인구(행정)'!$C$7:$U$501,18,FALSE)</f>
        <v>67</v>
      </c>
      <c r="R184" s="5">
        <f>VLOOKUP($C184,'[1]1.계획인구(행정)'!$C$7:$U$501,19,FALSE)</f>
        <v>68</v>
      </c>
      <c r="S184" s="5">
        <f>SUM(S185)</f>
        <v>64</v>
      </c>
      <c r="T184" s="5">
        <f>SUM(T185)</f>
        <v>64</v>
      </c>
      <c r="U184" s="5">
        <f t="shared" ref="U184" si="876">SUM(U185)</f>
        <v>63</v>
      </c>
      <c r="V184" s="5">
        <f t="shared" ref="V184" si="877">SUM(V185)</f>
        <v>64</v>
      </c>
      <c r="W184" s="5">
        <f t="shared" ref="W184" si="878">SUM(W185)</f>
        <v>66</v>
      </c>
      <c r="X184" s="5">
        <f t="shared" ref="X184" si="879">SUM(X185)</f>
        <v>67</v>
      </c>
      <c r="Y184" s="5">
        <f t="shared" ref="Y184:Z184" si="880">SUM(Y185)</f>
        <v>64</v>
      </c>
      <c r="Z184" s="5">
        <f t="shared" si="880"/>
        <v>64</v>
      </c>
      <c r="AA184" s="5">
        <f t="shared" ref="AA184" si="881">SUM(AA185)</f>
        <v>63</v>
      </c>
      <c r="AB184" s="5">
        <f t="shared" ref="AB184" si="882">SUM(AB185)</f>
        <v>64</v>
      </c>
      <c r="AC184" s="5">
        <f t="shared" ref="AC184" si="883">SUM(AC185)</f>
        <v>66</v>
      </c>
      <c r="AD184" s="5">
        <f t="shared" ref="AD184" si="884">SUM(AD185)</f>
        <v>67</v>
      </c>
    </row>
    <row r="185" spans="1:32" s="2" customFormat="1" ht="18" customHeight="1" outlineLevel="1">
      <c r="A185" s="72"/>
      <c r="B185" s="72"/>
      <c r="C185" s="11"/>
      <c r="D185" s="25" t="s">
        <v>141</v>
      </c>
      <c r="E185" s="4"/>
      <c r="F185" s="9">
        <v>0</v>
      </c>
      <c r="G185" s="9"/>
      <c r="H185" s="3">
        <v>0.95</v>
      </c>
      <c r="I185" s="3">
        <v>0.95</v>
      </c>
      <c r="J185" s="3">
        <v>0.99</v>
      </c>
      <c r="K185" s="3">
        <v>0.99</v>
      </c>
      <c r="L185" s="3">
        <v>0.99</v>
      </c>
      <c r="M185" s="5">
        <f>M184</f>
        <v>67</v>
      </c>
      <c r="N185" s="5">
        <f t="shared" ref="N185:O185" si="885">N184</f>
        <v>67</v>
      </c>
      <c r="O185" s="5">
        <f t="shared" si="885"/>
        <v>66</v>
      </c>
      <c r="P185" s="5">
        <f t="shared" ref="P185" si="886">P184</f>
        <v>65</v>
      </c>
      <c r="Q185" s="5">
        <f t="shared" ref="Q185" si="887">Q184</f>
        <v>67</v>
      </c>
      <c r="R185" s="5">
        <f t="shared" ref="R185" si="888">R184</f>
        <v>68</v>
      </c>
      <c r="S185" s="27">
        <f t="shared" ref="S185" si="889">ROUND(IF($F185=0,M185,IF($F185=5,0,0))*H185,0)</f>
        <v>64</v>
      </c>
      <c r="T185" s="27">
        <f t="shared" ref="T185" si="890">ROUND(IF($F185=0,N185,IF($F185=5,0,0))*H185,0)</f>
        <v>64</v>
      </c>
      <c r="U185" s="27">
        <f>ROUND(IF($F185=0,O185,IF($F185=1,O185,IF($F185=5,O185,0)))*I185,0)</f>
        <v>63</v>
      </c>
      <c r="V185" s="27">
        <f>ROUND(IF($F185=0,P185,IF($F185=1,P185,IF($F185=2,P185,IF($F185=5,P185,0))))*J185,0)</f>
        <v>64</v>
      </c>
      <c r="W185" s="27">
        <f>ROUND(IF($F185=0,Q185,IF($F185=1,Q185,IF($F185=2,Q185,IF($F185=3,Q185,IF($F185=5,Q185,0)))))*K185,0)</f>
        <v>66</v>
      </c>
      <c r="X185" s="27">
        <f>ROUND(IF($F185=0,R185,IF($F185=1,R185,IF($F185=2,R185,IF($F185=3,R185,IF($F185=4,R185,IF($F185=5,R185,0))))))*L185,0)</f>
        <v>67</v>
      </c>
      <c r="Y185" s="27">
        <f t="shared" ref="Y185" si="891">ROUND(IF($F185=0,M185,IF($F185=5,M185,0))*H185,0)</f>
        <v>64</v>
      </c>
      <c r="Z185" s="27">
        <f t="shared" ref="Z185" si="892">ROUND(IF($F185=0,N185,IF($F185=5,N185,0))*H185,0)</f>
        <v>64</v>
      </c>
      <c r="AA185" s="27">
        <f>ROUND(IF($F185=0,O185,IF($F185=1,O185,IF($F185=5,O185,0)))*I185,0)</f>
        <v>63</v>
      </c>
      <c r="AB185" s="27">
        <f>ROUND(IF($F185=0,P185,IF($F185=1,P185,IF($F185=2,P185,IF($F185=5,P185,0))))*J185,0)</f>
        <v>64</v>
      </c>
      <c r="AC185" s="27">
        <f>ROUND(IF($F185=0,Q185,IF($F185=1,Q185,IF($F185=2,Q185,IF($F185=3,Q185,IF($F185=5,Q185,0)))))*K185,0)</f>
        <v>66</v>
      </c>
      <c r="AD185" s="27">
        <f>ROUND(IF($F185=0,R185,IF($F185=1,R185,IF($F185=2,R185,IF($F185=3,R185,IF($F185=4,R185,IF($F185=5,R185,0))))))*L185,0)</f>
        <v>67</v>
      </c>
    </row>
    <row r="186" spans="1:32" s="2" customFormat="1" ht="18" customHeight="1" outlineLevel="1">
      <c r="A186" s="72"/>
      <c r="B186" s="72"/>
      <c r="C186" s="22" t="s">
        <v>817</v>
      </c>
      <c r="D186" s="25" t="s">
        <v>1122</v>
      </c>
      <c r="E186" s="4"/>
      <c r="F186" s="9"/>
      <c r="G186" s="9"/>
      <c r="H186" s="3"/>
      <c r="I186" s="3"/>
      <c r="J186" s="3"/>
      <c r="K186" s="3"/>
      <c r="L186" s="3"/>
      <c r="M186" s="5">
        <f>VLOOKUP($C186,'[1]1.계획인구(행정)'!$C$7:$U$501,14,FALSE)</f>
        <v>65</v>
      </c>
      <c r="N186" s="5">
        <f>VLOOKUP($C186,'[1]1.계획인구(행정)'!$C$7:$U$501,15,FALSE)</f>
        <v>65</v>
      </c>
      <c r="O186" s="5">
        <f>VLOOKUP($C186,'[1]1.계획인구(행정)'!$C$7:$U$501,16,FALSE)</f>
        <v>64</v>
      </c>
      <c r="P186" s="5">
        <f>VLOOKUP($C186,'[1]1.계획인구(행정)'!$C$7:$U$501,17,FALSE)</f>
        <v>63</v>
      </c>
      <c r="Q186" s="5">
        <f>VLOOKUP($C186,'[1]1.계획인구(행정)'!$C$7:$U$501,18,FALSE)</f>
        <v>65</v>
      </c>
      <c r="R186" s="5">
        <f>VLOOKUP($C186,'[1]1.계획인구(행정)'!$C$7:$U$501,19,FALSE)</f>
        <v>66</v>
      </c>
      <c r="S186" s="5">
        <f>SUM(S187)</f>
        <v>62</v>
      </c>
      <c r="T186" s="5">
        <f>SUM(T187)</f>
        <v>62</v>
      </c>
      <c r="U186" s="5">
        <f t="shared" ref="U186" si="893">SUM(U187)</f>
        <v>61</v>
      </c>
      <c r="V186" s="5">
        <f t="shared" ref="V186" si="894">SUM(V187)</f>
        <v>62</v>
      </c>
      <c r="W186" s="5">
        <f t="shared" ref="W186" si="895">SUM(W187)</f>
        <v>64</v>
      </c>
      <c r="X186" s="5">
        <f t="shared" ref="X186" si="896">SUM(X187)</f>
        <v>65</v>
      </c>
      <c r="Y186" s="5">
        <f t="shared" ref="Y186:Z186" si="897">SUM(Y187)</f>
        <v>62</v>
      </c>
      <c r="Z186" s="5">
        <f t="shared" si="897"/>
        <v>62</v>
      </c>
      <c r="AA186" s="5">
        <f t="shared" ref="AA186" si="898">SUM(AA187)</f>
        <v>61</v>
      </c>
      <c r="AB186" s="5">
        <f t="shared" ref="AB186" si="899">SUM(AB187)</f>
        <v>62</v>
      </c>
      <c r="AC186" s="5">
        <f t="shared" ref="AC186" si="900">SUM(AC187)</f>
        <v>64</v>
      </c>
      <c r="AD186" s="5">
        <f t="shared" ref="AD186" si="901">SUM(AD187)</f>
        <v>65</v>
      </c>
    </row>
    <row r="187" spans="1:32" s="2" customFormat="1" ht="18" customHeight="1" outlineLevel="1">
      <c r="A187" s="72"/>
      <c r="B187" s="72"/>
      <c r="C187" s="13"/>
      <c r="D187" s="25" t="s">
        <v>142</v>
      </c>
      <c r="E187" s="4"/>
      <c r="F187" s="9">
        <v>0</v>
      </c>
      <c r="G187" s="9"/>
      <c r="H187" s="3">
        <v>0.95</v>
      </c>
      <c r="I187" s="3">
        <v>0.95</v>
      </c>
      <c r="J187" s="3">
        <v>0.99</v>
      </c>
      <c r="K187" s="3">
        <v>0.99</v>
      </c>
      <c r="L187" s="3">
        <v>0.99</v>
      </c>
      <c r="M187" s="5">
        <f>M186</f>
        <v>65</v>
      </c>
      <c r="N187" s="5">
        <f t="shared" ref="N187:O187" si="902">N186</f>
        <v>65</v>
      </c>
      <c r="O187" s="5">
        <f t="shared" si="902"/>
        <v>64</v>
      </c>
      <c r="P187" s="5">
        <f t="shared" ref="P187" si="903">P186</f>
        <v>63</v>
      </c>
      <c r="Q187" s="5">
        <f t="shared" ref="Q187" si="904">Q186</f>
        <v>65</v>
      </c>
      <c r="R187" s="5">
        <f t="shared" ref="R187" si="905">R186</f>
        <v>66</v>
      </c>
      <c r="S187" s="27">
        <f t="shared" ref="S187" si="906">ROUND(IF($F187=0,M187,IF($F187=5,0,0))*H187,0)</f>
        <v>62</v>
      </c>
      <c r="T187" s="27">
        <f t="shared" ref="T187" si="907">ROUND(IF($F187=0,N187,IF($F187=5,0,0))*H187,0)</f>
        <v>62</v>
      </c>
      <c r="U187" s="27">
        <f>ROUND(IF($F187=0,O187,IF($F187=1,O187,IF($F187=5,O187,0)))*I187,0)</f>
        <v>61</v>
      </c>
      <c r="V187" s="27">
        <f>ROUND(IF($F187=0,P187,IF($F187=1,P187,IF($F187=2,P187,IF($F187=5,P187,0))))*J187,0)</f>
        <v>62</v>
      </c>
      <c r="W187" s="27">
        <f>ROUND(IF($F187=0,Q187,IF($F187=1,Q187,IF($F187=2,Q187,IF($F187=3,Q187,IF($F187=5,Q187,0)))))*K187,0)</f>
        <v>64</v>
      </c>
      <c r="X187" s="27">
        <f>ROUND(IF($F187=0,R187,IF($F187=1,R187,IF($F187=2,R187,IF($F187=3,R187,IF($F187=4,R187,IF($F187=5,R187,0))))))*L187,0)</f>
        <v>65</v>
      </c>
      <c r="Y187" s="27">
        <f t="shared" ref="Y187" si="908">ROUND(IF($F187=0,M187,IF($F187=5,M187,0))*H187,0)</f>
        <v>62</v>
      </c>
      <c r="Z187" s="27">
        <f t="shared" ref="Z187" si="909">ROUND(IF($F187=0,N187,IF($F187=5,N187,0))*H187,0)</f>
        <v>62</v>
      </c>
      <c r="AA187" s="27">
        <f>ROUND(IF($F187=0,O187,IF($F187=1,O187,IF($F187=5,O187,0)))*I187,0)</f>
        <v>61</v>
      </c>
      <c r="AB187" s="27">
        <f>ROUND(IF($F187=0,P187,IF($F187=1,P187,IF($F187=2,P187,IF($F187=5,P187,0))))*J187,0)</f>
        <v>62</v>
      </c>
      <c r="AC187" s="27">
        <f>ROUND(IF($F187=0,Q187,IF($F187=1,Q187,IF($F187=2,Q187,IF($F187=3,Q187,IF($F187=5,Q187,0)))))*K187,0)</f>
        <v>64</v>
      </c>
      <c r="AD187" s="27">
        <f>ROUND(IF($F187=0,R187,IF($F187=1,R187,IF($F187=2,R187,IF($F187=3,R187,IF($F187=4,R187,IF($F187=5,R187,0))))))*L187,0)</f>
        <v>65</v>
      </c>
    </row>
    <row r="188" spans="1:32" s="2" customFormat="1" ht="18" customHeight="1">
      <c r="A188" s="72" t="s">
        <v>143</v>
      </c>
      <c r="B188" s="73" t="s">
        <v>144</v>
      </c>
      <c r="C188" s="74"/>
      <c r="D188" s="75"/>
      <c r="E188" s="6"/>
      <c r="F188" s="10"/>
      <c r="G188" s="10"/>
      <c r="H188" s="8"/>
      <c r="I188" s="8"/>
      <c r="J188" s="8"/>
      <c r="K188" s="8"/>
      <c r="L188" s="8"/>
      <c r="M188" s="7">
        <f>SUMPRODUCT(($D189:$D261="소계")*(M189:M261))</f>
        <v>5357</v>
      </c>
      <c r="N188" s="7">
        <f t="shared" ref="N188:R188" si="910">SUMPRODUCT(($D189:$D261="소계")*(N189:N261))</f>
        <v>5363</v>
      </c>
      <c r="O188" s="7">
        <f t="shared" si="910"/>
        <v>5283</v>
      </c>
      <c r="P188" s="7">
        <f t="shared" si="910"/>
        <v>5227</v>
      </c>
      <c r="Q188" s="7">
        <f t="shared" si="910"/>
        <v>5351</v>
      </c>
      <c r="R188" s="7">
        <f t="shared" si="910"/>
        <v>5447</v>
      </c>
      <c r="S188" s="7">
        <f t="shared" ref="S188:U188" si="911">SUMPRODUCT(($D189:$D261="소계")*(S189:S261))</f>
        <v>3680</v>
      </c>
      <c r="T188" s="7">
        <f t="shared" si="911"/>
        <v>4111</v>
      </c>
      <c r="U188" s="7">
        <f t="shared" si="911"/>
        <v>4509</v>
      </c>
      <c r="V188" s="7">
        <f t="shared" ref="V188" si="912">SUMPRODUCT(($D189:$D261="소계")*(V189:V261))</f>
        <v>4726</v>
      </c>
      <c r="W188" s="7">
        <f t="shared" ref="W188" si="913">SUMPRODUCT(($D189:$D261="소계")*(W189:W261))</f>
        <v>4838</v>
      </c>
      <c r="X188" s="7">
        <f t="shared" ref="X188" si="914">SUMPRODUCT(($D189:$D261="소계")*(X189:X261))</f>
        <v>4925</v>
      </c>
      <c r="Y188" s="7">
        <f t="shared" ref="Y188:Z188" si="915">SUMPRODUCT(($D189:$D261="소계")*(Y189:Y261))</f>
        <v>3876</v>
      </c>
      <c r="Z188" s="7">
        <f t="shared" si="915"/>
        <v>4307</v>
      </c>
      <c r="AA188" s="7">
        <f t="shared" ref="AA188" si="916">SUMPRODUCT(($D189:$D261="소계")*(AA189:AA261))</f>
        <v>4509</v>
      </c>
      <c r="AB188" s="7">
        <f t="shared" ref="AB188" si="917">SUMPRODUCT(($D189:$D261="소계")*(AB189:AB261))</f>
        <v>4726</v>
      </c>
      <c r="AC188" s="7">
        <f t="shared" ref="AC188" si="918">SUMPRODUCT(($D189:$D261="소계")*(AC189:AC261))</f>
        <v>4838</v>
      </c>
      <c r="AD188" s="7">
        <f t="shared" ref="AD188" si="919">SUMPRODUCT(($D189:$D261="소계")*(AD189:AD261))</f>
        <v>4925</v>
      </c>
      <c r="AE188" s="29">
        <f>S188/M188</f>
        <v>0.68695165204405451</v>
      </c>
      <c r="AF188" s="29">
        <f>Y188/M188</f>
        <v>0.72353929438118347</v>
      </c>
    </row>
    <row r="189" spans="1:32" s="2" customFormat="1" ht="18" customHeight="1">
      <c r="A189" s="72"/>
      <c r="B189" s="72" t="s">
        <v>145</v>
      </c>
      <c r="C189" s="25" t="s">
        <v>146</v>
      </c>
      <c r="D189" s="25" t="s">
        <v>63</v>
      </c>
      <c r="E189" s="4"/>
      <c r="F189" s="9"/>
      <c r="G189" s="9"/>
      <c r="H189" s="3"/>
      <c r="I189" s="3"/>
      <c r="J189" s="3"/>
      <c r="K189" s="3"/>
      <c r="L189" s="3"/>
      <c r="M189" s="5">
        <f>SUMPRODUCT(($D190:$D193="계")*(M190:M193))</f>
        <v>363</v>
      </c>
      <c r="N189" s="5">
        <f t="shared" ref="N189:AD189" si="920">SUMPRODUCT(($D190:$D193="계")*(N190:N193))</f>
        <v>363</v>
      </c>
      <c r="O189" s="5">
        <f t="shared" si="920"/>
        <v>358</v>
      </c>
      <c r="P189" s="5">
        <f t="shared" si="920"/>
        <v>354</v>
      </c>
      <c r="Q189" s="5">
        <f t="shared" si="920"/>
        <v>363</v>
      </c>
      <c r="R189" s="5">
        <f t="shared" si="920"/>
        <v>369</v>
      </c>
      <c r="S189" s="5">
        <f t="shared" si="920"/>
        <v>290</v>
      </c>
      <c r="T189" s="5">
        <f t="shared" ref="T189" si="921">SUMPRODUCT(($D190:$D193="계")*(T190:T193))</f>
        <v>290</v>
      </c>
      <c r="U189" s="5">
        <f t="shared" si="920"/>
        <v>322</v>
      </c>
      <c r="V189" s="5">
        <f t="shared" si="920"/>
        <v>336</v>
      </c>
      <c r="W189" s="5">
        <f t="shared" si="920"/>
        <v>345</v>
      </c>
      <c r="X189" s="5">
        <f t="shared" si="920"/>
        <v>351</v>
      </c>
      <c r="Y189" s="5">
        <f t="shared" si="920"/>
        <v>290</v>
      </c>
      <c r="Z189" s="5">
        <f t="shared" ref="Z189" si="922">SUMPRODUCT(($D190:$D193="계")*(Z190:Z193))</f>
        <v>290</v>
      </c>
      <c r="AA189" s="5">
        <f t="shared" si="920"/>
        <v>322</v>
      </c>
      <c r="AB189" s="5">
        <f t="shared" si="920"/>
        <v>336</v>
      </c>
      <c r="AC189" s="5">
        <f t="shared" si="920"/>
        <v>345</v>
      </c>
      <c r="AD189" s="5">
        <f t="shared" si="920"/>
        <v>351</v>
      </c>
    </row>
    <row r="190" spans="1:32" s="2" customFormat="1" ht="18" customHeight="1" outlineLevel="1">
      <c r="A190" s="72"/>
      <c r="B190" s="72"/>
      <c r="C190" s="22" t="s">
        <v>818</v>
      </c>
      <c r="D190" s="25" t="s">
        <v>1122</v>
      </c>
      <c r="E190" s="4"/>
      <c r="F190" s="9"/>
      <c r="G190" s="9"/>
      <c r="H190" s="3"/>
      <c r="I190" s="3"/>
      <c r="J190" s="3"/>
      <c r="K190" s="3"/>
      <c r="L190" s="3"/>
      <c r="M190" s="5">
        <f>VLOOKUP($C190,'[1]1.계획인구(행정)'!$C$7:$U$501,14,FALSE)</f>
        <v>223</v>
      </c>
      <c r="N190" s="5">
        <f>VLOOKUP($C190,'[1]1.계획인구(행정)'!$C$7:$U$501,15,FALSE)</f>
        <v>223</v>
      </c>
      <c r="O190" s="5">
        <f>VLOOKUP($C190,'[1]1.계획인구(행정)'!$C$7:$U$501,16,FALSE)</f>
        <v>220</v>
      </c>
      <c r="P190" s="5">
        <f>VLOOKUP($C190,'[1]1.계획인구(행정)'!$C$7:$U$501,17,FALSE)</f>
        <v>217</v>
      </c>
      <c r="Q190" s="5">
        <f>VLOOKUP($C190,'[1]1.계획인구(행정)'!$C$7:$U$501,18,FALSE)</f>
        <v>223</v>
      </c>
      <c r="R190" s="5">
        <f>VLOOKUP($C190,'[1]1.계획인구(행정)'!$C$7:$U$501,19,FALSE)</f>
        <v>227</v>
      </c>
      <c r="S190" s="5">
        <f>SUM(S191)</f>
        <v>178</v>
      </c>
      <c r="T190" s="5">
        <f>SUM(T191)</f>
        <v>178</v>
      </c>
      <c r="U190" s="5">
        <f t="shared" ref="U190:AD190" si="923">SUM(U191)</f>
        <v>198</v>
      </c>
      <c r="V190" s="5">
        <f t="shared" si="923"/>
        <v>206</v>
      </c>
      <c r="W190" s="5">
        <f t="shared" si="923"/>
        <v>212</v>
      </c>
      <c r="X190" s="5">
        <f t="shared" si="923"/>
        <v>216</v>
      </c>
      <c r="Y190" s="5">
        <f t="shared" si="923"/>
        <v>178</v>
      </c>
      <c r="Z190" s="5">
        <f t="shared" si="923"/>
        <v>178</v>
      </c>
      <c r="AA190" s="5">
        <f t="shared" si="923"/>
        <v>198</v>
      </c>
      <c r="AB190" s="5">
        <f t="shared" si="923"/>
        <v>206</v>
      </c>
      <c r="AC190" s="5">
        <f t="shared" si="923"/>
        <v>212</v>
      </c>
      <c r="AD190" s="5">
        <f t="shared" si="923"/>
        <v>216</v>
      </c>
    </row>
    <row r="191" spans="1:32" s="2" customFormat="1" ht="18" customHeight="1" outlineLevel="1">
      <c r="A191" s="72"/>
      <c r="B191" s="72"/>
      <c r="C191" s="11"/>
      <c r="D191" s="42" t="s">
        <v>1526</v>
      </c>
      <c r="E191" s="4"/>
      <c r="F191" s="9">
        <v>0</v>
      </c>
      <c r="G191" s="9"/>
      <c r="H191" s="3">
        <v>0.8</v>
      </c>
      <c r="I191" s="3">
        <v>0.9</v>
      </c>
      <c r="J191" s="3">
        <v>0.95</v>
      </c>
      <c r="K191" s="3">
        <v>0.95</v>
      </c>
      <c r="L191" s="3">
        <v>0.95</v>
      </c>
      <c r="M191" s="5">
        <f>M190</f>
        <v>223</v>
      </c>
      <c r="N191" s="5">
        <f t="shared" ref="N191:O191" si="924">N190</f>
        <v>223</v>
      </c>
      <c r="O191" s="5">
        <f t="shared" si="924"/>
        <v>220</v>
      </c>
      <c r="P191" s="5">
        <f t="shared" ref="P191" si="925">P190</f>
        <v>217</v>
      </c>
      <c r="Q191" s="5">
        <f t="shared" ref="Q191" si="926">Q190</f>
        <v>223</v>
      </c>
      <c r="R191" s="5">
        <f t="shared" ref="R191" si="927">R190</f>
        <v>227</v>
      </c>
      <c r="S191" s="27">
        <f t="shared" ref="S191" si="928">ROUND(IF($F191=0,M191,IF($F191=5,0,0))*H191,0)</f>
        <v>178</v>
      </c>
      <c r="T191" s="27">
        <f t="shared" ref="T191" si="929">ROUND(IF($F191=0,N191,IF($F191=5,0,0))*H191,0)</f>
        <v>178</v>
      </c>
      <c r="U191" s="27">
        <f>ROUND(IF($F191=0,O191,IF($F191=1,O191,IF($F191=5,O191,0)))*I191,0)</f>
        <v>198</v>
      </c>
      <c r="V191" s="27">
        <f>ROUND(IF($F191=0,P191,IF($F191=1,P191,IF($F191=2,P191,IF($F191=5,P191,0))))*J191,0)</f>
        <v>206</v>
      </c>
      <c r="W191" s="27">
        <f>ROUND(IF($F191=0,Q191,IF($F191=1,Q191,IF($F191=2,Q191,IF($F191=3,Q191,IF($F191=5,Q191,0)))))*K191,0)</f>
        <v>212</v>
      </c>
      <c r="X191" s="27">
        <f>ROUND(IF($F191=0,R191,IF($F191=1,R191,IF($F191=2,R191,IF($F191=3,R191,IF($F191=4,R191,IF($F191=5,R191,0))))))*L191,0)</f>
        <v>216</v>
      </c>
      <c r="Y191" s="27">
        <f t="shared" ref="Y191" si="930">ROUND(IF($F191=0,M191,IF($F191=5,M191,0))*H191,0)</f>
        <v>178</v>
      </c>
      <c r="Z191" s="27">
        <f t="shared" ref="Z191" si="931">ROUND(IF($F191=0,N191,IF($F191=5,N191,0))*H191,0)</f>
        <v>178</v>
      </c>
      <c r="AA191" s="27">
        <f>ROUND(IF($F191=0,O191,IF($F191=1,O191,IF($F191=5,O191,0)))*I191,0)</f>
        <v>198</v>
      </c>
      <c r="AB191" s="27">
        <f>ROUND(IF($F191=0,P191,IF($F191=1,P191,IF($F191=2,P191,IF($F191=5,P191,0))))*J191,0)</f>
        <v>206</v>
      </c>
      <c r="AC191" s="27">
        <f>ROUND(IF($F191=0,Q191,IF($F191=1,Q191,IF($F191=2,Q191,IF($F191=3,Q191,IF($F191=5,Q191,0)))))*K191,0)</f>
        <v>212</v>
      </c>
      <c r="AD191" s="27">
        <f>ROUND(IF($F191=0,R191,IF($F191=1,R191,IF($F191=2,R191,IF($F191=3,R191,IF($F191=4,R191,IF($F191=5,R191,0))))))*L191,0)</f>
        <v>216</v>
      </c>
    </row>
    <row r="192" spans="1:32" s="2" customFormat="1" ht="18" customHeight="1" outlineLevel="1">
      <c r="A192" s="72"/>
      <c r="B192" s="72"/>
      <c r="C192" s="22" t="s">
        <v>819</v>
      </c>
      <c r="D192" s="25" t="s">
        <v>1122</v>
      </c>
      <c r="E192" s="4"/>
      <c r="F192" s="9"/>
      <c r="G192" s="9"/>
      <c r="H192" s="3"/>
      <c r="I192" s="3"/>
      <c r="J192" s="3"/>
      <c r="K192" s="3"/>
      <c r="L192" s="3"/>
      <c r="M192" s="5">
        <f>VLOOKUP($C192,'[1]1.계획인구(행정)'!$C$7:$U$501,14,FALSE)</f>
        <v>140</v>
      </c>
      <c r="N192" s="5">
        <f>VLOOKUP($C192,'[1]1.계획인구(행정)'!$C$7:$U$501,15,FALSE)</f>
        <v>140</v>
      </c>
      <c r="O192" s="5">
        <f>VLOOKUP($C192,'[1]1.계획인구(행정)'!$C$7:$U$501,16,FALSE)</f>
        <v>138</v>
      </c>
      <c r="P192" s="5">
        <f>VLOOKUP($C192,'[1]1.계획인구(행정)'!$C$7:$U$501,17,FALSE)</f>
        <v>137</v>
      </c>
      <c r="Q192" s="5">
        <f>VLOOKUP($C192,'[1]1.계획인구(행정)'!$C$7:$U$501,18,FALSE)</f>
        <v>140</v>
      </c>
      <c r="R192" s="5">
        <f>VLOOKUP($C192,'[1]1.계획인구(행정)'!$C$7:$U$501,19,FALSE)</f>
        <v>142</v>
      </c>
      <c r="S192" s="5">
        <f>SUM(S193)</f>
        <v>112</v>
      </c>
      <c r="T192" s="5">
        <f>SUM(T193)</f>
        <v>112</v>
      </c>
      <c r="U192" s="5">
        <f t="shared" ref="U192" si="932">SUM(U193)</f>
        <v>124</v>
      </c>
      <c r="V192" s="5">
        <f t="shared" ref="V192" si="933">SUM(V193)</f>
        <v>130</v>
      </c>
      <c r="W192" s="5">
        <f t="shared" ref="W192" si="934">SUM(W193)</f>
        <v>133</v>
      </c>
      <c r="X192" s="5">
        <f t="shared" ref="X192" si="935">SUM(X193)</f>
        <v>135</v>
      </c>
      <c r="Y192" s="5">
        <f t="shared" ref="Y192:Z192" si="936">SUM(Y193)</f>
        <v>112</v>
      </c>
      <c r="Z192" s="5">
        <f t="shared" si="936"/>
        <v>112</v>
      </c>
      <c r="AA192" s="5">
        <f t="shared" ref="AA192" si="937">SUM(AA193)</f>
        <v>124</v>
      </c>
      <c r="AB192" s="5">
        <f t="shared" ref="AB192" si="938">SUM(AB193)</f>
        <v>130</v>
      </c>
      <c r="AC192" s="5">
        <f t="shared" ref="AC192" si="939">SUM(AC193)</f>
        <v>133</v>
      </c>
      <c r="AD192" s="5">
        <f t="shared" ref="AD192" si="940">SUM(AD193)</f>
        <v>135</v>
      </c>
    </row>
    <row r="193" spans="1:30" s="2" customFormat="1" ht="18" customHeight="1" outlineLevel="1">
      <c r="A193" s="72"/>
      <c r="B193" s="72"/>
      <c r="C193" s="11"/>
      <c r="D193" s="25" t="s">
        <v>147</v>
      </c>
      <c r="E193" s="4"/>
      <c r="F193" s="9">
        <v>0</v>
      </c>
      <c r="G193" s="9"/>
      <c r="H193" s="3">
        <v>0.8</v>
      </c>
      <c r="I193" s="3">
        <v>0.9</v>
      </c>
      <c r="J193" s="3">
        <v>0.95</v>
      </c>
      <c r="K193" s="3">
        <v>0.95</v>
      </c>
      <c r="L193" s="3">
        <v>0.95</v>
      </c>
      <c r="M193" s="5">
        <f>M192</f>
        <v>140</v>
      </c>
      <c r="N193" s="5">
        <f t="shared" ref="N193:O193" si="941">N192</f>
        <v>140</v>
      </c>
      <c r="O193" s="5">
        <f t="shared" si="941"/>
        <v>138</v>
      </c>
      <c r="P193" s="5">
        <f t="shared" ref="P193" si="942">P192</f>
        <v>137</v>
      </c>
      <c r="Q193" s="5">
        <f t="shared" ref="Q193" si="943">Q192</f>
        <v>140</v>
      </c>
      <c r="R193" s="5">
        <f t="shared" ref="R193" si="944">R192</f>
        <v>142</v>
      </c>
      <c r="S193" s="27">
        <f t="shared" ref="S193" si="945">ROUND(IF($F193=0,M193,IF($F193=5,0,0))*H193,0)</f>
        <v>112</v>
      </c>
      <c r="T193" s="27">
        <f t="shared" ref="T193" si="946">ROUND(IF($F193=0,N193,IF($F193=5,0,0))*H193,0)</f>
        <v>112</v>
      </c>
      <c r="U193" s="27">
        <f>ROUND(IF($F193=0,O193,IF($F193=1,O193,IF($F193=5,O193,0)))*I193,0)</f>
        <v>124</v>
      </c>
      <c r="V193" s="27">
        <f>ROUND(IF($F193=0,P193,IF($F193=1,P193,IF($F193=2,P193,IF($F193=5,P193,0))))*J193,0)</f>
        <v>130</v>
      </c>
      <c r="W193" s="27">
        <f>ROUND(IF($F193=0,Q193,IF($F193=1,Q193,IF($F193=2,Q193,IF($F193=3,Q193,IF($F193=5,Q193,0)))))*K193,0)</f>
        <v>133</v>
      </c>
      <c r="X193" s="27">
        <f>ROUND(IF($F193=0,R193,IF($F193=1,R193,IF($F193=2,R193,IF($F193=3,R193,IF($F193=4,R193,IF($F193=5,R193,0))))))*L193,0)</f>
        <v>135</v>
      </c>
      <c r="Y193" s="27">
        <f t="shared" ref="Y193" si="947">ROUND(IF($F193=0,M193,IF($F193=5,M193,0))*H193,0)</f>
        <v>112</v>
      </c>
      <c r="Z193" s="27">
        <f t="shared" ref="Z193" si="948">ROUND(IF($F193=0,N193,IF($F193=5,N193,0))*H193,0)</f>
        <v>112</v>
      </c>
      <c r="AA193" s="27">
        <f>ROUND(IF($F193=0,O193,IF($F193=1,O193,IF($F193=5,O193,0)))*I193,0)</f>
        <v>124</v>
      </c>
      <c r="AB193" s="27">
        <f>ROUND(IF($F193=0,P193,IF($F193=1,P193,IF($F193=2,P193,IF($F193=5,P193,0))))*J193,0)</f>
        <v>130</v>
      </c>
      <c r="AC193" s="27">
        <f>ROUND(IF($F193=0,Q193,IF($F193=1,Q193,IF($F193=2,Q193,IF($F193=3,Q193,IF($F193=5,Q193,0)))))*K193,0)</f>
        <v>133</v>
      </c>
      <c r="AD193" s="27">
        <f>ROUND(IF($F193=0,R193,IF($F193=1,R193,IF($F193=2,R193,IF($F193=3,R193,IF($F193=4,R193,IF($F193=5,R193,0))))))*L193,0)</f>
        <v>135</v>
      </c>
    </row>
    <row r="194" spans="1:30" s="2" customFormat="1" ht="18" customHeight="1">
      <c r="A194" s="72" t="s">
        <v>1502</v>
      </c>
      <c r="B194" s="72" t="s">
        <v>148</v>
      </c>
      <c r="C194" s="25" t="s">
        <v>149</v>
      </c>
      <c r="D194" s="25" t="s">
        <v>2</v>
      </c>
      <c r="E194" s="4"/>
      <c r="F194" s="9"/>
      <c r="G194" s="9"/>
      <c r="H194" s="3"/>
      <c r="I194" s="3"/>
      <c r="J194" s="3"/>
      <c r="K194" s="3"/>
      <c r="L194" s="3"/>
      <c r="M194" s="5">
        <f>SUMPRODUCT(($D195:$D200="계")*(M195:M200))</f>
        <v>470</v>
      </c>
      <c r="N194" s="5">
        <f t="shared" ref="N194" si="949">SUMPRODUCT(($D195:$D200="계")*(N195:N200))</f>
        <v>471</v>
      </c>
      <c r="O194" s="5">
        <f t="shared" ref="O194:AD194" si="950">SUMPRODUCT(($D195:$D200="계")*(O195:O200))</f>
        <v>464</v>
      </c>
      <c r="P194" s="5">
        <f t="shared" si="950"/>
        <v>458</v>
      </c>
      <c r="Q194" s="5">
        <f t="shared" si="950"/>
        <v>469</v>
      </c>
      <c r="R194" s="5">
        <f t="shared" si="950"/>
        <v>478</v>
      </c>
      <c r="S194" s="5">
        <f t="shared" si="950"/>
        <v>118</v>
      </c>
      <c r="T194" s="5">
        <f t="shared" ref="T194" si="951">SUMPRODUCT(($D195:$D200="계")*(T195:T200))</f>
        <v>389</v>
      </c>
      <c r="U194" s="5">
        <f t="shared" si="950"/>
        <v>394</v>
      </c>
      <c r="V194" s="5">
        <f t="shared" si="950"/>
        <v>413</v>
      </c>
      <c r="W194" s="5">
        <f t="shared" si="950"/>
        <v>422</v>
      </c>
      <c r="X194" s="5">
        <f t="shared" si="950"/>
        <v>431</v>
      </c>
      <c r="Y194" s="5">
        <f t="shared" si="950"/>
        <v>118</v>
      </c>
      <c r="Z194" s="5">
        <f t="shared" si="950"/>
        <v>389</v>
      </c>
      <c r="AA194" s="5">
        <f t="shared" si="950"/>
        <v>394</v>
      </c>
      <c r="AB194" s="5">
        <f t="shared" si="950"/>
        <v>413</v>
      </c>
      <c r="AC194" s="5">
        <f t="shared" si="950"/>
        <v>422</v>
      </c>
      <c r="AD194" s="5">
        <f t="shared" si="950"/>
        <v>431</v>
      </c>
    </row>
    <row r="195" spans="1:30" s="2" customFormat="1" ht="18" customHeight="1" outlineLevel="1">
      <c r="A195" s="72"/>
      <c r="B195" s="72"/>
      <c r="C195" s="22" t="s">
        <v>820</v>
      </c>
      <c r="D195" s="25" t="s">
        <v>1122</v>
      </c>
      <c r="E195" s="4"/>
      <c r="F195" s="9"/>
      <c r="G195" s="9"/>
      <c r="H195" s="3"/>
      <c r="I195" s="3"/>
      <c r="J195" s="3"/>
      <c r="K195" s="3"/>
      <c r="L195" s="3"/>
      <c r="M195" s="5">
        <f>VLOOKUP($C195,'[1]1.계획인구(행정)'!$C$7:$U$501,14,FALSE)</f>
        <v>133</v>
      </c>
      <c r="N195" s="5">
        <f>VLOOKUP($C195,'[1]1.계획인구(행정)'!$C$7:$U$501,15,FALSE)</f>
        <v>134</v>
      </c>
      <c r="O195" s="5">
        <f>VLOOKUP($C195,'[1]1.계획인구(행정)'!$C$7:$U$501,16,FALSE)</f>
        <v>132</v>
      </c>
      <c r="P195" s="5">
        <f>VLOOKUP($C195,'[1]1.계획인구(행정)'!$C$7:$U$501,17,FALSE)</f>
        <v>129</v>
      </c>
      <c r="Q195" s="5">
        <f>VLOOKUP($C195,'[1]1.계획인구(행정)'!$C$7:$U$501,18,FALSE)</f>
        <v>132</v>
      </c>
      <c r="R195" s="5">
        <f>VLOOKUP($C195,'[1]1.계획인구(행정)'!$C$7:$U$501,19,FALSE)</f>
        <v>135</v>
      </c>
      <c r="S195" s="5">
        <f>SUM(S196)</f>
        <v>0</v>
      </c>
      <c r="T195" s="5">
        <f>SUM(T196)</f>
        <v>112</v>
      </c>
      <c r="U195" s="5">
        <f t="shared" ref="U195:AD195" si="952">SUM(U196)</f>
        <v>112</v>
      </c>
      <c r="V195" s="5">
        <f t="shared" si="952"/>
        <v>116</v>
      </c>
      <c r="W195" s="5">
        <f t="shared" si="952"/>
        <v>119</v>
      </c>
      <c r="X195" s="5">
        <f t="shared" si="952"/>
        <v>122</v>
      </c>
      <c r="Y195" s="5">
        <f t="shared" si="952"/>
        <v>0</v>
      </c>
      <c r="Z195" s="5">
        <f t="shared" si="952"/>
        <v>112</v>
      </c>
      <c r="AA195" s="5">
        <f t="shared" si="952"/>
        <v>112</v>
      </c>
      <c r="AB195" s="5">
        <f t="shared" si="952"/>
        <v>116</v>
      </c>
      <c r="AC195" s="5">
        <f t="shared" si="952"/>
        <v>119</v>
      </c>
      <c r="AD195" s="5">
        <f t="shared" si="952"/>
        <v>122</v>
      </c>
    </row>
    <row r="196" spans="1:30" s="2" customFormat="1" ht="18" customHeight="1" outlineLevel="1">
      <c r="A196" s="72"/>
      <c r="B196" s="72"/>
      <c r="C196" s="13"/>
      <c r="D196" s="25" t="s">
        <v>150</v>
      </c>
      <c r="E196" s="4"/>
      <c r="F196" s="9">
        <v>1</v>
      </c>
      <c r="G196" s="9"/>
      <c r="H196" s="3">
        <v>0.8</v>
      </c>
      <c r="I196" s="3">
        <v>0.85</v>
      </c>
      <c r="J196" s="3">
        <v>0.9</v>
      </c>
      <c r="K196" s="3">
        <v>0.9</v>
      </c>
      <c r="L196" s="3">
        <v>0.9</v>
      </c>
      <c r="M196" s="5">
        <f>M195</f>
        <v>133</v>
      </c>
      <c r="N196" s="5">
        <f t="shared" ref="N196:O196" si="953">N195</f>
        <v>134</v>
      </c>
      <c r="O196" s="5">
        <f t="shared" si="953"/>
        <v>132</v>
      </c>
      <c r="P196" s="5">
        <f t="shared" ref="P196" si="954">P195</f>
        <v>129</v>
      </c>
      <c r="Q196" s="5">
        <f t="shared" ref="Q196" si="955">Q195</f>
        <v>132</v>
      </c>
      <c r="R196" s="5">
        <f t="shared" ref="R196" si="956">R195</f>
        <v>135</v>
      </c>
      <c r="S196" s="27">
        <f t="shared" ref="S196" si="957">ROUND(IF($F196=0,M196,IF($F196=5,0,0))*H196,0)</f>
        <v>0</v>
      </c>
      <c r="T196" s="27">
        <f>ROUND(IF($F196=0,N196,IF($F196=5,0,0))*H196,0)+U196</f>
        <v>112</v>
      </c>
      <c r="U196" s="27">
        <f>ROUND(IF($F196=0,O196,IF($F196=1,O196,IF($F196=5,O196,0)))*I196,0)</f>
        <v>112</v>
      </c>
      <c r="V196" s="27">
        <f>ROUND(IF($F196=0,P196,IF($F196=1,P196,IF($F196=2,P196,IF($F196=5,P196,0))))*J196,0)</f>
        <v>116</v>
      </c>
      <c r="W196" s="27">
        <f>ROUND(IF($F196=0,Q196,IF($F196=1,Q196,IF($F196=2,Q196,IF($F196=3,Q196,IF($F196=5,Q196,0)))))*K196,0)</f>
        <v>119</v>
      </c>
      <c r="X196" s="27">
        <f>ROUND(IF($F196=0,R196,IF($F196=1,R196,IF($F196=2,R196,IF($F196=3,R196,IF($F196=4,R196,IF($F196=5,R196,0))))))*L196,0)</f>
        <v>122</v>
      </c>
      <c r="Y196" s="27">
        <f t="shared" ref="Y196" si="958">ROUND(IF($F196=0,M196,IF($F196=5,M196,0))*H196,0)</f>
        <v>0</v>
      </c>
      <c r="Z196" s="27">
        <f>ROUND(IF($F196=0,N196,IF($F196=5,N196,0))*H196,0)+AA196</f>
        <v>112</v>
      </c>
      <c r="AA196" s="27">
        <f>ROUND(IF($F196=0,O196,IF($F196=1,O196,IF($F196=5,O196,0)))*I196,0)</f>
        <v>112</v>
      </c>
      <c r="AB196" s="27">
        <f>ROUND(IF($F196=0,P196,IF($F196=1,P196,IF($F196=2,P196,IF($F196=5,P196,0))))*J196,0)</f>
        <v>116</v>
      </c>
      <c r="AC196" s="27">
        <f>ROUND(IF($F196=0,Q196,IF($F196=1,Q196,IF($F196=2,Q196,IF($F196=3,Q196,IF($F196=5,Q196,0)))))*K196,0)</f>
        <v>119</v>
      </c>
      <c r="AD196" s="27">
        <f>ROUND(IF($F196=0,R196,IF($F196=1,R196,IF($F196=2,R196,IF($F196=3,R196,IF($F196=4,R196,IF($F196=5,R196,0))))))*L196,0)</f>
        <v>122</v>
      </c>
    </row>
    <row r="197" spans="1:30" s="2" customFormat="1" ht="18" customHeight="1" outlineLevel="1">
      <c r="A197" s="72"/>
      <c r="B197" s="72"/>
      <c r="C197" s="22" t="s">
        <v>821</v>
      </c>
      <c r="D197" s="25" t="s">
        <v>1122</v>
      </c>
      <c r="E197" s="4"/>
      <c r="F197" s="9"/>
      <c r="G197" s="9"/>
      <c r="H197" s="3"/>
      <c r="I197" s="3"/>
      <c r="J197" s="3"/>
      <c r="K197" s="3"/>
      <c r="L197" s="3"/>
      <c r="M197" s="5">
        <f>VLOOKUP($C197,'[1]1.계획인구(행정)'!$C$7:$U$501,14,FALSE)</f>
        <v>190</v>
      </c>
      <c r="N197" s="5">
        <f>VLOOKUP($C197,'[1]1.계획인구(행정)'!$C$7:$U$501,15,FALSE)</f>
        <v>190</v>
      </c>
      <c r="O197" s="5">
        <f>VLOOKUP($C197,'[1]1.계획인구(행정)'!$C$7:$U$501,16,FALSE)</f>
        <v>187</v>
      </c>
      <c r="P197" s="5">
        <f>VLOOKUP($C197,'[1]1.계획인구(행정)'!$C$7:$U$501,17,FALSE)</f>
        <v>185</v>
      </c>
      <c r="Q197" s="5">
        <f>VLOOKUP($C197,'[1]1.계획인구(행정)'!$C$7:$U$501,18,FALSE)</f>
        <v>190</v>
      </c>
      <c r="R197" s="5">
        <f>VLOOKUP($C197,'[1]1.계획인구(행정)'!$C$7:$U$501,19,FALSE)</f>
        <v>193</v>
      </c>
      <c r="S197" s="5">
        <f>SUM(S198)</f>
        <v>0</v>
      </c>
      <c r="T197" s="5">
        <f>SUM(T198)</f>
        <v>159</v>
      </c>
      <c r="U197" s="5">
        <f t="shared" ref="U197" si="959">SUM(U198)</f>
        <v>159</v>
      </c>
      <c r="V197" s="5">
        <f t="shared" ref="V197" si="960">SUM(V198)</f>
        <v>167</v>
      </c>
      <c r="W197" s="5">
        <f t="shared" ref="W197" si="961">SUM(W198)</f>
        <v>171</v>
      </c>
      <c r="X197" s="5">
        <f t="shared" ref="X197" si="962">SUM(X198)</f>
        <v>174</v>
      </c>
      <c r="Y197" s="5">
        <f t="shared" ref="Y197:Z197" si="963">SUM(Y198)</f>
        <v>0</v>
      </c>
      <c r="Z197" s="5">
        <f t="shared" si="963"/>
        <v>159</v>
      </c>
      <c r="AA197" s="5">
        <f t="shared" ref="AA197" si="964">SUM(AA198)</f>
        <v>159</v>
      </c>
      <c r="AB197" s="5">
        <f t="shared" ref="AB197" si="965">SUM(AB198)</f>
        <v>167</v>
      </c>
      <c r="AC197" s="5">
        <f t="shared" ref="AC197" si="966">SUM(AC198)</f>
        <v>171</v>
      </c>
      <c r="AD197" s="5">
        <f t="shared" ref="AD197" si="967">SUM(AD198)</f>
        <v>174</v>
      </c>
    </row>
    <row r="198" spans="1:30" s="2" customFormat="1" ht="18" customHeight="1" outlineLevel="1">
      <c r="A198" s="72"/>
      <c r="B198" s="72"/>
      <c r="C198" s="11"/>
      <c r="D198" s="25" t="s">
        <v>151</v>
      </c>
      <c r="E198" s="4"/>
      <c r="F198" s="9">
        <v>1</v>
      </c>
      <c r="G198" s="9"/>
      <c r="H198" s="3">
        <v>0.8</v>
      </c>
      <c r="I198" s="3">
        <v>0.85</v>
      </c>
      <c r="J198" s="3">
        <v>0.9</v>
      </c>
      <c r="K198" s="3">
        <v>0.9</v>
      </c>
      <c r="L198" s="3">
        <v>0.9</v>
      </c>
      <c r="M198" s="5">
        <f>M197</f>
        <v>190</v>
      </c>
      <c r="N198" s="5">
        <f t="shared" ref="N198:O198" si="968">N197</f>
        <v>190</v>
      </c>
      <c r="O198" s="5">
        <f t="shared" si="968"/>
        <v>187</v>
      </c>
      <c r="P198" s="5">
        <f t="shared" ref="P198" si="969">P197</f>
        <v>185</v>
      </c>
      <c r="Q198" s="5">
        <f t="shared" ref="Q198" si="970">Q197</f>
        <v>190</v>
      </c>
      <c r="R198" s="5">
        <f t="shared" ref="R198" si="971">R197</f>
        <v>193</v>
      </c>
      <c r="S198" s="27">
        <f t="shared" ref="S198" si="972">ROUND(IF($F198=0,M198,IF($F198=5,0,0))*H198,0)</f>
        <v>0</v>
      </c>
      <c r="T198" s="27">
        <f>ROUND(IF($F198=0,N198,IF($F198=5,0,0))*H198,0)+U198</f>
        <v>159</v>
      </c>
      <c r="U198" s="27">
        <f>ROUND(IF($F198=0,O198,IF($F198=1,O198,IF($F198=5,O198,0)))*I198,0)</f>
        <v>159</v>
      </c>
      <c r="V198" s="27">
        <f>ROUND(IF($F198=0,P198,IF($F198=1,P198,IF($F198=2,P198,IF($F198=5,P198,0))))*J198,0)</f>
        <v>167</v>
      </c>
      <c r="W198" s="27">
        <f>ROUND(IF($F198=0,Q198,IF($F198=1,Q198,IF($F198=2,Q198,IF($F198=3,Q198,IF($F198=5,Q198,0)))))*K198,0)</f>
        <v>171</v>
      </c>
      <c r="X198" s="27">
        <f>ROUND(IF($F198=0,R198,IF($F198=1,R198,IF($F198=2,R198,IF($F198=3,R198,IF($F198=4,R198,IF($F198=5,R198,0))))))*L198,0)</f>
        <v>174</v>
      </c>
      <c r="Y198" s="27">
        <f t="shared" ref="Y198" si="973">ROUND(IF($F198=0,M198,IF($F198=5,M198,0))*H198,0)</f>
        <v>0</v>
      </c>
      <c r="Z198" s="27">
        <f>ROUND(IF($F198=0,N198,IF($F198=5,N198,0))*H198,0)+AA198</f>
        <v>159</v>
      </c>
      <c r="AA198" s="27">
        <f>ROUND(IF($F198=0,O198,IF($F198=1,O198,IF($F198=5,O198,0)))*I198,0)</f>
        <v>159</v>
      </c>
      <c r="AB198" s="27">
        <f>ROUND(IF($F198=0,P198,IF($F198=1,P198,IF($F198=2,P198,IF($F198=5,P198,0))))*J198,0)</f>
        <v>167</v>
      </c>
      <c r="AC198" s="27">
        <f>ROUND(IF($F198=0,Q198,IF($F198=1,Q198,IF($F198=2,Q198,IF($F198=3,Q198,IF($F198=5,Q198,0)))))*K198,0)</f>
        <v>171</v>
      </c>
      <c r="AD198" s="27">
        <f>ROUND(IF($F198=0,R198,IF($F198=1,R198,IF($F198=2,R198,IF($F198=3,R198,IF($F198=4,R198,IF($F198=5,R198,0))))))*L198,0)</f>
        <v>174</v>
      </c>
    </row>
    <row r="199" spans="1:30" s="2" customFormat="1" ht="18" customHeight="1" outlineLevel="1">
      <c r="A199" s="72"/>
      <c r="B199" s="72"/>
      <c r="C199" s="22" t="s">
        <v>822</v>
      </c>
      <c r="D199" s="25" t="s">
        <v>1122</v>
      </c>
      <c r="E199" s="4"/>
      <c r="F199" s="9"/>
      <c r="G199" s="9"/>
      <c r="H199" s="3"/>
      <c r="I199" s="3"/>
      <c r="J199" s="3"/>
      <c r="K199" s="3"/>
      <c r="L199" s="3"/>
      <c r="M199" s="5">
        <f>VLOOKUP($C199,'[1]1.계획인구(행정)'!$C$7:$U$501,14,FALSE)</f>
        <v>147</v>
      </c>
      <c r="N199" s="5">
        <f>VLOOKUP($C199,'[1]1.계획인구(행정)'!$C$7:$U$501,15,FALSE)</f>
        <v>147</v>
      </c>
      <c r="O199" s="5">
        <f>VLOOKUP($C199,'[1]1.계획인구(행정)'!$C$7:$U$501,16,FALSE)</f>
        <v>145</v>
      </c>
      <c r="P199" s="5">
        <f>VLOOKUP($C199,'[1]1.계획인구(행정)'!$C$7:$U$501,17,FALSE)</f>
        <v>144</v>
      </c>
      <c r="Q199" s="5">
        <f>VLOOKUP($C199,'[1]1.계획인구(행정)'!$C$7:$U$501,18,FALSE)</f>
        <v>147</v>
      </c>
      <c r="R199" s="5">
        <f>VLOOKUP($C199,'[1]1.계획인구(행정)'!$C$7:$U$501,19,FALSE)</f>
        <v>150</v>
      </c>
      <c r="S199" s="5">
        <f>SUM(S200)</f>
        <v>118</v>
      </c>
      <c r="T199" s="5">
        <f>SUM(T200)</f>
        <v>118</v>
      </c>
      <c r="U199" s="5">
        <f t="shared" ref="U199" si="974">SUM(U200)</f>
        <v>123</v>
      </c>
      <c r="V199" s="5">
        <f t="shared" ref="V199" si="975">SUM(V200)</f>
        <v>130</v>
      </c>
      <c r="W199" s="5">
        <f t="shared" ref="W199" si="976">SUM(W200)</f>
        <v>132</v>
      </c>
      <c r="X199" s="5">
        <f t="shared" ref="X199" si="977">SUM(X200)</f>
        <v>135</v>
      </c>
      <c r="Y199" s="5">
        <f t="shared" ref="Y199:Z199" si="978">SUM(Y200)</f>
        <v>118</v>
      </c>
      <c r="Z199" s="5">
        <f t="shared" si="978"/>
        <v>118</v>
      </c>
      <c r="AA199" s="5">
        <f t="shared" ref="AA199" si="979">SUM(AA200)</f>
        <v>123</v>
      </c>
      <c r="AB199" s="5">
        <f t="shared" ref="AB199" si="980">SUM(AB200)</f>
        <v>130</v>
      </c>
      <c r="AC199" s="5">
        <f t="shared" ref="AC199" si="981">SUM(AC200)</f>
        <v>132</v>
      </c>
      <c r="AD199" s="5">
        <f t="shared" ref="AD199" si="982">SUM(AD200)</f>
        <v>135</v>
      </c>
    </row>
    <row r="200" spans="1:30" s="2" customFormat="1" ht="18" customHeight="1" outlineLevel="1">
      <c r="A200" s="72"/>
      <c r="B200" s="72"/>
      <c r="C200" s="11"/>
      <c r="D200" s="25" t="s">
        <v>152</v>
      </c>
      <c r="E200" s="4"/>
      <c r="F200" s="9">
        <v>0</v>
      </c>
      <c r="G200" s="9"/>
      <c r="H200" s="3">
        <v>0.8</v>
      </c>
      <c r="I200" s="3">
        <v>0.85</v>
      </c>
      <c r="J200" s="3">
        <v>0.9</v>
      </c>
      <c r="K200" s="3">
        <v>0.9</v>
      </c>
      <c r="L200" s="3">
        <v>0.9</v>
      </c>
      <c r="M200" s="5">
        <f>M199</f>
        <v>147</v>
      </c>
      <c r="N200" s="5">
        <f t="shared" ref="N200:O200" si="983">N199</f>
        <v>147</v>
      </c>
      <c r="O200" s="5">
        <f t="shared" si="983"/>
        <v>145</v>
      </c>
      <c r="P200" s="5">
        <f t="shared" ref="P200" si="984">P199</f>
        <v>144</v>
      </c>
      <c r="Q200" s="5">
        <f t="shared" ref="Q200" si="985">Q199</f>
        <v>147</v>
      </c>
      <c r="R200" s="5">
        <f t="shared" ref="R200" si="986">R199</f>
        <v>150</v>
      </c>
      <c r="S200" s="27">
        <f t="shared" ref="S200" si="987">ROUND(IF($F200=0,M200,IF($F200=5,0,0))*H200,0)</f>
        <v>118</v>
      </c>
      <c r="T200" s="27">
        <f t="shared" ref="T200" si="988">ROUND(IF($F200=0,N200,IF($F200=5,0,0))*H200,0)</f>
        <v>118</v>
      </c>
      <c r="U200" s="27">
        <f>ROUND(IF($F200=0,O200,IF($F200=1,O200,IF($F200=5,O200,0)))*I200,0)</f>
        <v>123</v>
      </c>
      <c r="V200" s="27">
        <f>ROUND(IF($F200=0,P200,IF($F200=1,P200,IF($F200=2,P200,IF($F200=5,P200,0))))*J200,0)</f>
        <v>130</v>
      </c>
      <c r="W200" s="27">
        <f>ROUND(IF($F200=0,Q200,IF($F200=1,Q200,IF($F200=2,Q200,IF($F200=3,Q200,IF($F200=5,Q200,0)))))*K200,0)</f>
        <v>132</v>
      </c>
      <c r="X200" s="27">
        <f>ROUND(IF($F200=0,R200,IF($F200=1,R200,IF($F200=2,R200,IF($F200=3,R200,IF($F200=4,R200,IF($F200=5,R200,0))))))*L200,0)</f>
        <v>135</v>
      </c>
      <c r="Y200" s="27">
        <f t="shared" ref="Y200" si="989">ROUND(IF($F200=0,M200,IF($F200=5,M200,0))*H200,0)</f>
        <v>118</v>
      </c>
      <c r="Z200" s="27">
        <f t="shared" ref="Z200" si="990">ROUND(IF($F200=0,N200,IF($F200=5,N200,0))*H200,0)</f>
        <v>118</v>
      </c>
      <c r="AA200" s="27">
        <f>ROUND(IF($F200=0,O200,IF($F200=1,O200,IF($F200=5,O200,0)))*I200,0)</f>
        <v>123</v>
      </c>
      <c r="AB200" s="27">
        <f>ROUND(IF($F200=0,P200,IF($F200=1,P200,IF($F200=2,P200,IF($F200=5,P200,0))))*J200,0)</f>
        <v>130</v>
      </c>
      <c r="AC200" s="27">
        <f>ROUND(IF($F200=0,Q200,IF($F200=1,Q200,IF($F200=2,Q200,IF($F200=3,Q200,IF($F200=5,Q200,0)))))*K200,0)</f>
        <v>132</v>
      </c>
      <c r="AD200" s="27">
        <f>ROUND(IF($F200=0,R200,IF($F200=1,R200,IF($F200=2,R200,IF($F200=3,R200,IF($F200=4,R200,IF($F200=5,R200,0))))))*L200,0)</f>
        <v>135</v>
      </c>
    </row>
    <row r="201" spans="1:30" s="2" customFormat="1" ht="18" customHeight="1">
      <c r="A201" s="72"/>
      <c r="B201" s="72" t="s">
        <v>153</v>
      </c>
      <c r="C201" s="25" t="s">
        <v>154</v>
      </c>
      <c r="D201" s="25" t="s">
        <v>5</v>
      </c>
      <c r="E201" s="4"/>
      <c r="F201" s="9"/>
      <c r="G201" s="9"/>
      <c r="H201" s="3"/>
      <c r="I201" s="3"/>
      <c r="J201" s="3"/>
      <c r="K201" s="3"/>
      <c r="L201" s="3"/>
      <c r="M201" s="5">
        <f>SUMPRODUCT(($D202:$D207="계")*(M202:M207))</f>
        <v>300</v>
      </c>
      <c r="N201" s="5">
        <f t="shared" ref="N201" si="991">SUMPRODUCT(($D202:$D207="계")*(N202:N207))</f>
        <v>300</v>
      </c>
      <c r="O201" s="5">
        <f t="shared" ref="O201:AD201" si="992">SUMPRODUCT(($D202:$D207="계")*(O202:O207))</f>
        <v>295</v>
      </c>
      <c r="P201" s="5">
        <f t="shared" si="992"/>
        <v>293</v>
      </c>
      <c r="Q201" s="5">
        <f t="shared" si="992"/>
        <v>300</v>
      </c>
      <c r="R201" s="5">
        <f t="shared" si="992"/>
        <v>305</v>
      </c>
      <c r="S201" s="5">
        <f t="shared" si="992"/>
        <v>44</v>
      </c>
      <c r="T201" s="5">
        <f t="shared" ref="T201" si="993">SUMPRODUCT(($D202:$D207="계")*(T202:T207))</f>
        <v>44</v>
      </c>
      <c r="U201" s="5">
        <f t="shared" si="992"/>
        <v>251</v>
      </c>
      <c r="V201" s="5">
        <f t="shared" si="992"/>
        <v>264</v>
      </c>
      <c r="W201" s="5">
        <f t="shared" si="992"/>
        <v>270</v>
      </c>
      <c r="X201" s="5">
        <f t="shared" si="992"/>
        <v>274</v>
      </c>
      <c r="Y201" s="5">
        <f t="shared" si="992"/>
        <v>240</v>
      </c>
      <c r="Z201" s="5">
        <f t="shared" si="992"/>
        <v>240</v>
      </c>
      <c r="AA201" s="5">
        <f t="shared" si="992"/>
        <v>251</v>
      </c>
      <c r="AB201" s="5">
        <f t="shared" si="992"/>
        <v>264</v>
      </c>
      <c r="AC201" s="5">
        <f t="shared" si="992"/>
        <v>270</v>
      </c>
      <c r="AD201" s="5">
        <f t="shared" si="992"/>
        <v>274</v>
      </c>
    </row>
    <row r="202" spans="1:30" s="2" customFormat="1" ht="18" customHeight="1" outlineLevel="1">
      <c r="A202" s="72"/>
      <c r="B202" s="72"/>
      <c r="C202" s="22" t="s">
        <v>823</v>
      </c>
      <c r="D202" s="25" t="s">
        <v>1122</v>
      </c>
      <c r="E202" s="4"/>
      <c r="F202" s="9"/>
      <c r="G202" s="9"/>
      <c r="H202" s="3"/>
      <c r="I202" s="3"/>
      <c r="J202" s="3"/>
      <c r="K202" s="3"/>
      <c r="L202" s="3"/>
      <c r="M202" s="5">
        <f>VLOOKUP($C202,'[1]1.계획인구(행정)'!$C$7:$U$501,14,FALSE)</f>
        <v>123</v>
      </c>
      <c r="N202" s="5">
        <f>VLOOKUP($C202,'[1]1.계획인구(행정)'!$C$7:$U$501,15,FALSE)</f>
        <v>123</v>
      </c>
      <c r="O202" s="5">
        <f>VLOOKUP($C202,'[1]1.계획인구(행정)'!$C$7:$U$501,16,FALSE)</f>
        <v>121</v>
      </c>
      <c r="P202" s="5">
        <f>VLOOKUP($C202,'[1]1.계획인구(행정)'!$C$7:$U$501,17,FALSE)</f>
        <v>120</v>
      </c>
      <c r="Q202" s="5">
        <f>VLOOKUP($C202,'[1]1.계획인구(행정)'!$C$7:$U$501,18,FALSE)</f>
        <v>123</v>
      </c>
      <c r="R202" s="5">
        <f>VLOOKUP($C202,'[1]1.계획인구(행정)'!$C$7:$U$501,19,FALSE)</f>
        <v>125</v>
      </c>
      <c r="S202" s="5">
        <f>SUM(S203)</f>
        <v>0</v>
      </c>
      <c r="T202" s="5">
        <f>SUM(T203)</f>
        <v>0</v>
      </c>
      <c r="U202" s="5">
        <f t="shared" ref="U202:AD202" si="994">SUM(U203)</f>
        <v>103</v>
      </c>
      <c r="V202" s="5">
        <f t="shared" si="994"/>
        <v>108</v>
      </c>
      <c r="W202" s="5">
        <f t="shared" si="994"/>
        <v>111</v>
      </c>
      <c r="X202" s="5">
        <f t="shared" si="994"/>
        <v>113</v>
      </c>
      <c r="Y202" s="5">
        <f t="shared" si="994"/>
        <v>98</v>
      </c>
      <c r="Z202" s="5">
        <f t="shared" si="994"/>
        <v>98</v>
      </c>
      <c r="AA202" s="5">
        <f t="shared" si="994"/>
        <v>103</v>
      </c>
      <c r="AB202" s="5">
        <f t="shared" si="994"/>
        <v>108</v>
      </c>
      <c r="AC202" s="5">
        <f t="shared" si="994"/>
        <v>111</v>
      </c>
      <c r="AD202" s="5">
        <f t="shared" si="994"/>
        <v>113</v>
      </c>
    </row>
    <row r="203" spans="1:30" s="2" customFormat="1" ht="18" customHeight="1" outlineLevel="1">
      <c r="A203" s="72"/>
      <c r="B203" s="72"/>
      <c r="C203" s="13"/>
      <c r="D203" s="25" t="s">
        <v>189</v>
      </c>
      <c r="E203" s="4"/>
      <c r="F203" s="9">
        <v>5</v>
      </c>
      <c r="G203" s="9"/>
      <c r="H203" s="3">
        <v>0.8</v>
      </c>
      <c r="I203" s="3">
        <v>0.85</v>
      </c>
      <c r="J203" s="3">
        <v>0.9</v>
      </c>
      <c r="K203" s="3">
        <v>0.9</v>
      </c>
      <c r="L203" s="3">
        <v>0.9</v>
      </c>
      <c r="M203" s="5">
        <f>M202</f>
        <v>123</v>
      </c>
      <c r="N203" s="5">
        <f t="shared" ref="N203:O203" si="995">N202</f>
        <v>123</v>
      </c>
      <c r="O203" s="5">
        <f t="shared" si="995"/>
        <v>121</v>
      </c>
      <c r="P203" s="5">
        <f t="shared" ref="P203" si="996">P202</f>
        <v>120</v>
      </c>
      <c r="Q203" s="5">
        <f t="shared" ref="Q203" si="997">Q202</f>
        <v>123</v>
      </c>
      <c r="R203" s="5">
        <f t="shared" ref="R203" si="998">R202</f>
        <v>125</v>
      </c>
      <c r="S203" s="27">
        <f t="shared" ref="S203" si="999">ROUND(IF($F203=0,M203,IF($F203=5,0,0))*H203,0)</f>
        <v>0</v>
      </c>
      <c r="T203" s="27">
        <f t="shared" ref="T203" si="1000">ROUND(IF($F203=0,N203,IF($F203=5,0,0))*H203,0)</f>
        <v>0</v>
      </c>
      <c r="U203" s="27">
        <f>ROUND(IF($F203=0,O203,IF($F203=1,O203,IF($F203=5,O203,0)))*I203,0)</f>
        <v>103</v>
      </c>
      <c r="V203" s="27">
        <f>ROUND(IF($F203=0,P203,IF($F203=1,P203,IF($F203=2,P203,IF($F203=5,P203,0))))*J203,0)</f>
        <v>108</v>
      </c>
      <c r="W203" s="27">
        <f>ROUND(IF($F203=0,Q203,IF($F203=1,Q203,IF($F203=2,Q203,IF($F203=3,Q203,IF($F203=5,Q203,0)))))*K203,0)</f>
        <v>111</v>
      </c>
      <c r="X203" s="27">
        <f>ROUND(IF($F203=0,R203,IF($F203=1,R203,IF($F203=2,R203,IF($F203=3,R203,IF($F203=4,R203,IF($F203=5,R203,0))))))*L203,0)</f>
        <v>113</v>
      </c>
      <c r="Y203" s="27">
        <f t="shared" ref="Y203" si="1001">ROUND(IF($F203=0,M203,IF($F203=5,M203,0))*H203,0)</f>
        <v>98</v>
      </c>
      <c r="Z203" s="27">
        <f t="shared" ref="Z203" si="1002">ROUND(IF($F203=0,N203,IF($F203=5,N203,0))*H203,0)</f>
        <v>98</v>
      </c>
      <c r="AA203" s="27">
        <f>ROUND(IF($F203=0,O203,IF($F203=1,O203,IF($F203=5,O203,0)))*I203,0)</f>
        <v>103</v>
      </c>
      <c r="AB203" s="27">
        <f>ROUND(IF($F203=0,P203,IF($F203=1,P203,IF($F203=2,P203,IF($F203=5,P203,0))))*J203,0)</f>
        <v>108</v>
      </c>
      <c r="AC203" s="27">
        <f>ROUND(IF($F203=0,Q203,IF($F203=1,Q203,IF($F203=2,Q203,IF($F203=3,Q203,IF($F203=5,Q203,0)))))*K203,0)</f>
        <v>111</v>
      </c>
      <c r="AD203" s="27">
        <f>ROUND(IF($F203=0,R203,IF($F203=1,R203,IF($F203=2,R203,IF($F203=3,R203,IF($F203=4,R203,IF($F203=5,R203,0))))))*L203,0)</f>
        <v>113</v>
      </c>
    </row>
    <row r="204" spans="1:30" s="2" customFormat="1" ht="18" customHeight="1" outlineLevel="1">
      <c r="A204" s="72"/>
      <c r="B204" s="72"/>
      <c r="C204" s="22" t="s">
        <v>824</v>
      </c>
      <c r="D204" s="25" t="s">
        <v>1122</v>
      </c>
      <c r="E204" s="4">
        <f>SUM(E205:E207)</f>
        <v>103988</v>
      </c>
      <c r="F204" s="9"/>
      <c r="G204" s="9"/>
      <c r="H204" s="3"/>
      <c r="I204" s="3"/>
      <c r="J204" s="3"/>
      <c r="K204" s="3"/>
      <c r="L204" s="3"/>
      <c r="M204" s="5">
        <f>VLOOKUP($C204,'[1]1.계획인구(행정)'!$C$7:$U$501,14,FALSE)</f>
        <v>177</v>
      </c>
      <c r="N204" s="5">
        <f>VLOOKUP($C204,'[1]1.계획인구(행정)'!$C$7:$U$501,15,FALSE)</f>
        <v>177</v>
      </c>
      <c r="O204" s="5">
        <f>VLOOKUP($C204,'[1]1.계획인구(행정)'!$C$7:$U$501,16,FALSE)</f>
        <v>174</v>
      </c>
      <c r="P204" s="5">
        <f>VLOOKUP($C204,'[1]1.계획인구(행정)'!$C$7:$U$501,17,FALSE)</f>
        <v>173</v>
      </c>
      <c r="Q204" s="5">
        <f>VLOOKUP($C204,'[1]1.계획인구(행정)'!$C$7:$U$501,18,FALSE)</f>
        <v>177</v>
      </c>
      <c r="R204" s="5">
        <f>VLOOKUP($C204,'[1]1.계획인구(행정)'!$C$7:$U$501,19,FALSE)</f>
        <v>180</v>
      </c>
      <c r="S204" s="5">
        <f>SUM(S205:S207)</f>
        <v>44</v>
      </c>
      <c r="T204" s="5">
        <f>SUM(T205:T207)</f>
        <v>44</v>
      </c>
      <c r="U204" s="5">
        <f t="shared" ref="U204:AD204" si="1003">SUM(U205:U207)</f>
        <v>148</v>
      </c>
      <c r="V204" s="5">
        <f t="shared" si="1003"/>
        <v>156</v>
      </c>
      <c r="W204" s="5">
        <f t="shared" si="1003"/>
        <v>159</v>
      </c>
      <c r="X204" s="5">
        <f t="shared" si="1003"/>
        <v>161</v>
      </c>
      <c r="Y204" s="5">
        <f t="shared" si="1003"/>
        <v>142</v>
      </c>
      <c r="Z204" s="5">
        <f t="shared" si="1003"/>
        <v>142</v>
      </c>
      <c r="AA204" s="5">
        <f t="shared" si="1003"/>
        <v>148</v>
      </c>
      <c r="AB204" s="5">
        <f t="shared" si="1003"/>
        <v>156</v>
      </c>
      <c r="AC204" s="5">
        <f t="shared" si="1003"/>
        <v>159</v>
      </c>
      <c r="AD204" s="5">
        <f t="shared" si="1003"/>
        <v>161</v>
      </c>
    </row>
    <row r="205" spans="1:30" s="2" customFormat="1" ht="18" customHeight="1" outlineLevel="1">
      <c r="A205" s="72"/>
      <c r="B205" s="72"/>
      <c r="C205" s="14"/>
      <c r="D205" s="25" t="s">
        <v>155</v>
      </c>
      <c r="E205" s="4">
        <v>32140</v>
      </c>
      <c r="F205" s="9">
        <v>0</v>
      </c>
      <c r="G205" s="9"/>
      <c r="H205" s="3">
        <v>0.8</v>
      </c>
      <c r="I205" s="3">
        <v>0.85</v>
      </c>
      <c r="J205" s="3">
        <v>0.9</v>
      </c>
      <c r="K205" s="3">
        <v>0.9</v>
      </c>
      <c r="L205" s="3">
        <v>0.9</v>
      </c>
      <c r="M205" s="5">
        <f>ROUND(M$204*($E205/$E$204),0)</f>
        <v>55</v>
      </c>
      <c r="N205" s="5">
        <f t="shared" ref="N205:R206" si="1004">ROUND(N$204*($E205/$E$204),0)</f>
        <v>55</v>
      </c>
      <c r="O205" s="5">
        <f t="shared" si="1004"/>
        <v>54</v>
      </c>
      <c r="P205" s="5">
        <f t="shared" si="1004"/>
        <v>53</v>
      </c>
      <c r="Q205" s="5">
        <f t="shared" si="1004"/>
        <v>55</v>
      </c>
      <c r="R205" s="5">
        <f t="shared" si="1004"/>
        <v>56</v>
      </c>
      <c r="S205" s="27">
        <f t="shared" ref="S205:S207" si="1005">ROUND(IF($F205=0,M205,IF($F205=5,0,0))*H205,0)</f>
        <v>44</v>
      </c>
      <c r="T205" s="27">
        <f t="shared" ref="T205:T207" si="1006">ROUND(IF($F205=0,N205,IF($F205=5,0,0))*H205,0)</f>
        <v>44</v>
      </c>
      <c r="U205" s="27">
        <f t="shared" ref="U205:U207" si="1007">ROUND(IF($F205=0,O205,IF($F205=1,O205,IF($F205=5,O205,0)))*I205,0)</f>
        <v>46</v>
      </c>
      <c r="V205" s="27">
        <f t="shared" ref="V205:V207" si="1008">ROUND(IF($F205=0,P205,IF($F205=1,P205,IF($F205=2,P205,IF($F205=5,P205,0))))*J205,0)</f>
        <v>48</v>
      </c>
      <c r="W205" s="27">
        <f t="shared" ref="W205:W207" si="1009">ROUND(IF($F205=0,Q205,IF($F205=1,Q205,IF($F205=2,Q205,IF($F205=3,Q205,IF($F205=5,Q205,0)))))*K205,0)</f>
        <v>50</v>
      </c>
      <c r="X205" s="27">
        <f t="shared" ref="X205:X207" si="1010">ROUND(IF($F205=0,R205,IF($F205=1,R205,IF($F205=2,R205,IF($F205=3,R205,IF($F205=4,R205,IF($F205=5,R205,0))))))*L205,0)</f>
        <v>50</v>
      </c>
      <c r="Y205" s="27">
        <f t="shared" ref="Y205:Y207" si="1011">ROUND(IF($F205=0,M205,IF($F205=5,M205,0))*H205,0)</f>
        <v>44</v>
      </c>
      <c r="Z205" s="27">
        <f t="shared" ref="Z205:Z207" si="1012">ROUND(IF($F205=0,N205,IF($F205=5,N205,0))*H205,0)</f>
        <v>44</v>
      </c>
      <c r="AA205" s="27">
        <f t="shared" ref="AA205:AA207" si="1013">ROUND(IF($F205=0,O205,IF($F205=1,O205,IF($F205=5,O205,0)))*I205,0)</f>
        <v>46</v>
      </c>
      <c r="AB205" s="27">
        <f t="shared" ref="AB205:AB207" si="1014">ROUND(IF($F205=0,P205,IF($F205=1,P205,IF($F205=2,P205,IF($F205=5,P205,0))))*J205,0)</f>
        <v>48</v>
      </c>
      <c r="AC205" s="27">
        <f t="shared" ref="AC205:AC207" si="1015">ROUND(IF($F205=0,Q205,IF($F205=1,Q205,IF($F205=2,Q205,IF($F205=3,Q205,IF($F205=5,Q205,0)))))*K205,0)</f>
        <v>50</v>
      </c>
      <c r="AD205" s="27">
        <f t="shared" ref="AD205:AD207" si="1016">ROUND(IF($F205=0,R205,IF($F205=1,R205,IF($F205=2,R205,IF($F205=3,R205,IF($F205=4,R205,IF($F205=5,R205,0))))))*L205,0)</f>
        <v>50</v>
      </c>
    </row>
    <row r="206" spans="1:30" s="2" customFormat="1" ht="18" customHeight="1" outlineLevel="1">
      <c r="A206" s="72"/>
      <c r="B206" s="72"/>
      <c r="C206" s="14"/>
      <c r="D206" s="25" t="s">
        <v>156</v>
      </c>
      <c r="E206" s="4">
        <v>15386</v>
      </c>
      <c r="F206" s="9">
        <v>5</v>
      </c>
      <c r="G206" s="9"/>
      <c r="H206" s="3">
        <v>0.8</v>
      </c>
      <c r="I206" s="3">
        <v>0.85</v>
      </c>
      <c r="J206" s="3">
        <v>0.9</v>
      </c>
      <c r="K206" s="3">
        <v>0.9</v>
      </c>
      <c r="L206" s="3">
        <v>0.9</v>
      </c>
      <c r="M206" s="5">
        <f>ROUND(M$204*($E206/$E$204),0)</f>
        <v>26</v>
      </c>
      <c r="N206" s="5">
        <f t="shared" si="1004"/>
        <v>26</v>
      </c>
      <c r="O206" s="5">
        <f t="shared" si="1004"/>
        <v>26</v>
      </c>
      <c r="P206" s="5">
        <f t="shared" si="1004"/>
        <v>26</v>
      </c>
      <c r="Q206" s="5">
        <f t="shared" si="1004"/>
        <v>26</v>
      </c>
      <c r="R206" s="5">
        <f t="shared" si="1004"/>
        <v>27</v>
      </c>
      <c r="S206" s="27">
        <f t="shared" si="1005"/>
        <v>0</v>
      </c>
      <c r="T206" s="27">
        <f t="shared" si="1006"/>
        <v>0</v>
      </c>
      <c r="U206" s="27">
        <f t="shared" si="1007"/>
        <v>22</v>
      </c>
      <c r="V206" s="27">
        <f t="shared" si="1008"/>
        <v>23</v>
      </c>
      <c r="W206" s="27">
        <f t="shared" si="1009"/>
        <v>23</v>
      </c>
      <c r="X206" s="27">
        <f t="shared" si="1010"/>
        <v>24</v>
      </c>
      <c r="Y206" s="27">
        <f t="shared" si="1011"/>
        <v>21</v>
      </c>
      <c r="Z206" s="27">
        <f t="shared" si="1012"/>
        <v>21</v>
      </c>
      <c r="AA206" s="27">
        <f t="shared" si="1013"/>
        <v>22</v>
      </c>
      <c r="AB206" s="27">
        <f t="shared" si="1014"/>
        <v>23</v>
      </c>
      <c r="AC206" s="27">
        <f t="shared" si="1015"/>
        <v>23</v>
      </c>
      <c r="AD206" s="27">
        <f t="shared" si="1016"/>
        <v>24</v>
      </c>
    </row>
    <row r="207" spans="1:30" s="2" customFormat="1" ht="18" customHeight="1" outlineLevel="1">
      <c r="A207" s="72"/>
      <c r="B207" s="72"/>
      <c r="C207" s="13"/>
      <c r="D207" s="25" t="s">
        <v>157</v>
      </c>
      <c r="E207" s="4">
        <v>56462</v>
      </c>
      <c r="F207" s="9">
        <v>5</v>
      </c>
      <c r="G207" s="9"/>
      <c r="H207" s="3">
        <v>0.8</v>
      </c>
      <c r="I207" s="3">
        <v>0.85</v>
      </c>
      <c r="J207" s="3">
        <v>0.9</v>
      </c>
      <c r="K207" s="3">
        <v>0.9</v>
      </c>
      <c r="L207" s="3">
        <v>0.9</v>
      </c>
      <c r="M207" s="5">
        <f>M204-M205-M206</f>
        <v>96</v>
      </c>
      <c r="N207" s="5">
        <f t="shared" ref="N207" si="1017">N204-N205-N206</f>
        <v>96</v>
      </c>
      <c r="O207" s="5">
        <f t="shared" ref="O207:R207" si="1018">O204-O205-O206</f>
        <v>94</v>
      </c>
      <c r="P207" s="5">
        <f t="shared" si="1018"/>
        <v>94</v>
      </c>
      <c r="Q207" s="5">
        <f t="shared" si="1018"/>
        <v>96</v>
      </c>
      <c r="R207" s="5">
        <f t="shared" si="1018"/>
        <v>97</v>
      </c>
      <c r="S207" s="27">
        <f t="shared" si="1005"/>
        <v>0</v>
      </c>
      <c r="T207" s="27">
        <f t="shared" si="1006"/>
        <v>0</v>
      </c>
      <c r="U207" s="27">
        <f t="shared" si="1007"/>
        <v>80</v>
      </c>
      <c r="V207" s="27">
        <f t="shared" si="1008"/>
        <v>85</v>
      </c>
      <c r="W207" s="27">
        <f t="shared" si="1009"/>
        <v>86</v>
      </c>
      <c r="X207" s="27">
        <f t="shared" si="1010"/>
        <v>87</v>
      </c>
      <c r="Y207" s="27">
        <f t="shared" si="1011"/>
        <v>77</v>
      </c>
      <c r="Z207" s="27">
        <f t="shared" si="1012"/>
        <v>77</v>
      </c>
      <c r="AA207" s="27">
        <f t="shared" si="1013"/>
        <v>80</v>
      </c>
      <c r="AB207" s="27">
        <f t="shared" si="1014"/>
        <v>85</v>
      </c>
      <c r="AC207" s="27">
        <f t="shared" si="1015"/>
        <v>86</v>
      </c>
      <c r="AD207" s="27">
        <f t="shared" si="1016"/>
        <v>87</v>
      </c>
    </row>
    <row r="208" spans="1:30" s="2" customFormat="1" ht="18" customHeight="1">
      <c r="A208" s="72"/>
      <c r="B208" s="72" t="s">
        <v>158</v>
      </c>
      <c r="C208" s="25" t="s">
        <v>159</v>
      </c>
      <c r="D208" s="25" t="s">
        <v>43</v>
      </c>
      <c r="E208" s="4"/>
      <c r="F208" s="9"/>
      <c r="G208" s="9"/>
      <c r="H208" s="3"/>
      <c r="I208" s="3"/>
      <c r="J208" s="3"/>
      <c r="K208" s="3"/>
      <c r="L208" s="3"/>
      <c r="M208" s="5">
        <f>SUMPRODUCT(($D209:$D215="계")*(M209:M215))</f>
        <v>571</v>
      </c>
      <c r="N208" s="5">
        <f t="shared" ref="N208" si="1019">SUMPRODUCT(($D209:$D215="계")*(N209:N215))</f>
        <v>573</v>
      </c>
      <c r="O208" s="5">
        <f t="shared" ref="O208:AD208" si="1020">SUMPRODUCT(($D209:$D215="계")*(O209:O215))</f>
        <v>564</v>
      </c>
      <c r="P208" s="5">
        <f t="shared" si="1020"/>
        <v>556</v>
      </c>
      <c r="Q208" s="5">
        <f t="shared" si="1020"/>
        <v>571</v>
      </c>
      <c r="R208" s="5">
        <f t="shared" si="1020"/>
        <v>580</v>
      </c>
      <c r="S208" s="5">
        <f t="shared" si="1020"/>
        <v>457</v>
      </c>
      <c r="T208" s="5">
        <f t="shared" ref="T208" si="1021">SUMPRODUCT(($D209:$D215="계")*(T209:T215))</f>
        <v>459</v>
      </c>
      <c r="U208" s="5">
        <f t="shared" si="1020"/>
        <v>480</v>
      </c>
      <c r="V208" s="5">
        <f t="shared" si="1020"/>
        <v>500</v>
      </c>
      <c r="W208" s="5">
        <f t="shared" si="1020"/>
        <v>515</v>
      </c>
      <c r="X208" s="5">
        <f t="shared" si="1020"/>
        <v>522</v>
      </c>
      <c r="Y208" s="5">
        <f t="shared" si="1020"/>
        <v>457</v>
      </c>
      <c r="Z208" s="5">
        <f t="shared" ref="Z208" si="1022">SUMPRODUCT(($D209:$D215="계")*(Z209:Z215))</f>
        <v>459</v>
      </c>
      <c r="AA208" s="5">
        <f t="shared" si="1020"/>
        <v>480</v>
      </c>
      <c r="AB208" s="5">
        <f t="shared" si="1020"/>
        <v>500</v>
      </c>
      <c r="AC208" s="5">
        <f t="shared" si="1020"/>
        <v>515</v>
      </c>
      <c r="AD208" s="5">
        <f t="shared" si="1020"/>
        <v>522</v>
      </c>
    </row>
    <row r="209" spans="1:30" s="2" customFormat="1" ht="18" customHeight="1" outlineLevel="1">
      <c r="A209" s="72"/>
      <c r="B209" s="72"/>
      <c r="C209" s="22" t="s">
        <v>825</v>
      </c>
      <c r="D209" s="25" t="s">
        <v>1122</v>
      </c>
      <c r="E209" s="4"/>
      <c r="F209" s="9"/>
      <c r="G209" s="9"/>
      <c r="H209" s="3"/>
      <c r="I209" s="3"/>
      <c r="J209" s="3"/>
      <c r="K209" s="3"/>
      <c r="L209" s="3"/>
      <c r="M209" s="5">
        <f>VLOOKUP($C209,'[1]1.계획인구(행정)'!$C$7:$U$501,14,FALSE)</f>
        <v>245</v>
      </c>
      <c r="N209" s="5">
        <f>VLOOKUP($C209,'[1]1.계획인구(행정)'!$C$7:$U$501,15,FALSE)</f>
        <v>246</v>
      </c>
      <c r="O209" s="5">
        <f>VLOOKUP($C209,'[1]1.계획인구(행정)'!$C$7:$U$501,16,FALSE)</f>
        <v>242</v>
      </c>
      <c r="P209" s="5">
        <f>VLOOKUP($C209,'[1]1.계획인구(행정)'!$C$7:$U$501,17,FALSE)</f>
        <v>239</v>
      </c>
      <c r="Q209" s="5">
        <f>VLOOKUP($C209,'[1]1.계획인구(행정)'!$C$7:$U$501,18,FALSE)</f>
        <v>245</v>
      </c>
      <c r="R209" s="5">
        <f>VLOOKUP($C209,'[1]1.계획인구(행정)'!$C$7:$U$501,19,FALSE)</f>
        <v>249</v>
      </c>
      <c r="S209" s="5">
        <f>SUM(S210)</f>
        <v>196</v>
      </c>
      <c r="T209" s="5">
        <f>SUM(T210)</f>
        <v>197</v>
      </c>
      <c r="U209" s="5">
        <f t="shared" ref="U209:AD209" si="1023">SUM(U210)</f>
        <v>206</v>
      </c>
      <c r="V209" s="5">
        <f t="shared" si="1023"/>
        <v>215</v>
      </c>
      <c r="W209" s="5">
        <f t="shared" si="1023"/>
        <v>221</v>
      </c>
      <c r="X209" s="5">
        <f t="shared" si="1023"/>
        <v>224</v>
      </c>
      <c r="Y209" s="5">
        <f t="shared" si="1023"/>
        <v>196</v>
      </c>
      <c r="Z209" s="5">
        <f t="shared" si="1023"/>
        <v>197</v>
      </c>
      <c r="AA209" s="5">
        <f t="shared" si="1023"/>
        <v>206</v>
      </c>
      <c r="AB209" s="5">
        <f t="shared" si="1023"/>
        <v>215</v>
      </c>
      <c r="AC209" s="5">
        <f t="shared" si="1023"/>
        <v>221</v>
      </c>
      <c r="AD209" s="5">
        <f t="shared" si="1023"/>
        <v>224</v>
      </c>
    </row>
    <row r="210" spans="1:30" s="2" customFormat="1" ht="18" customHeight="1" outlineLevel="1">
      <c r="A210" s="72"/>
      <c r="B210" s="72"/>
      <c r="C210" s="11"/>
      <c r="D210" s="25" t="s">
        <v>160</v>
      </c>
      <c r="E210" s="4"/>
      <c r="F210" s="9">
        <v>0</v>
      </c>
      <c r="G210" s="9"/>
      <c r="H210" s="3">
        <v>0.8</v>
      </c>
      <c r="I210" s="3">
        <v>0.85</v>
      </c>
      <c r="J210" s="3">
        <v>0.9</v>
      </c>
      <c r="K210" s="3">
        <v>0.9</v>
      </c>
      <c r="L210" s="3">
        <v>0.9</v>
      </c>
      <c r="M210" s="5">
        <f>M209</f>
        <v>245</v>
      </c>
      <c r="N210" s="5">
        <f t="shared" ref="N210:O210" si="1024">N209</f>
        <v>246</v>
      </c>
      <c r="O210" s="5">
        <f t="shared" si="1024"/>
        <v>242</v>
      </c>
      <c r="P210" s="5">
        <f t="shared" ref="P210" si="1025">P209</f>
        <v>239</v>
      </c>
      <c r="Q210" s="5">
        <f t="shared" ref="Q210" si="1026">Q209</f>
        <v>245</v>
      </c>
      <c r="R210" s="5">
        <f t="shared" ref="R210" si="1027">R209</f>
        <v>249</v>
      </c>
      <c r="S210" s="27">
        <f t="shared" ref="S210" si="1028">ROUND(IF($F210=0,M210,IF($F210=5,0,0))*H210,0)</f>
        <v>196</v>
      </c>
      <c r="T210" s="27">
        <f t="shared" ref="T210" si="1029">ROUND(IF($F210=0,N210,IF($F210=5,0,0))*H210,0)</f>
        <v>197</v>
      </c>
      <c r="U210" s="27">
        <f>ROUND(IF($F210=0,O210,IF($F210=1,O210,IF($F210=5,O210,0)))*I210,0)</f>
        <v>206</v>
      </c>
      <c r="V210" s="27">
        <f>ROUND(IF($F210=0,P210,IF($F210=1,P210,IF($F210=2,P210,IF($F210=5,P210,0))))*J210,0)</f>
        <v>215</v>
      </c>
      <c r="W210" s="27">
        <f>ROUND(IF($F210=0,Q210,IF($F210=1,Q210,IF($F210=2,Q210,IF($F210=3,Q210,IF($F210=5,Q210,0)))))*K210,0)</f>
        <v>221</v>
      </c>
      <c r="X210" s="27">
        <f>ROUND(IF($F210=0,R210,IF($F210=1,R210,IF($F210=2,R210,IF($F210=3,R210,IF($F210=4,R210,IF($F210=5,R210,0))))))*L210,0)</f>
        <v>224</v>
      </c>
      <c r="Y210" s="27">
        <f t="shared" ref="Y210" si="1030">ROUND(IF($F210=0,M210,IF($F210=5,M210,0))*H210,0)</f>
        <v>196</v>
      </c>
      <c r="Z210" s="27">
        <f t="shared" ref="Z210" si="1031">ROUND(IF($F210=0,N210,IF($F210=5,N210,0))*H210,0)</f>
        <v>197</v>
      </c>
      <c r="AA210" s="27">
        <f>ROUND(IF($F210=0,O210,IF($F210=1,O210,IF($F210=5,O210,0)))*I210,0)</f>
        <v>206</v>
      </c>
      <c r="AB210" s="27">
        <f>ROUND(IF($F210=0,P210,IF($F210=1,P210,IF($F210=2,P210,IF($F210=5,P210,0))))*J210,0)</f>
        <v>215</v>
      </c>
      <c r="AC210" s="27">
        <f>ROUND(IF($F210=0,Q210,IF($F210=1,Q210,IF($F210=2,Q210,IF($F210=3,Q210,IF($F210=5,Q210,0)))))*K210,0)</f>
        <v>221</v>
      </c>
      <c r="AD210" s="27">
        <f>ROUND(IF($F210=0,R210,IF($F210=1,R210,IF($F210=2,R210,IF($F210=3,R210,IF($F210=4,R210,IF($F210=5,R210,0))))))*L210,0)</f>
        <v>224</v>
      </c>
    </row>
    <row r="211" spans="1:30" s="2" customFormat="1" ht="18" customHeight="1" outlineLevel="1">
      <c r="A211" s="72"/>
      <c r="B211" s="72"/>
      <c r="C211" s="22" t="s">
        <v>826</v>
      </c>
      <c r="D211" s="25" t="s">
        <v>1122</v>
      </c>
      <c r="E211" s="4"/>
      <c r="F211" s="9"/>
      <c r="G211" s="9"/>
      <c r="H211" s="3"/>
      <c r="I211" s="3"/>
      <c r="J211" s="3"/>
      <c r="K211" s="3"/>
      <c r="L211" s="3"/>
      <c r="M211" s="5">
        <f>VLOOKUP($C211,'[1]1.계획인구(행정)'!$C$7:$U$501,14,FALSE)</f>
        <v>134</v>
      </c>
      <c r="N211" s="5">
        <f>VLOOKUP($C211,'[1]1.계획인구(행정)'!$C$7:$U$501,15,FALSE)</f>
        <v>135</v>
      </c>
      <c r="O211" s="5">
        <f>VLOOKUP($C211,'[1]1.계획인구(행정)'!$C$7:$U$501,16,FALSE)</f>
        <v>133</v>
      </c>
      <c r="P211" s="5">
        <f>VLOOKUP($C211,'[1]1.계획인구(행정)'!$C$7:$U$501,17,FALSE)</f>
        <v>130</v>
      </c>
      <c r="Q211" s="5">
        <f>VLOOKUP($C211,'[1]1.계획인구(행정)'!$C$7:$U$501,18,FALSE)</f>
        <v>134</v>
      </c>
      <c r="R211" s="5">
        <f>VLOOKUP($C211,'[1]1.계획인구(행정)'!$C$7:$U$501,19,FALSE)</f>
        <v>136</v>
      </c>
      <c r="S211" s="5">
        <f>SUM(S212)</f>
        <v>107</v>
      </c>
      <c r="T211" s="5">
        <f>SUM(T212)</f>
        <v>108</v>
      </c>
      <c r="U211" s="5">
        <f t="shared" ref="U211" si="1032">SUM(U212)</f>
        <v>113</v>
      </c>
      <c r="V211" s="5">
        <f t="shared" ref="V211" si="1033">SUM(V212)</f>
        <v>117</v>
      </c>
      <c r="W211" s="5">
        <f t="shared" ref="W211" si="1034">SUM(W212)</f>
        <v>121</v>
      </c>
      <c r="X211" s="5">
        <f t="shared" ref="X211" si="1035">SUM(X212)</f>
        <v>122</v>
      </c>
      <c r="Y211" s="5">
        <f t="shared" ref="Y211:Z211" si="1036">SUM(Y212)</f>
        <v>107</v>
      </c>
      <c r="Z211" s="5">
        <f t="shared" si="1036"/>
        <v>108</v>
      </c>
      <c r="AA211" s="5">
        <f t="shared" ref="AA211" si="1037">SUM(AA212)</f>
        <v>113</v>
      </c>
      <c r="AB211" s="5">
        <f t="shared" ref="AB211" si="1038">SUM(AB212)</f>
        <v>117</v>
      </c>
      <c r="AC211" s="5">
        <f t="shared" ref="AC211" si="1039">SUM(AC212)</f>
        <v>121</v>
      </c>
      <c r="AD211" s="5">
        <f t="shared" ref="AD211" si="1040">SUM(AD212)</f>
        <v>122</v>
      </c>
    </row>
    <row r="212" spans="1:30" s="2" customFormat="1" ht="18" customHeight="1" outlineLevel="1">
      <c r="A212" s="72"/>
      <c r="B212" s="72"/>
      <c r="C212" s="11"/>
      <c r="D212" s="25" t="s">
        <v>161</v>
      </c>
      <c r="E212" s="4"/>
      <c r="F212" s="9">
        <v>0</v>
      </c>
      <c r="G212" s="9"/>
      <c r="H212" s="3">
        <v>0.8</v>
      </c>
      <c r="I212" s="3">
        <v>0.85</v>
      </c>
      <c r="J212" s="3">
        <v>0.9</v>
      </c>
      <c r="K212" s="3">
        <v>0.9</v>
      </c>
      <c r="L212" s="3">
        <v>0.9</v>
      </c>
      <c r="M212" s="5">
        <f>M211</f>
        <v>134</v>
      </c>
      <c r="N212" s="5">
        <f t="shared" ref="N212:O212" si="1041">N211</f>
        <v>135</v>
      </c>
      <c r="O212" s="5">
        <f t="shared" si="1041"/>
        <v>133</v>
      </c>
      <c r="P212" s="5">
        <f t="shared" ref="P212" si="1042">P211</f>
        <v>130</v>
      </c>
      <c r="Q212" s="5">
        <f t="shared" ref="Q212" si="1043">Q211</f>
        <v>134</v>
      </c>
      <c r="R212" s="5">
        <f t="shared" ref="R212" si="1044">R211</f>
        <v>136</v>
      </c>
      <c r="S212" s="27">
        <f t="shared" ref="S212" si="1045">ROUND(IF($F212=0,M212,IF($F212=5,0,0))*H212,0)</f>
        <v>107</v>
      </c>
      <c r="T212" s="27">
        <f t="shared" ref="T212" si="1046">ROUND(IF($F212=0,N212,IF($F212=5,0,0))*H212,0)</f>
        <v>108</v>
      </c>
      <c r="U212" s="27">
        <f>ROUND(IF($F212=0,O212,IF($F212=1,O212,IF($F212=5,O212,0)))*I212,0)</f>
        <v>113</v>
      </c>
      <c r="V212" s="27">
        <f>ROUND(IF($F212=0,P212,IF($F212=1,P212,IF($F212=2,P212,IF($F212=5,P212,0))))*J212,0)</f>
        <v>117</v>
      </c>
      <c r="W212" s="27">
        <f>ROUND(IF($F212=0,Q212,IF($F212=1,Q212,IF($F212=2,Q212,IF($F212=3,Q212,IF($F212=5,Q212,0)))))*K212,0)</f>
        <v>121</v>
      </c>
      <c r="X212" s="27">
        <f>ROUND(IF($F212=0,R212,IF($F212=1,R212,IF($F212=2,R212,IF($F212=3,R212,IF($F212=4,R212,IF($F212=5,R212,0))))))*L212,0)</f>
        <v>122</v>
      </c>
      <c r="Y212" s="27">
        <f t="shared" ref="Y212" si="1047">ROUND(IF($F212=0,M212,IF($F212=5,M212,0))*H212,0)</f>
        <v>107</v>
      </c>
      <c r="Z212" s="27">
        <f t="shared" ref="Z212" si="1048">ROUND(IF($F212=0,N212,IF($F212=5,N212,0))*H212,0)</f>
        <v>108</v>
      </c>
      <c r="AA212" s="27">
        <f>ROUND(IF($F212=0,O212,IF($F212=1,O212,IF($F212=5,O212,0)))*I212,0)</f>
        <v>113</v>
      </c>
      <c r="AB212" s="27">
        <f>ROUND(IF($F212=0,P212,IF($F212=1,P212,IF($F212=2,P212,IF($F212=5,P212,0))))*J212,0)</f>
        <v>117</v>
      </c>
      <c r="AC212" s="27">
        <f>ROUND(IF($F212=0,Q212,IF($F212=1,Q212,IF($F212=2,Q212,IF($F212=3,Q212,IF($F212=5,Q212,0)))))*K212,0)</f>
        <v>121</v>
      </c>
      <c r="AD212" s="27">
        <f>ROUND(IF($F212=0,R212,IF($F212=1,R212,IF($F212=2,R212,IF($F212=3,R212,IF($F212=4,R212,IF($F212=5,R212,0))))))*L212,0)</f>
        <v>122</v>
      </c>
    </row>
    <row r="213" spans="1:30" s="2" customFormat="1" ht="18" customHeight="1" outlineLevel="1">
      <c r="A213" s="72"/>
      <c r="B213" s="72"/>
      <c r="C213" s="22" t="s">
        <v>827</v>
      </c>
      <c r="D213" s="25" t="s">
        <v>1122</v>
      </c>
      <c r="E213" s="4">
        <f>SUM(E214:E215)</f>
        <v>58542</v>
      </c>
      <c r="F213" s="9"/>
      <c r="G213" s="9"/>
      <c r="H213" s="3"/>
      <c r="I213" s="3"/>
      <c r="J213" s="3"/>
      <c r="K213" s="3"/>
      <c r="L213" s="3"/>
      <c r="M213" s="5">
        <f>VLOOKUP($C213,'[1]1.계획인구(행정)'!$C$7:$U$501,14,FALSE)</f>
        <v>192</v>
      </c>
      <c r="N213" s="5">
        <f>VLOOKUP($C213,'[1]1.계획인구(행정)'!$C$7:$U$501,15,FALSE)</f>
        <v>192</v>
      </c>
      <c r="O213" s="5">
        <f>VLOOKUP($C213,'[1]1.계획인구(행정)'!$C$7:$U$501,16,FALSE)</f>
        <v>189</v>
      </c>
      <c r="P213" s="5">
        <f>VLOOKUP($C213,'[1]1.계획인구(행정)'!$C$7:$U$501,17,FALSE)</f>
        <v>187</v>
      </c>
      <c r="Q213" s="5">
        <f>VLOOKUP($C213,'[1]1.계획인구(행정)'!$C$7:$U$501,18,FALSE)</f>
        <v>192</v>
      </c>
      <c r="R213" s="5">
        <f>VLOOKUP($C213,'[1]1.계획인구(행정)'!$C$7:$U$501,19,FALSE)</f>
        <v>195</v>
      </c>
      <c r="S213" s="5">
        <f>SUM(S214:S215)</f>
        <v>154</v>
      </c>
      <c r="T213" s="5">
        <f>SUM(T214:T215)</f>
        <v>154</v>
      </c>
      <c r="U213" s="5">
        <f t="shared" ref="U213:AD213" si="1049">SUM(U214:U215)</f>
        <v>161</v>
      </c>
      <c r="V213" s="5">
        <f t="shared" si="1049"/>
        <v>168</v>
      </c>
      <c r="W213" s="5">
        <f t="shared" si="1049"/>
        <v>173</v>
      </c>
      <c r="X213" s="5">
        <f t="shared" si="1049"/>
        <v>176</v>
      </c>
      <c r="Y213" s="5">
        <f t="shared" si="1049"/>
        <v>154</v>
      </c>
      <c r="Z213" s="5">
        <f t="shared" si="1049"/>
        <v>154</v>
      </c>
      <c r="AA213" s="5">
        <f t="shared" si="1049"/>
        <v>161</v>
      </c>
      <c r="AB213" s="5">
        <f t="shared" si="1049"/>
        <v>168</v>
      </c>
      <c r="AC213" s="5">
        <f t="shared" si="1049"/>
        <v>173</v>
      </c>
      <c r="AD213" s="5">
        <f t="shared" si="1049"/>
        <v>176</v>
      </c>
    </row>
    <row r="214" spans="1:30" s="2" customFormat="1" ht="18" customHeight="1" outlineLevel="1">
      <c r="A214" s="72"/>
      <c r="B214" s="72"/>
      <c r="C214" s="12"/>
      <c r="D214" s="25" t="s">
        <v>162</v>
      </c>
      <c r="E214" s="4">
        <v>39898</v>
      </c>
      <c r="F214" s="9">
        <v>0</v>
      </c>
      <c r="G214" s="9"/>
      <c r="H214" s="3">
        <v>0.8</v>
      </c>
      <c r="I214" s="3">
        <v>0.85</v>
      </c>
      <c r="J214" s="3">
        <v>0.9</v>
      </c>
      <c r="K214" s="3">
        <v>0.9</v>
      </c>
      <c r="L214" s="3">
        <v>0.9</v>
      </c>
      <c r="M214" s="5">
        <f>ROUND(M$213*($E214/$E$213),0)</f>
        <v>131</v>
      </c>
      <c r="N214" s="5">
        <f t="shared" ref="N214:R214" si="1050">ROUND(N$213*($E214/$E$213),0)</f>
        <v>131</v>
      </c>
      <c r="O214" s="5">
        <f t="shared" si="1050"/>
        <v>129</v>
      </c>
      <c r="P214" s="5">
        <f t="shared" si="1050"/>
        <v>127</v>
      </c>
      <c r="Q214" s="5">
        <f t="shared" si="1050"/>
        <v>131</v>
      </c>
      <c r="R214" s="5">
        <f t="shared" si="1050"/>
        <v>133</v>
      </c>
      <c r="S214" s="27">
        <f t="shared" ref="S214:S215" si="1051">ROUND(IF($F214=0,M214,IF($F214=5,0,0))*H214,0)</f>
        <v>105</v>
      </c>
      <c r="T214" s="27">
        <f t="shared" ref="T214:T215" si="1052">ROUND(IF($F214=0,N214,IF($F214=5,0,0))*H214,0)</f>
        <v>105</v>
      </c>
      <c r="U214" s="27">
        <f>ROUND(IF($F214=0,O214,IF($F214=1,O214,IF($F214=5,O214,0)))*I214,0)</f>
        <v>110</v>
      </c>
      <c r="V214" s="27">
        <f>ROUND(IF($F214=0,P214,IF($F214=1,P214,IF($F214=2,P214,IF($F214=5,P214,0))))*J214,0)</f>
        <v>114</v>
      </c>
      <c r="W214" s="27">
        <f>ROUND(IF($F214=0,Q214,IF($F214=1,Q214,IF($F214=2,Q214,IF($F214=3,Q214,IF($F214=5,Q214,0)))))*K214,0)</f>
        <v>118</v>
      </c>
      <c r="X214" s="27">
        <f>ROUND(IF($F214=0,R214,IF($F214=1,R214,IF($F214=2,R214,IF($F214=3,R214,IF($F214=4,R214,IF($F214=5,R214,0))))))*L214,0)</f>
        <v>120</v>
      </c>
      <c r="Y214" s="27">
        <f t="shared" ref="Y214:Y215" si="1053">ROUND(IF($F214=0,M214,IF($F214=5,M214,0))*H214,0)</f>
        <v>105</v>
      </c>
      <c r="Z214" s="27">
        <f t="shared" ref="Z214:Z215" si="1054">ROUND(IF($F214=0,N214,IF($F214=5,N214,0))*H214,0)</f>
        <v>105</v>
      </c>
      <c r="AA214" s="27">
        <f>ROUND(IF($F214=0,O214,IF($F214=1,O214,IF($F214=5,O214,0)))*I214,0)</f>
        <v>110</v>
      </c>
      <c r="AB214" s="27">
        <f>ROUND(IF($F214=0,P214,IF($F214=1,P214,IF($F214=2,P214,IF($F214=5,P214,0))))*J214,0)</f>
        <v>114</v>
      </c>
      <c r="AC214" s="27">
        <f>ROUND(IF($F214=0,Q214,IF($F214=1,Q214,IF($F214=2,Q214,IF($F214=3,Q214,IF($F214=5,Q214,0)))))*K214,0)</f>
        <v>118</v>
      </c>
      <c r="AD214" s="27">
        <f>ROUND(IF($F214=0,R214,IF($F214=1,R214,IF($F214=2,R214,IF($F214=3,R214,IF($F214=4,R214,IF($F214=5,R214,0))))))*L214,0)</f>
        <v>120</v>
      </c>
    </row>
    <row r="215" spans="1:30" s="2" customFormat="1" ht="18" customHeight="1" outlineLevel="1">
      <c r="A215" s="72"/>
      <c r="B215" s="72"/>
      <c r="C215" s="11"/>
      <c r="D215" s="25" t="s">
        <v>163</v>
      </c>
      <c r="E215" s="4">
        <v>18644</v>
      </c>
      <c r="F215" s="9">
        <v>0</v>
      </c>
      <c r="G215" s="9"/>
      <c r="H215" s="3">
        <v>0.8</v>
      </c>
      <c r="I215" s="3">
        <v>0.85</v>
      </c>
      <c r="J215" s="3">
        <v>0.9</v>
      </c>
      <c r="K215" s="3">
        <v>0.9</v>
      </c>
      <c r="L215" s="3">
        <v>0.9</v>
      </c>
      <c r="M215" s="5">
        <f>M213-M214</f>
        <v>61</v>
      </c>
      <c r="N215" s="5">
        <f t="shared" ref="N215" si="1055">N213-N214</f>
        <v>61</v>
      </c>
      <c r="O215" s="5">
        <f t="shared" ref="O215:R215" si="1056">O213-O214</f>
        <v>60</v>
      </c>
      <c r="P215" s="5">
        <f t="shared" si="1056"/>
        <v>60</v>
      </c>
      <c r="Q215" s="5">
        <f t="shared" si="1056"/>
        <v>61</v>
      </c>
      <c r="R215" s="5">
        <f t="shared" si="1056"/>
        <v>62</v>
      </c>
      <c r="S215" s="27">
        <f t="shared" si="1051"/>
        <v>49</v>
      </c>
      <c r="T215" s="27">
        <f t="shared" si="1052"/>
        <v>49</v>
      </c>
      <c r="U215" s="27">
        <f>ROUND(IF($F215=0,O215,IF($F215=1,O215,IF($F215=5,O215,0)))*I215,0)</f>
        <v>51</v>
      </c>
      <c r="V215" s="27">
        <f>ROUND(IF($F215=0,P215,IF($F215=1,P215,IF($F215=2,P215,IF($F215=5,P215,0))))*J215,0)</f>
        <v>54</v>
      </c>
      <c r="W215" s="27">
        <f>ROUND(IF($F215=0,Q215,IF($F215=1,Q215,IF($F215=2,Q215,IF($F215=3,Q215,IF($F215=5,Q215,0)))))*K215,0)</f>
        <v>55</v>
      </c>
      <c r="X215" s="27">
        <f>ROUND(IF($F215=0,R215,IF($F215=1,R215,IF($F215=2,R215,IF($F215=3,R215,IF($F215=4,R215,IF($F215=5,R215,0))))))*L215,0)</f>
        <v>56</v>
      </c>
      <c r="Y215" s="27">
        <f t="shared" si="1053"/>
        <v>49</v>
      </c>
      <c r="Z215" s="27">
        <f t="shared" si="1054"/>
        <v>49</v>
      </c>
      <c r="AA215" s="27">
        <f>ROUND(IF($F215=0,O215,IF($F215=1,O215,IF($F215=5,O215,0)))*I215,0)</f>
        <v>51</v>
      </c>
      <c r="AB215" s="27">
        <f>ROUND(IF($F215=0,P215,IF($F215=1,P215,IF($F215=2,P215,IF($F215=5,P215,0))))*J215,0)</f>
        <v>54</v>
      </c>
      <c r="AC215" s="27">
        <f>ROUND(IF($F215=0,Q215,IF($F215=1,Q215,IF($F215=2,Q215,IF($F215=3,Q215,IF($F215=5,Q215,0)))))*K215,0)</f>
        <v>55</v>
      </c>
      <c r="AD215" s="27">
        <f>ROUND(IF($F215=0,R215,IF($F215=1,R215,IF($F215=2,R215,IF($F215=3,R215,IF($F215=4,R215,IF($F215=5,R215,0))))))*L215,0)</f>
        <v>56</v>
      </c>
    </row>
    <row r="216" spans="1:30" s="2" customFormat="1" ht="18" customHeight="1">
      <c r="A216" s="72"/>
      <c r="B216" s="72" t="s">
        <v>164</v>
      </c>
      <c r="C216" s="25" t="s">
        <v>165</v>
      </c>
      <c r="D216" s="25" t="s">
        <v>5</v>
      </c>
      <c r="E216" s="4"/>
      <c r="F216" s="9"/>
      <c r="G216" s="9"/>
      <c r="H216" s="3"/>
      <c r="I216" s="3"/>
      <c r="J216" s="3"/>
      <c r="K216" s="3"/>
      <c r="L216" s="3"/>
      <c r="M216" s="5">
        <f>SUMPRODUCT(($D217:$D220="계")*(M217:M220))</f>
        <v>697</v>
      </c>
      <c r="N216" s="5">
        <f t="shared" ref="N216" si="1057">SUMPRODUCT(($D217:$D220="계")*(N217:N220))</f>
        <v>697</v>
      </c>
      <c r="O216" s="5">
        <f t="shared" ref="O216:R216" si="1058">SUMPRODUCT(($D217:$D220="계")*(O217:O220))</f>
        <v>687</v>
      </c>
      <c r="P216" s="5">
        <f t="shared" si="1058"/>
        <v>680</v>
      </c>
      <c r="Q216" s="5">
        <f t="shared" si="1058"/>
        <v>696</v>
      </c>
      <c r="R216" s="5">
        <f t="shared" si="1058"/>
        <v>709</v>
      </c>
      <c r="S216" s="5">
        <f>SUM(S217:S220)</f>
        <v>557</v>
      </c>
      <c r="T216" s="5">
        <f>SUM(T217:T220)</f>
        <v>557</v>
      </c>
      <c r="U216" s="5">
        <f t="shared" ref="U216:AD216" si="1059">SUM(U217:U220)</f>
        <v>584</v>
      </c>
      <c r="V216" s="5">
        <f t="shared" si="1059"/>
        <v>612</v>
      </c>
      <c r="W216" s="5">
        <f t="shared" si="1059"/>
        <v>628</v>
      </c>
      <c r="X216" s="5">
        <f t="shared" si="1059"/>
        <v>637</v>
      </c>
      <c r="Y216" s="5">
        <f t="shared" si="1059"/>
        <v>557</v>
      </c>
      <c r="Z216" s="5">
        <f t="shared" si="1059"/>
        <v>557</v>
      </c>
      <c r="AA216" s="5">
        <f t="shared" si="1059"/>
        <v>584</v>
      </c>
      <c r="AB216" s="5">
        <f t="shared" si="1059"/>
        <v>612</v>
      </c>
      <c r="AC216" s="5">
        <f t="shared" si="1059"/>
        <v>628</v>
      </c>
      <c r="AD216" s="5">
        <f t="shared" si="1059"/>
        <v>637</v>
      </c>
    </row>
    <row r="217" spans="1:30" s="2" customFormat="1" ht="18" customHeight="1" outlineLevel="1">
      <c r="A217" s="72"/>
      <c r="B217" s="72"/>
      <c r="C217" s="25" t="s">
        <v>828</v>
      </c>
      <c r="D217" s="25" t="s">
        <v>1122</v>
      </c>
      <c r="E217" s="4"/>
      <c r="F217" s="9">
        <v>0</v>
      </c>
      <c r="G217" s="9"/>
      <c r="H217" s="3">
        <v>0.8</v>
      </c>
      <c r="I217" s="3">
        <v>0.85</v>
      </c>
      <c r="J217" s="3">
        <v>0.9</v>
      </c>
      <c r="K217" s="3">
        <v>0.9</v>
      </c>
      <c r="L217" s="3">
        <v>0.9</v>
      </c>
      <c r="M217" s="5">
        <f>VLOOKUP($C217,'[1]1.계획인구(행정)'!$C$7:$U$501,14,FALSE)</f>
        <v>213</v>
      </c>
      <c r="N217" s="5">
        <f>VLOOKUP($C217,'[1]1.계획인구(행정)'!$C$7:$U$501,15,FALSE)</f>
        <v>213</v>
      </c>
      <c r="O217" s="5">
        <f>VLOOKUP($C217,'[1]1.계획인구(행정)'!$C$7:$U$501,16,FALSE)</f>
        <v>210</v>
      </c>
      <c r="P217" s="5">
        <f>VLOOKUP($C217,'[1]1.계획인구(행정)'!$C$7:$U$501,17,FALSE)</f>
        <v>208</v>
      </c>
      <c r="Q217" s="5">
        <f>VLOOKUP($C217,'[1]1.계획인구(행정)'!$C$7:$U$501,18,FALSE)</f>
        <v>213</v>
      </c>
      <c r="R217" s="5">
        <f>VLOOKUP($C217,'[1]1.계획인구(행정)'!$C$7:$U$501,19,FALSE)</f>
        <v>217</v>
      </c>
      <c r="S217" s="27">
        <f t="shared" ref="S217:S220" si="1060">ROUND(IF($F217=0,M217,IF($F217=5,0,0))*H217,0)</f>
        <v>170</v>
      </c>
      <c r="T217" s="27">
        <f t="shared" ref="T217:T220" si="1061">ROUND(IF($F217=0,N217,IF($F217=5,0,0))*H217,0)</f>
        <v>170</v>
      </c>
      <c r="U217" s="27">
        <f>ROUND(IF($F217=0,O217,IF($F217=1,O217,IF($F217=5,O217,0)))*I217,0)</f>
        <v>179</v>
      </c>
      <c r="V217" s="27">
        <f>ROUND(IF($F217=0,P217,IF($F217=1,P217,IF($F217=2,P217,IF($F217=5,P217,0))))*J217,0)</f>
        <v>187</v>
      </c>
      <c r="W217" s="27">
        <f>ROUND(IF($F217=0,Q217,IF($F217=1,Q217,IF($F217=2,Q217,IF($F217=3,Q217,IF($F217=5,Q217,0)))))*K217,0)</f>
        <v>192</v>
      </c>
      <c r="X217" s="27">
        <f>ROUND(IF($F217=0,R217,IF($F217=1,R217,IF($F217=2,R217,IF($F217=3,R217,IF($F217=4,R217,IF($F217=5,R217,0))))))*L217,0)</f>
        <v>195</v>
      </c>
      <c r="Y217" s="27">
        <f t="shared" ref="Y217:Y220" si="1062">ROUND(IF($F217=0,M217,IF($F217=5,M217,0))*H217,0)</f>
        <v>170</v>
      </c>
      <c r="Z217" s="27">
        <f t="shared" ref="Z217:Z220" si="1063">ROUND(IF($F217=0,N217,IF($F217=5,N217,0))*H217,0)</f>
        <v>170</v>
      </c>
      <c r="AA217" s="27">
        <f>ROUND(IF($F217=0,O217,IF($F217=1,O217,IF($F217=5,O217,0)))*I217,0)</f>
        <v>179</v>
      </c>
      <c r="AB217" s="27">
        <f>ROUND(IF($F217=0,P217,IF($F217=1,P217,IF($F217=2,P217,IF($F217=5,P217,0))))*J217,0)</f>
        <v>187</v>
      </c>
      <c r="AC217" s="27">
        <f>ROUND(IF($F217=0,Q217,IF($F217=1,Q217,IF($F217=2,Q217,IF($F217=3,Q217,IF($F217=5,Q217,0)))))*K217,0)</f>
        <v>192</v>
      </c>
      <c r="AD217" s="27">
        <f>ROUND(IF($F217=0,R217,IF($F217=1,R217,IF($F217=2,R217,IF($F217=3,R217,IF($F217=4,R217,IF($F217=5,R217,0))))))*L217,0)</f>
        <v>195</v>
      </c>
    </row>
    <row r="218" spans="1:30" s="2" customFormat="1" ht="18" customHeight="1" outlineLevel="1">
      <c r="A218" s="72"/>
      <c r="B218" s="72"/>
      <c r="C218" s="25" t="s">
        <v>829</v>
      </c>
      <c r="D218" s="25" t="s">
        <v>1122</v>
      </c>
      <c r="E218" s="4"/>
      <c r="F218" s="9">
        <v>0</v>
      </c>
      <c r="G218" s="9"/>
      <c r="H218" s="3">
        <v>0.8</v>
      </c>
      <c r="I218" s="3">
        <v>0.85</v>
      </c>
      <c r="J218" s="3">
        <v>0.9</v>
      </c>
      <c r="K218" s="3">
        <v>0.9</v>
      </c>
      <c r="L218" s="3">
        <v>0.9</v>
      </c>
      <c r="M218" s="5">
        <f>VLOOKUP($C218,'[1]1.계획인구(행정)'!$C$7:$U$501,14,FALSE)</f>
        <v>154</v>
      </c>
      <c r="N218" s="5">
        <f>VLOOKUP($C218,'[1]1.계획인구(행정)'!$C$7:$U$501,15,FALSE)</f>
        <v>154</v>
      </c>
      <c r="O218" s="5">
        <f>VLOOKUP($C218,'[1]1.계획인구(행정)'!$C$7:$U$501,16,FALSE)</f>
        <v>152</v>
      </c>
      <c r="P218" s="5">
        <f>VLOOKUP($C218,'[1]1.계획인구(행정)'!$C$7:$U$501,17,FALSE)</f>
        <v>150</v>
      </c>
      <c r="Q218" s="5">
        <f>VLOOKUP($C218,'[1]1.계획인구(행정)'!$C$7:$U$501,18,FALSE)</f>
        <v>154</v>
      </c>
      <c r="R218" s="5">
        <f>VLOOKUP($C218,'[1]1.계획인구(행정)'!$C$7:$U$501,19,FALSE)</f>
        <v>156</v>
      </c>
      <c r="S218" s="27">
        <f t="shared" si="1060"/>
        <v>123</v>
      </c>
      <c r="T218" s="27">
        <f t="shared" si="1061"/>
        <v>123</v>
      </c>
      <c r="U218" s="27">
        <f t="shared" ref="U218:U220" si="1064">ROUND(IF($F218=0,O218,IF($F218=1,O218,IF($F218=5,O218,0)))*I218,0)</f>
        <v>129</v>
      </c>
      <c r="V218" s="27">
        <f t="shared" ref="V218:V220" si="1065">ROUND(IF($F218=0,P218,IF($F218=1,P218,IF($F218=2,P218,IF($F218=5,P218,0))))*J218,0)</f>
        <v>135</v>
      </c>
      <c r="W218" s="27">
        <f t="shared" ref="W218:W220" si="1066">ROUND(IF($F218=0,Q218,IF($F218=1,Q218,IF($F218=2,Q218,IF($F218=3,Q218,IF($F218=5,Q218,0)))))*K218,0)</f>
        <v>139</v>
      </c>
      <c r="X218" s="27">
        <f t="shared" ref="X218:X220" si="1067">ROUND(IF($F218=0,R218,IF($F218=1,R218,IF($F218=2,R218,IF($F218=3,R218,IF($F218=4,R218,IF($F218=5,R218,0))))))*L218,0)</f>
        <v>140</v>
      </c>
      <c r="Y218" s="27">
        <f t="shared" si="1062"/>
        <v>123</v>
      </c>
      <c r="Z218" s="27">
        <f t="shared" si="1063"/>
        <v>123</v>
      </c>
      <c r="AA218" s="27">
        <f t="shared" ref="AA218:AA220" si="1068">ROUND(IF($F218=0,O218,IF($F218=1,O218,IF($F218=5,O218,0)))*I218,0)</f>
        <v>129</v>
      </c>
      <c r="AB218" s="27">
        <f t="shared" ref="AB218:AB220" si="1069">ROUND(IF($F218=0,P218,IF($F218=1,P218,IF($F218=2,P218,IF($F218=5,P218,0))))*J218,0)</f>
        <v>135</v>
      </c>
      <c r="AC218" s="27">
        <f t="shared" ref="AC218:AC220" si="1070">ROUND(IF($F218=0,Q218,IF($F218=1,Q218,IF($F218=2,Q218,IF($F218=3,Q218,IF($F218=5,Q218,0)))))*K218,0)</f>
        <v>139</v>
      </c>
      <c r="AD218" s="27">
        <f t="shared" ref="AD218:AD220" si="1071">ROUND(IF($F218=0,R218,IF($F218=1,R218,IF($F218=2,R218,IF($F218=3,R218,IF($F218=4,R218,IF($F218=5,R218,0))))))*L218,0)</f>
        <v>140</v>
      </c>
    </row>
    <row r="219" spans="1:30" s="2" customFormat="1" ht="18" customHeight="1" outlineLevel="1">
      <c r="A219" s="72"/>
      <c r="B219" s="72"/>
      <c r="C219" s="25" t="s">
        <v>830</v>
      </c>
      <c r="D219" s="25" t="s">
        <v>1122</v>
      </c>
      <c r="E219" s="4"/>
      <c r="F219" s="9">
        <v>0</v>
      </c>
      <c r="G219" s="9"/>
      <c r="H219" s="3">
        <v>0.8</v>
      </c>
      <c r="I219" s="3">
        <v>0.85</v>
      </c>
      <c r="J219" s="3">
        <v>0.9</v>
      </c>
      <c r="K219" s="3">
        <v>0.9</v>
      </c>
      <c r="L219" s="3">
        <v>0.9</v>
      </c>
      <c r="M219" s="5">
        <f>VLOOKUP($C219,'[1]1.계획인구(행정)'!$C$7:$U$501,14,FALSE)</f>
        <v>115</v>
      </c>
      <c r="N219" s="5">
        <f>VLOOKUP($C219,'[1]1.계획인구(행정)'!$C$7:$U$501,15,FALSE)</f>
        <v>115</v>
      </c>
      <c r="O219" s="5">
        <f>VLOOKUP($C219,'[1]1.계획인구(행정)'!$C$7:$U$501,16,FALSE)</f>
        <v>113</v>
      </c>
      <c r="P219" s="5">
        <f>VLOOKUP($C219,'[1]1.계획인구(행정)'!$C$7:$U$501,17,FALSE)</f>
        <v>112</v>
      </c>
      <c r="Q219" s="5">
        <f>VLOOKUP($C219,'[1]1.계획인구(행정)'!$C$7:$U$501,18,FALSE)</f>
        <v>114</v>
      </c>
      <c r="R219" s="5">
        <f>VLOOKUP($C219,'[1]1.계획인구(행정)'!$C$7:$U$501,19,FALSE)</f>
        <v>117</v>
      </c>
      <c r="S219" s="27">
        <f t="shared" si="1060"/>
        <v>92</v>
      </c>
      <c r="T219" s="27">
        <f t="shared" si="1061"/>
        <v>92</v>
      </c>
      <c r="U219" s="27">
        <f t="shared" si="1064"/>
        <v>96</v>
      </c>
      <c r="V219" s="27">
        <f t="shared" si="1065"/>
        <v>101</v>
      </c>
      <c r="W219" s="27">
        <f t="shared" si="1066"/>
        <v>103</v>
      </c>
      <c r="X219" s="27">
        <f t="shared" si="1067"/>
        <v>105</v>
      </c>
      <c r="Y219" s="27">
        <f t="shared" si="1062"/>
        <v>92</v>
      </c>
      <c r="Z219" s="27">
        <f t="shared" si="1063"/>
        <v>92</v>
      </c>
      <c r="AA219" s="27">
        <f t="shared" si="1068"/>
        <v>96</v>
      </c>
      <c r="AB219" s="27">
        <f t="shared" si="1069"/>
        <v>101</v>
      </c>
      <c r="AC219" s="27">
        <f t="shared" si="1070"/>
        <v>103</v>
      </c>
      <c r="AD219" s="27">
        <f t="shared" si="1071"/>
        <v>105</v>
      </c>
    </row>
    <row r="220" spans="1:30" s="2" customFormat="1" ht="18" customHeight="1" outlineLevel="1">
      <c r="A220" s="72"/>
      <c r="B220" s="72"/>
      <c r="C220" s="25" t="s">
        <v>831</v>
      </c>
      <c r="D220" s="25" t="s">
        <v>1122</v>
      </c>
      <c r="E220" s="4"/>
      <c r="F220" s="9">
        <v>0</v>
      </c>
      <c r="G220" s="9"/>
      <c r="H220" s="3">
        <v>0.8</v>
      </c>
      <c r="I220" s="3">
        <v>0.85</v>
      </c>
      <c r="J220" s="3">
        <v>0.9</v>
      </c>
      <c r="K220" s="3">
        <v>0.9</v>
      </c>
      <c r="L220" s="3">
        <v>0.9</v>
      </c>
      <c r="M220" s="5">
        <f>VLOOKUP($C220,'[1]1.계획인구(행정)'!$C$7:$U$501,14,FALSE)</f>
        <v>215</v>
      </c>
      <c r="N220" s="5">
        <f>VLOOKUP($C220,'[1]1.계획인구(행정)'!$C$7:$U$501,15,FALSE)</f>
        <v>215</v>
      </c>
      <c r="O220" s="5">
        <f>VLOOKUP($C220,'[1]1.계획인구(행정)'!$C$7:$U$501,16,FALSE)</f>
        <v>212</v>
      </c>
      <c r="P220" s="5">
        <f>VLOOKUP($C220,'[1]1.계획인구(행정)'!$C$7:$U$501,17,FALSE)</f>
        <v>210</v>
      </c>
      <c r="Q220" s="5">
        <f>VLOOKUP($C220,'[1]1.계획인구(행정)'!$C$7:$U$501,18,FALSE)</f>
        <v>215</v>
      </c>
      <c r="R220" s="5">
        <f>VLOOKUP($C220,'[1]1.계획인구(행정)'!$C$7:$U$501,19,FALSE)</f>
        <v>219</v>
      </c>
      <c r="S220" s="27">
        <f t="shared" si="1060"/>
        <v>172</v>
      </c>
      <c r="T220" s="27">
        <f t="shared" si="1061"/>
        <v>172</v>
      </c>
      <c r="U220" s="27">
        <f t="shared" si="1064"/>
        <v>180</v>
      </c>
      <c r="V220" s="27">
        <f t="shared" si="1065"/>
        <v>189</v>
      </c>
      <c r="W220" s="27">
        <f t="shared" si="1066"/>
        <v>194</v>
      </c>
      <c r="X220" s="27">
        <f t="shared" si="1067"/>
        <v>197</v>
      </c>
      <c r="Y220" s="27">
        <f t="shared" si="1062"/>
        <v>172</v>
      </c>
      <c r="Z220" s="27">
        <f t="shared" si="1063"/>
        <v>172</v>
      </c>
      <c r="AA220" s="27">
        <f t="shared" si="1068"/>
        <v>180</v>
      </c>
      <c r="AB220" s="27">
        <f t="shared" si="1069"/>
        <v>189</v>
      </c>
      <c r="AC220" s="27">
        <f t="shared" si="1070"/>
        <v>194</v>
      </c>
      <c r="AD220" s="27">
        <f t="shared" si="1071"/>
        <v>197</v>
      </c>
    </row>
    <row r="221" spans="1:30" s="2" customFormat="1" ht="18" customHeight="1">
      <c r="A221" s="72" t="s">
        <v>1502</v>
      </c>
      <c r="B221" s="72" t="s">
        <v>166</v>
      </c>
      <c r="C221" s="25" t="s">
        <v>167</v>
      </c>
      <c r="D221" s="25" t="s">
        <v>53</v>
      </c>
      <c r="E221" s="4"/>
      <c r="F221" s="9"/>
      <c r="G221" s="9"/>
      <c r="H221" s="3"/>
      <c r="I221" s="3"/>
      <c r="J221" s="3"/>
      <c r="K221" s="3"/>
      <c r="L221" s="3"/>
      <c r="M221" s="5">
        <f>SUMPRODUCT(($D222:$D227="계")*(M222:M227))</f>
        <v>471</v>
      </c>
      <c r="N221" s="5">
        <f t="shared" ref="N221:AD221" si="1072">SUMPRODUCT(($D222:$D227="계")*(N222:N227))</f>
        <v>471</v>
      </c>
      <c r="O221" s="5">
        <f t="shared" si="1072"/>
        <v>464</v>
      </c>
      <c r="P221" s="5">
        <f t="shared" si="1072"/>
        <v>460</v>
      </c>
      <c r="Q221" s="5">
        <f t="shared" si="1072"/>
        <v>470</v>
      </c>
      <c r="R221" s="5">
        <f t="shared" si="1072"/>
        <v>478</v>
      </c>
      <c r="S221" s="5">
        <f t="shared" si="1072"/>
        <v>377</v>
      </c>
      <c r="T221" s="5">
        <f t="shared" ref="T221" si="1073">SUMPRODUCT(($D222:$D227="계")*(T222:T227))</f>
        <v>377</v>
      </c>
      <c r="U221" s="5">
        <f t="shared" si="1072"/>
        <v>394</v>
      </c>
      <c r="V221" s="5">
        <f t="shared" si="1072"/>
        <v>414</v>
      </c>
      <c r="W221" s="5">
        <f t="shared" si="1072"/>
        <v>423</v>
      </c>
      <c r="X221" s="5">
        <f t="shared" si="1072"/>
        <v>430</v>
      </c>
      <c r="Y221" s="5">
        <f t="shared" si="1072"/>
        <v>377</v>
      </c>
      <c r="Z221" s="5">
        <f t="shared" ref="Z221" si="1074">SUMPRODUCT(($D222:$D227="계")*(Z222:Z227))</f>
        <v>377</v>
      </c>
      <c r="AA221" s="5">
        <f t="shared" si="1072"/>
        <v>394</v>
      </c>
      <c r="AB221" s="5">
        <f t="shared" si="1072"/>
        <v>414</v>
      </c>
      <c r="AC221" s="5">
        <f t="shared" si="1072"/>
        <v>423</v>
      </c>
      <c r="AD221" s="5">
        <f t="shared" si="1072"/>
        <v>430</v>
      </c>
    </row>
    <row r="222" spans="1:30" s="2" customFormat="1" ht="18" customHeight="1" outlineLevel="1">
      <c r="A222" s="72"/>
      <c r="B222" s="72"/>
      <c r="C222" s="22" t="s">
        <v>832</v>
      </c>
      <c r="D222" s="25" t="s">
        <v>1122</v>
      </c>
      <c r="E222" s="4"/>
      <c r="F222" s="9"/>
      <c r="G222" s="9"/>
      <c r="H222" s="3"/>
      <c r="I222" s="3"/>
      <c r="J222" s="3"/>
      <c r="K222" s="3"/>
      <c r="L222" s="3"/>
      <c r="M222" s="5">
        <f>VLOOKUP($C222,'[1]1.계획인구(행정)'!$C$7:$U$501,14,FALSE)</f>
        <v>275</v>
      </c>
      <c r="N222" s="5">
        <f>VLOOKUP($C222,'[1]1.계획인구(행정)'!$C$7:$U$501,15,FALSE)</f>
        <v>275</v>
      </c>
      <c r="O222" s="5">
        <f>VLOOKUP($C222,'[1]1.계획인구(행정)'!$C$7:$U$501,16,FALSE)</f>
        <v>271</v>
      </c>
      <c r="P222" s="5">
        <f>VLOOKUP($C222,'[1]1.계획인구(행정)'!$C$7:$U$501,17,FALSE)</f>
        <v>268</v>
      </c>
      <c r="Q222" s="5">
        <f>VLOOKUP($C222,'[1]1.계획인구(행정)'!$C$7:$U$501,18,FALSE)</f>
        <v>274</v>
      </c>
      <c r="R222" s="5">
        <f>VLOOKUP($C222,'[1]1.계획인구(행정)'!$C$7:$U$501,19,FALSE)</f>
        <v>279</v>
      </c>
      <c r="S222" s="5">
        <f>SUM(S223)</f>
        <v>220</v>
      </c>
      <c r="T222" s="5">
        <f>SUM(T223)</f>
        <v>220</v>
      </c>
      <c r="U222" s="5">
        <f t="shared" ref="U222:AD222" si="1075">SUM(U223)</f>
        <v>230</v>
      </c>
      <c r="V222" s="5">
        <f t="shared" si="1075"/>
        <v>241</v>
      </c>
      <c r="W222" s="5">
        <f t="shared" si="1075"/>
        <v>247</v>
      </c>
      <c r="X222" s="5">
        <f t="shared" si="1075"/>
        <v>251</v>
      </c>
      <c r="Y222" s="5">
        <f t="shared" si="1075"/>
        <v>220</v>
      </c>
      <c r="Z222" s="5">
        <f t="shared" si="1075"/>
        <v>220</v>
      </c>
      <c r="AA222" s="5">
        <f t="shared" si="1075"/>
        <v>230</v>
      </c>
      <c r="AB222" s="5">
        <f t="shared" si="1075"/>
        <v>241</v>
      </c>
      <c r="AC222" s="5">
        <f t="shared" si="1075"/>
        <v>247</v>
      </c>
      <c r="AD222" s="5">
        <f t="shared" si="1075"/>
        <v>251</v>
      </c>
    </row>
    <row r="223" spans="1:30" s="2" customFormat="1" ht="18" customHeight="1" outlineLevel="1">
      <c r="A223" s="72"/>
      <c r="B223" s="72"/>
      <c r="C223" s="11"/>
      <c r="D223" s="25" t="s">
        <v>168</v>
      </c>
      <c r="E223" s="4"/>
      <c r="F223" s="9">
        <v>0</v>
      </c>
      <c r="G223" s="9"/>
      <c r="H223" s="3">
        <v>0.8</v>
      </c>
      <c r="I223" s="3">
        <v>0.85</v>
      </c>
      <c r="J223" s="3">
        <v>0.9</v>
      </c>
      <c r="K223" s="3">
        <v>0.9</v>
      </c>
      <c r="L223" s="3">
        <v>0.9</v>
      </c>
      <c r="M223" s="5">
        <f>M222</f>
        <v>275</v>
      </c>
      <c r="N223" s="5">
        <f t="shared" ref="N223:O223" si="1076">N222</f>
        <v>275</v>
      </c>
      <c r="O223" s="5">
        <f t="shared" si="1076"/>
        <v>271</v>
      </c>
      <c r="P223" s="5">
        <f t="shared" ref="P223" si="1077">P222</f>
        <v>268</v>
      </c>
      <c r="Q223" s="5">
        <f t="shared" ref="Q223" si="1078">Q222</f>
        <v>274</v>
      </c>
      <c r="R223" s="5">
        <f t="shared" ref="R223" si="1079">R222</f>
        <v>279</v>
      </c>
      <c r="S223" s="27">
        <f t="shared" ref="S223" si="1080">ROUND(IF($F223=0,M223,IF($F223=5,0,0))*H223,0)</f>
        <v>220</v>
      </c>
      <c r="T223" s="27">
        <f t="shared" ref="T223" si="1081">ROUND(IF($F223=0,N223,IF($F223=5,0,0))*H223,0)</f>
        <v>220</v>
      </c>
      <c r="U223" s="27">
        <f>ROUND(IF($F223=0,O223,IF($F223=1,O223,IF($F223=5,O223,0)))*I223,0)</f>
        <v>230</v>
      </c>
      <c r="V223" s="27">
        <f>ROUND(IF($F223=0,P223,IF($F223=1,P223,IF($F223=2,P223,IF($F223=5,P223,0))))*J223,0)</f>
        <v>241</v>
      </c>
      <c r="W223" s="27">
        <f>ROUND(IF($F223=0,Q223,IF($F223=1,Q223,IF($F223=2,Q223,IF($F223=3,Q223,IF($F223=5,Q223,0)))))*K223,0)</f>
        <v>247</v>
      </c>
      <c r="X223" s="27">
        <f>ROUND(IF($F223=0,R223,IF($F223=1,R223,IF($F223=2,R223,IF($F223=3,R223,IF($F223=4,R223,IF($F223=5,R223,0))))))*L223,0)</f>
        <v>251</v>
      </c>
      <c r="Y223" s="27">
        <f t="shared" ref="Y223" si="1082">ROUND(IF($F223=0,M223,IF($F223=5,M223,0))*H223,0)</f>
        <v>220</v>
      </c>
      <c r="Z223" s="27">
        <f t="shared" ref="Z223" si="1083">ROUND(IF($F223=0,N223,IF($F223=5,N223,0))*H223,0)</f>
        <v>220</v>
      </c>
      <c r="AA223" s="27">
        <f>ROUND(IF($F223=0,O223,IF($F223=1,O223,IF($F223=5,O223,0)))*I223,0)</f>
        <v>230</v>
      </c>
      <c r="AB223" s="27">
        <f>ROUND(IF($F223=0,P223,IF($F223=1,P223,IF($F223=2,P223,IF($F223=5,P223,0))))*J223,0)</f>
        <v>241</v>
      </c>
      <c r="AC223" s="27">
        <f>ROUND(IF($F223=0,Q223,IF($F223=1,Q223,IF($F223=2,Q223,IF($F223=3,Q223,IF($F223=5,Q223,0)))))*K223,0)</f>
        <v>247</v>
      </c>
      <c r="AD223" s="27">
        <f>ROUND(IF($F223=0,R223,IF($F223=1,R223,IF($F223=2,R223,IF($F223=3,R223,IF($F223=4,R223,IF($F223=5,R223,0))))))*L223,0)</f>
        <v>251</v>
      </c>
    </row>
    <row r="224" spans="1:30" s="2" customFormat="1" ht="18" customHeight="1" outlineLevel="1">
      <c r="A224" s="72"/>
      <c r="B224" s="72"/>
      <c r="C224" s="22" t="s">
        <v>833</v>
      </c>
      <c r="D224" s="25" t="s">
        <v>1122</v>
      </c>
      <c r="E224" s="4"/>
      <c r="F224" s="9"/>
      <c r="G224" s="9"/>
      <c r="H224" s="3"/>
      <c r="I224" s="3"/>
      <c r="J224" s="3"/>
      <c r="K224" s="3"/>
      <c r="L224" s="3"/>
      <c r="M224" s="5">
        <f>VLOOKUP($C224,'[1]1.계획인구(행정)'!$C$7:$U$501,14,FALSE)</f>
        <v>86</v>
      </c>
      <c r="N224" s="5">
        <f>VLOOKUP($C224,'[1]1.계획인구(행정)'!$C$7:$U$501,15,FALSE)</f>
        <v>86</v>
      </c>
      <c r="O224" s="5">
        <f>VLOOKUP($C224,'[1]1.계획인구(행정)'!$C$7:$U$501,16,FALSE)</f>
        <v>85</v>
      </c>
      <c r="P224" s="5">
        <f>VLOOKUP($C224,'[1]1.계획인구(행정)'!$C$7:$U$501,17,FALSE)</f>
        <v>84</v>
      </c>
      <c r="Q224" s="5">
        <f>VLOOKUP($C224,'[1]1.계획인구(행정)'!$C$7:$U$501,18,FALSE)</f>
        <v>86</v>
      </c>
      <c r="R224" s="5">
        <f>VLOOKUP($C224,'[1]1.계획인구(행정)'!$C$7:$U$501,19,FALSE)</f>
        <v>87</v>
      </c>
      <c r="S224" s="5">
        <f>SUM(S225)</f>
        <v>69</v>
      </c>
      <c r="T224" s="5">
        <f>SUM(T225)</f>
        <v>69</v>
      </c>
      <c r="U224" s="5">
        <f t="shared" ref="U224" si="1084">SUM(U225)</f>
        <v>72</v>
      </c>
      <c r="V224" s="5">
        <f t="shared" ref="V224" si="1085">SUM(V225)</f>
        <v>76</v>
      </c>
      <c r="W224" s="5">
        <f t="shared" ref="W224" si="1086">SUM(W225)</f>
        <v>77</v>
      </c>
      <c r="X224" s="5">
        <f t="shared" ref="X224" si="1087">SUM(X225)</f>
        <v>78</v>
      </c>
      <c r="Y224" s="5">
        <f t="shared" ref="Y224:Z224" si="1088">SUM(Y225)</f>
        <v>69</v>
      </c>
      <c r="Z224" s="5">
        <f t="shared" si="1088"/>
        <v>69</v>
      </c>
      <c r="AA224" s="5">
        <f t="shared" ref="AA224" si="1089">SUM(AA225)</f>
        <v>72</v>
      </c>
      <c r="AB224" s="5">
        <f t="shared" ref="AB224" si="1090">SUM(AB225)</f>
        <v>76</v>
      </c>
      <c r="AC224" s="5">
        <f t="shared" ref="AC224" si="1091">SUM(AC225)</f>
        <v>77</v>
      </c>
      <c r="AD224" s="5">
        <f t="shared" ref="AD224" si="1092">SUM(AD225)</f>
        <v>78</v>
      </c>
    </row>
    <row r="225" spans="1:30" s="2" customFormat="1" ht="18" customHeight="1" outlineLevel="1">
      <c r="A225" s="72"/>
      <c r="B225" s="72"/>
      <c r="C225" s="11"/>
      <c r="D225" s="25" t="s">
        <v>169</v>
      </c>
      <c r="E225" s="4"/>
      <c r="F225" s="9">
        <v>0</v>
      </c>
      <c r="G225" s="9"/>
      <c r="H225" s="3">
        <v>0.8</v>
      </c>
      <c r="I225" s="3">
        <v>0.85</v>
      </c>
      <c r="J225" s="3">
        <v>0.9</v>
      </c>
      <c r="K225" s="3">
        <v>0.9</v>
      </c>
      <c r="L225" s="3">
        <v>0.9</v>
      </c>
      <c r="M225" s="5">
        <f>M224</f>
        <v>86</v>
      </c>
      <c r="N225" s="5">
        <f t="shared" ref="N225:O225" si="1093">N224</f>
        <v>86</v>
      </c>
      <c r="O225" s="5">
        <f t="shared" si="1093"/>
        <v>85</v>
      </c>
      <c r="P225" s="5">
        <f t="shared" ref="P225" si="1094">P224</f>
        <v>84</v>
      </c>
      <c r="Q225" s="5">
        <f t="shared" ref="Q225" si="1095">Q224</f>
        <v>86</v>
      </c>
      <c r="R225" s="5">
        <f t="shared" ref="R225" si="1096">R224</f>
        <v>87</v>
      </c>
      <c r="S225" s="27">
        <f t="shared" ref="S225" si="1097">ROUND(IF($F225=0,M225,IF($F225=5,0,0))*H225,0)</f>
        <v>69</v>
      </c>
      <c r="T225" s="27">
        <f t="shared" ref="T225" si="1098">ROUND(IF($F225=0,N225,IF($F225=5,0,0))*H225,0)</f>
        <v>69</v>
      </c>
      <c r="U225" s="27">
        <f>ROUND(IF($F225=0,O225,IF($F225=1,O225,IF($F225=5,O225,0)))*I225,0)</f>
        <v>72</v>
      </c>
      <c r="V225" s="27">
        <f>ROUND(IF($F225=0,P225,IF($F225=1,P225,IF($F225=2,P225,IF($F225=5,P225,0))))*J225,0)</f>
        <v>76</v>
      </c>
      <c r="W225" s="27">
        <f>ROUND(IF($F225=0,Q225,IF($F225=1,Q225,IF($F225=2,Q225,IF($F225=3,Q225,IF($F225=5,Q225,0)))))*K225,0)</f>
        <v>77</v>
      </c>
      <c r="X225" s="27">
        <f>ROUND(IF($F225=0,R225,IF($F225=1,R225,IF($F225=2,R225,IF($F225=3,R225,IF($F225=4,R225,IF($F225=5,R225,0))))))*L225,0)</f>
        <v>78</v>
      </c>
      <c r="Y225" s="27">
        <f t="shared" ref="Y225" si="1099">ROUND(IF($F225=0,M225,IF($F225=5,M225,0))*H225,0)</f>
        <v>69</v>
      </c>
      <c r="Z225" s="27">
        <f t="shared" ref="Z225" si="1100">ROUND(IF($F225=0,N225,IF($F225=5,N225,0))*H225,0)</f>
        <v>69</v>
      </c>
      <c r="AA225" s="27">
        <f>ROUND(IF($F225=0,O225,IF($F225=1,O225,IF($F225=5,O225,0)))*I225,0)</f>
        <v>72</v>
      </c>
      <c r="AB225" s="27">
        <f>ROUND(IF($F225=0,P225,IF($F225=1,P225,IF($F225=2,P225,IF($F225=5,P225,0))))*J225,0)</f>
        <v>76</v>
      </c>
      <c r="AC225" s="27">
        <f>ROUND(IF($F225=0,Q225,IF($F225=1,Q225,IF($F225=2,Q225,IF($F225=3,Q225,IF($F225=5,Q225,0)))))*K225,0)</f>
        <v>77</v>
      </c>
      <c r="AD225" s="27">
        <f>ROUND(IF($F225=0,R225,IF($F225=1,R225,IF($F225=2,R225,IF($F225=3,R225,IF($F225=4,R225,IF($F225=5,R225,0))))))*L225,0)</f>
        <v>78</v>
      </c>
    </row>
    <row r="226" spans="1:30" s="2" customFormat="1" ht="18" customHeight="1" outlineLevel="1">
      <c r="A226" s="72"/>
      <c r="B226" s="72"/>
      <c r="C226" s="22" t="s">
        <v>834</v>
      </c>
      <c r="D226" s="25" t="s">
        <v>1122</v>
      </c>
      <c r="E226" s="4"/>
      <c r="F226" s="9"/>
      <c r="G226" s="9"/>
      <c r="H226" s="3"/>
      <c r="I226" s="3"/>
      <c r="J226" s="3"/>
      <c r="K226" s="3"/>
      <c r="L226" s="3"/>
      <c r="M226" s="5">
        <f>VLOOKUP($C226,'[1]1.계획인구(행정)'!$C$7:$U$501,14,FALSE)</f>
        <v>110</v>
      </c>
      <c r="N226" s="5">
        <f>VLOOKUP($C226,'[1]1.계획인구(행정)'!$C$7:$U$501,15,FALSE)</f>
        <v>110</v>
      </c>
      <c r="O226" s="5">
        <f>VLOOKUP($C226,'[1]1.계획인구(행정)'!$C$7:$U$501,16,FALSE)</f>
        <v>108</v>
      </c>
      <c r="P226" s="5">
        <f>VLOOKUP($C226,'[1]1.계획인구(행정)'!$C$7:$U$501,17,FALSE)</f>
        <v>108</v>
      </c>
      <c r="Q226" s="5">
        <f>VLOOKUP($C226,'[1]1.계획인구(행정)'!$C$7:$U$501,18,FALSE)</f>
        <v>110</v>
      </c>
      <c r="R226" s="5">
        <f>VLOOKUP($C226,'[1]1.계획인구(행정)'!$C$7:$U$501,19,FALSE)</f>
        <v>112</v>
      </c>
      <c r="S226" s="5">
        <f>SUM(S227)</f>
        <v>88</v>
      </c>
      <c r="T226" s="5">
        <f>SUM(T227)</f>
        <v>88</v>
      </c>
      <c r="U226" s="5">
        <f t="shared" ref="U226" si="1101">SUM(U227)</f>
        <v>92</v>
      </c>
      <c r="V226" s="5">
        <f t="shared" ref="V226" si="1102">SUM(V227)</f>
        <v>97</v>
      </c>
      <c r="W226" s="5">
        <f t="shared" ref="W226" si="1103">SUM(W227)</f>
        <v>99</v>
      </c>
      <c r="X226" s="5">
        <f t="shared" ref="X226" si="1104">SUM(X227)</f>
        <v>101</v>
      </c>
      <c r="Y226" s="5">
        <f t="shared" ref="Y226:Z226" si="1105">SUM(Y227)</f>
        <v>88</v>
      </c>
      <c r="Z226" s="5">
        <f t="shared" si="1105"/>
        <v>88</v>
      </c>
      <c r="AA226" s="5">
        <f t="shared" ref="AA226" si="1106">SUM(AA227)</f>
        <v>92</v>
      </c>
      <c r="AB226" s="5">
        <f t="shared" ref="AB226" si="1107">SUM(AB227)</f>
        <v>97</v>
      </c>
      <c r="AC226" s="5">
        <f t="shared" ref="AC226" si="1108">SUM(AC227)</f>
        <v>99</v>
      </c>
      <c r="AD226" s="5">
        <f t="shared" ref="AD226" si="1109">SUM(AD227)</f>
        <v>101</v>
      </c>
    </row>
    <row r="227" spans="1:30" s="2" customFormat="1" ht="18" customHeight="1" outlineLevel="1">
      <c r="A227" s="72"/>
      <c r="B227" s="72"/>
      <c r="C227" s="11"/>
      <c r="D227" s="25" t="s">
        <v>170</v>
      </c>
      <c r="E227" s="4"/>
      <c r="F227" s="9">
        <v>0</v>
      </c>
      <c r="G227" s="9"/>
      <c r="H227" s="3">
        <v>0.8</v>
      </c>
      <c r="I227" s="3">
        <v>0.85</v>
      </c>
      <c r="J227" s="3">
        <v>0.9</v>
      </c>
      <c r="K227" s="3">
        <v>0.9</v>
      </c>
      <c r="L227" s="3">
        <v>0.9</v>
      </c>
      <c r="M227" s="5">
        <f>M226</f>
        <v>110</v>
      </c>
      <c r="N227" s="5">
        <f t="shared" ref="N227:O227" si="1110">N226</f>
        <v>110</v>
      </c>
      <c r="O227" s="5">
        <f t="shared" si="1110"/>
        <v>108</v>
      </c>
      <c r="P227" s="5">
        <f t="shared" ref="P227" si="1111">P226</f>
        <v>108</v>
      </c>
      <c r="Q227" s="5">
        <f t="shared" ref="Q227" si="1112">Q226</f>
        <v>110</v>
      </c>
      <c r="R227" s="5">
        <f t="shared" ref="R227" si="1113">R226</f>
        <v>112</v>
      </c>
      <c r="S227" s="27">
        <f t="shared" ref="S227" si="1114">ROUND(IF($F227=0,M227,IF($F227=5,0,0))*H227,0)</f>
        <v>88</v>
      </c>
      <c r="T227" s="27">
        <f t="shared" ref="T227" si="1115">ROUND(IF($F227=0,N227,IF($F227=5,0,0))*H227,0)</f>
        <v>88</v>
      </c>
      <c r="U227" s="27">
        <f>ROUND(IF($F227=0,O227,IF($F227=1,O227,IF($F227=5,O227,0)))*I227,0)</f>
        <v>92</v>
      </c>
      <c r="V227" s="27">
        <f>ROUND(IF($F227=0,P227,IF($F227=1,P227,IF($F227=2,P227,IF($F227=5,P227,0))))*J227,0)</f>
        <v>97</v>
      </c>
      <c r="W227" s="27">
        <f>ROUND(IF($F227=0,Q227,IF($F227=1,Q227,IF($F227=2,Q227,IF($F227=3,Q227,IF($F227=5,Q227,0)))))*K227,0)</f>
        <v>99</v>
      </c>
      <c r="X227" s="27">
        <f>ROUND(IF($F227=0,R227,IF($F227=1,R227,IF($F227=2,R227,IF($F227=3,R227,IF($F227=4,R227,IF($F227=5,R227,0))))))*L227,0)</f>
        <v>101</v>
      </c>
      <c r="Y227" s="27">
        <f t="shared" ref="Y227" si="1116">ROUND(IF($F227=0,M227,IF($F227=5,M227,0))*H227,0)</f>
        <v>88</v>
      </c>
      <c r="Z227" s="27">
        <f t="shared" ref="Z227" si="1117">ROUND(IF($F227=0,N227,IF($F227=5,N227,0))*H227,0)</f>
        <v>88</v>
      </c>
      <c r="AA227" s="27">
        <f>ROUND(IF($F227=0,O227,IF($F227=1,O227,IF($F227=5,O227,0)))*I227,0)</f>
        <v>92</v>
      </c>
      <c r="AB227" s="27">
        <f>ROUND(IF($F227=0,P227,IF($F227=1,P227,IF($F227=2,P227,IF($F227=5,P227,0))))*J227,0)</f>
        <v>97</v>
      </c>
      <c r="AC227" s="27">
        <f>ROUND(IF($F227=0,Q227,IF($F227=1,Q227,IF($F227=2,Q227,IF($F227=3,Q227,IF($F227=5,Q227,0)))))*K227,0)</f>
        <v>99</v>
      </c>
      <c r="AD227" s="27">
        <f>ROUND(IF($F227=0,R227,IF($F227=1,R227,IF($F227=2,R227,IF($F227=3,R227,IF($F227=4,R227,IF($F227=5,R227,0))))))*L227,0)</f>
        <v>101</v>
      </c>
    </row>
    <row r="228" spans="1:30" s="2" customFormat="1" ht="18" customHeight="1">
      <c r="A228" s="72"/>
      <c r="B228" s="72" t="s">
        <v>171</v>
      </c>
      <c r="C228" s="25" t="s">
        <v>172</v>
      </c>
      <c r="D228" s="25" t="s">
        <v>5</v>
      </c>
      <c r="E228" s="4"/>
      <c r="F228" s="9"/>
      <c r="G228" s="9"/>
      <c r="H228" s="3"/>
      <c r="I228" s="3"/>
      <c r="J228" s="3"/>
      <c r="K228" s="3"/>
      <c r="L228" s="3"/>
      <c r="M228" s="5">
        <f>SUMPRODUCT(($D229:$D236="계")*(M229:M236))</f>
        <v>568</v>
      </c>
      <c r="N228" s="5">
        <f t="shared" ref="N228" si="1118">SUMPRODUCT(($D229:$D236="계")*(N229:N236))</f>
        <v>568</v>
      </c>
      <c r="O228" s="5">
        <f t="shared" ref="O228:AD228" si="1119">SUMPRODUCT(($D229:$D236="계")*(O229:O236))</f>
        <v>560</v>
      </c>
      <c r="P228" s="5">
        <f t="shared" si="1119"/>
        <v>555</v>
      </c>
      <c r="Q228" s="5">
        <f t="shared" si="1119"/>
        <v>568</v>
      </c>
      <c r="R228" s="5">
        <f t="shared" si="1119"/>
        <v>578</v>
      </c>
      <c r="S228" s="5">
        <f t="shared" si="1119"/>
        <v>455</v>
      </c>
      <c r="T228" s="5">
        <f t="shared" ref="T228" si="1120">SUMPRODUCT(($D229:$D236="계")*(T229:T236))</f>
        <v>455</v>
      </c>
      <c r="U228" s="5">
        <f t="shared" si="1119"/>
        <v>476</v>
      </c>
      <c r="V228" s="5">
        <f t="shared" si="1119"/>
        <v>500</v>
      </c>
      <c r="W228" s="5">
        <f t="shared" si="1119"/>
        <v>511</v>
      </c>
      <c r="X228" s="5">
        <f t="shared" si="1119"/>
        <v>521</v>
      </c>
      <c r="Y228" s="5">
        <f t="shared" si="1119"/>
        <v>455</v>
      </c>
      <c r="Z228" s="5">
        <f t="shared" ref="Z228" si="1121">SUMPRODUCT(($D229:$D236="계")*(Z229:Z236))</f>
        <v>455</v>
      </c>
      <c r="AA228" s="5">
        <f t="shared" si="1119"/>
        <v>476</v>
      </c>
      <c r="AB228" s="5">
        <f t="shared" si="1119"/>
        <v>500</v>
      </c>
      <c r="AC228" s="5">
        <f t="shared" si="1119"/>
        <v>511</v>
      </c>
      <c r="AD228" s="5">
        <f t="shared" si="1119"/>
        <v>521</v>
      </c>
    </row>
    <row r="229" spans="1:30" s="2" customFormat="1" ht="18" customHeight="1" outlineLevel="1">
      <c r="A229" s="72"/>
      <c r="B229" s="72"/>
      <c r="C229" s="22" t="s">
        <v>835</v>
      </c>
      <c r="D229" s="25" t="s">
        <v>1122</v>
      </c>
      <c r="E229" s="4"/>
      <c r="F229" s="9"/>
      <c r="G229" s="9"/>
      <c r="H229" s="3"/>
      <c r="I229" s="3"/>
      <c r="J229" s="3"/>
      <c r="K229" s="3"/>
      <c r="L229" s="3"/>
      <c r="M229" s="5">
        <f>VLOOKUP($C229,'[1]1.계획인구(행정)'!$C$7:$U$501,14,FALSE)</f>
        <v>231</v>
      </c>
      <c r="N229" s="5">
        <f>VLOOKUP($C229,'[1]1.계획인구(행정)'!$C$7:$U$501,15,FALSE)</f>
        <v>231</v>
      </c>
      <c r="O229" s="5">
        <f>VLOOKUP($C229,'[1]1.계획인구(행정)'!$C$7:$U$501,16,FALSE)</f>
        <v>228</v>
      </c>
      <c r="P229" s="5">
        <f>VLOOKUP($C229,'[1]1.계획인구(행정)'!$C$7:$U$501,17,FALSE)</f>
        <v>226</v>
      </c>
      <c r="Q229" s="5">
        <f>VLOOKUP($C229,'[1]1.계획인구(행정)'!$C$7:$U$501,18,FALSE)</f>
        <v>231</v>
      </c>
      <c r="R229" s="5">
        <f>VLOOKUP($C229,'[1]1.계획인구(행정)'!$C$7:$U$501,19,FALSE)</f>
        <v>235</v>
      </c>
      <c r="S229" s="5">
        <f>SUM(S230)</f>
        <v>185</v>
      </c>
      <c r="T229" s="5">
        <f>SUM(T230)</f>
        <v>185</v>
      </c>
      <c r="U229" s="5">
        <f t="shared" ref="U229:AD229" si="1122">SUM(U230)</f>
        <v>194</v>
      </c>
      <c r="V229" s="5">
        <f t="shared" si="1122"/>
        <v>203</v>
      </c>
      <c r="W229" s="5">
        <f t="shared" si="1122"/>
        <v>208</v>
      </c>
      <c r="X229" s="5">
        <f t="shared" si="1122"/>
        <v>212</v>
      </c>
      <c r="Y229" s="5">
        <f t="shared" si="1122"/>
        <v>185</v>
      </c>
      <c r="Z229" s="5">
        <f t="shared" si="1122"/>
        <v>185</v>
      </c>
      <c r="AA229" s="5">
        <f t="shared" si="1122"/>
        <v>194</v>
      </c>
      <c r="AB229" s="5">
        <f t="shared" si="1122"/>
        <v>203</v>
      </c>
      <c r="AC229" s="5">
        <f t="shared" si="1122"/>
        <v>208</v>
      </c>
      <c r="AD229" s="5">
        <f t="shared" si="1122"/>
        <v>212</v>
      </c>
    </row>
    <row r="230" spans="1:30" s="2" customFormat="1" ht="18" customHeight="1" outlineLevel="1">
      <c r="A230" s="72"/>
      <c r="B230" s="72"/>
      <c r="C230" s="11"/>
      <c r="D230" s="25" t="s">
        <v>173</v>
      </c>
      <c r="E230" s="4"/>
      <c r="F230" s="9">
        <v>0</v>
      </c>
      <c r="G230" s="9"/>
      <c r="H230" s="3">
        <v>0.8</v>
      </c>
      <c r="I230" s="3">
        <v>0.85</v>
      </c>
      <c r="J230" s="3">
        <v>0.9</v>
      </c>
      <c r="K230" s="3">
        <v>0.9</v>
      </c>
      <c r="L230" s="3">
        <v>0.9</v>
      </c>
      <c r="M230" s="5">
        <f>M229</f>
        <v>231</v>
      </c>
      <c r="N230" s="5">
        <f t="shared" ref="N230:O230" si="1123">N229</f>
        <v>231</v>
      </c>
      <c r="O230" s="5">
        <f t="shared" si="1123"/>
        <v>228</v>
      </c>
      <c r="P230" s="5">
        <f t="shared" ref="P230" si="1124">P229</f>
        <v>226</v>
      </c>
      <c r="Q230" s="5">
        <f t="shared" ref="Q230" si="1125">Q229</f>
        <v>231</v>
      </c>
      <c r="R230" s="5">
        <f t="shared" ref="R230" si="1126">R229</f>
        <v>235</v>
      </c>
      <c r="S230" s="27">
        <f t="shared" ref="S230" si="1127">ROUND(IF($F230=0,M230,IF($F230=5,0,0))*H230,0)</f>
        <v>185</v>
      </c>
      <c r="T230" s="27">
        <f t="shared" ref="T230" si="1128">ROUND(IF($F230=0,N230,IF($F230=5,0,0))*H230,0)</f>
        <v>185</v>
      </c>
      <c r="U230" s="27">
        <f>ROUND(IF($F230=0,O230,IF($F230=1,O230,IF($F230=5,O230,0)))*I230,0)</f>
        <v>194</v>
      </c>
      <c r="V230" s="27">
        <f>ROUND(IF($F230=0,P230,IF($F230=1,P230,IF($F230=2,P230,IF($F230=5,P230,0))))*J230,0)</f>
        <v>203</v>
      </c>
      <c r="W230" s="27">
        <f>ROUND(IF($F230=0,Q230,IF($F230=1,Q230,IF($F230=2,Q230,IF($F230=3,Q230,IF($F230=5,Q230,0)))))*K230,0)</f>
        <v>208</v>
      </c>
      <c r="X230" s="27">
        <f>ROUND(IF($F230=0,R230,IF($F230=1,R230,IF($F230=2,R230,IF($F230=3,R230,IF($F230=4,R230,IF($F230=5,R230,0))))))*L230,0)</f>
        <v>212</v>
      </c>
      <c r="Y230" s="27">
        <f t="shared" ref="Y230" si="1129">ROUND(IF($F230=0,M230,IF($F230=5,M230,0))*H230,0)</f>
        <v>185</v>
      </c>
      <c r="Z230" s="27">
        <f t="shared" ref="Z230" si="1130">ROUND(IF($F230=0,N230,IF($F230=5,N230,0))*H230,0)</f>
        <v>185</v>
      </c>
      <c r="AA230" s="27">
        <f>ROUND(IF($F230=0,O230,IF($F230=1,O230,IF($F230=5,O230,0)))*I230,0)</f>
        <v>194</v>
      </c>
      <c r="AB230" s="27">
        <f>ROUND(IF($F230=0,P230,IF($F230=1,P230,IF($F230=2,P230,IF($F230=5,P230,0))))*J230,0)</f>
        <v>203</v>
      </c>
      <c r="AC230" s="27">
        <f>ROUND(IF($F230=0,Q230,IF($F230=1,Q230,IF($F230=2,Q230,IF($F230=3,Q230,IF($F230=5,Q230,0)))))*K230,0)</f>
        <v>208</v>
      </c>
      <c r="AD230" s="27">
        <f>ROUND(IF($F230=0,R230,IF($F230=1,R230,IF($F230=2,R230,IF($F230=3,R230,IF($F230=4,R230,IF($F230=5,R230,0))))))*L230,0)</f>
        <v>212</v>
      </c>
    </row>
    <row r="231" spans="1:30" s="2" customFormat="1" ht="18" customHeight="1" outlineLevel="1">
      <c r="A231" s="72"/>
      <c r="B231" s="72"/>
      <c r="C231" s="22" t="s">
        <v>836</v>
      </c>
      <c r="D231" s="25" t="s">
        <v>1122</v>
      </c>
      <c r="E231" s="4"/>
      <c r="F231" s="9"/>
      <c r="G231" s="9"/>
      <c r="H231" s="3"/>
      <c r="I231" s="3"/>
      <c r="J231" s="3"/>
      <c r="K231" s="3"/>
      <c r="L231" s="3"/>
      <c r="M231" s="5">
        <f>VLOOKUP($C231,'[1]1.계획인구(행정)'!$C$7:$U$501,14,FALSE)</f>
        <v>176</v>
      </c>
      <c r="N231" s="5">
        <f>VLOOKUP($C231,'[1]1.계획인구(행정)'!$C$7:$U$501,15,FALSE)</f>
        <v>176</v>
      </c>
      <c r="O231" s="5">
        <f>VLOOKUP($C231,'[1]1.계획인구(행정)'!$C$7:$U$501,16,FALSE)</f>
        <v>173</v>
      </c>
      <c r="P231" s="5">
        <f>VLOOKUP($C231,'[1]1.계획인구(행정)'!$C$7:$U$501,17,FALSE)</f>
        <v>172</v>
      </c>
      <c r="Q231" s="5">
        <f>VLOOKUP($C231,'[1]1.계획인구(행정)'!$C$7:$U$501,18,FALSE)</f>
        <v>176</v>
      </c>
      <c r="R231" s="5">
        <f>VLOOKUP($C231,'[1]1.계획인구(행정)'!$C$7:$U$501,19,FALSE)</f>
        <v>179</v>
      </c>
      <c r="S231" s="5">
        <f t="shared" ref="S231:AD231" si="1131">SUM(S232)</f>
        <v>141</v>
      </c>
      <c r="T231" s="5">
        <f t="shared" si="1131"/>
        <v>141</v>
      </c>
      <c r="U231" s="5">
        <f t="shared" si="1131"/>
        <v>147</v>
      </c>
      <c r="V231" s="5">
        <f t="shared" si="1131"/>
        <v>155</v>
      </c>
      <c r="W231" s="5">
        <f t="shared" si="1131"/>
        <v>158</v>
      </c>
      <c r="X231" s="5">
        <f t="shared" si="1131"/>
        <v>161</v>
      </c>
      <c r="Y231" s="5">
        <f t="shared" si="1131"/>
        <v>141</v>
      </c>
      <c r="Z231" s="5">
        <f t="shared" si="1131"/>
        <v>141</v>
      </c>
      <c r="AA231" s="5">
        <f t="shared" si="1131"/>
        <v>147</v>
      </c>
      <c r="AB231" s="5">
        <f t="shared" si="1131"/>
        <v>155</v>
      </c>
      <c r="AC231" s="5">
        <f t="shared" si="1131"/>
        <v>158</v>
      </c>
      <c r="AD231" s="5">
        <f t="shared" si="1131"/>
        <v>161</v>
      </c>
    </row>
    <row r="232" spans="1:30" s="2" customFormat="1" ht="18" customHeight="1" outlineLevel="1">
      <c r="A232" s="72"/>
      <c r="B232" s="72"/>
      <c r="C232" s="11"/>
      <c r="D232" s="25" t="s">
        <v>174</v>
      </c>
      <c r="E232" s="4"/>
      <c r="F232" s="9">
        <v>0</v>
      </c>
      <c r="G232" s="9"/>
      <c r="H232" s="3">
        <v>0.8</v>
      </c>
      <c r="I232" s="3">
        <v>0.85</v>
      </c>
      <c r="J232" s="3">
        <v>0.9</v>
      </c>
      <c r="K232" s="3">
        <v>0.9</v>
      </c>
      <c r="L232" s="3">
        <v>0.9</v>
      </c>
      <c r="M232" s="5">
        <f>M231</f>
        <v>176</v>
      </c>
      <c r="N232" s="5">
        <f t="shared" ref="N232:O232" si="1132">N231</f>
        <v>176</v>
      </c>
      <c r="O232" s="5">
        <f t="shared" si="1132"/>
        <v>173</v>
      </c>
      <c r="P232" s="5">
        <f t="shared" ref="P232" si="1133">P231</f>
        <v>172</v>
      </c>
      <c r="Q232" s="5">
        <f t="shared" ref="Q232" si="1134">Q231</f>
        <v>176</v>
      </c>
      <c r="R232" s="5">
        <f t="shared" ref="R232" si="1135">R231</f>
        <v>179</v>
      </c>
      <c r="S232" s="27">
        <f t="shared" ref="S232" si="1136">ROUND(IF($F232=0,M232,IF($F232=5,0,0))*H232,0)</f>
        <v>141</v>
      </c>
      <c r="T232" s="27">
        <f t="shared" ref="T232" si="1137">ROUND(IF($F232=0,N232,IF($F232=5,0,0))*H232,0)</f>
        <v>141</v>
      </c>
      <c r="U232" s="27">
        <f>ROUND(IF($F232=0,O232,IF($F232=1,O232,IF($F232=5,O232,0)))*I232,0)</f>
        <v>147</v>
      </c>
      <c r="V232" s="27">
        <f>ROUND(IF($F232=0,P232,IF($F232=1,P232,IF($F232=2,P232,IF($F232=5,P232,0))))*J232,0)</f>
        <v>155</v>
      </c>
      <c r="W232" s="27">
        <f>ROUND(IF($F232=0,Q232,IF($F232=1,Q232,IF($F232=2,Q232,IF($F232=3,Q232,IF($F232=5,Q232,0)))))*K232,0)</f>
        <v>158</v>
      </c>
      <c r="X232" s="27">
        <f>ROUND(IF($F232=0,R232,IF($F232=1,R232,IF($F232=2,R232,IF($F232=3,R232,IF($F232=4,R232,IF($F232=5,R232,0))))))*L232,0)</f>
        <v>161</v>
      </c>
      <c r="Y232" s="27">
        <f t="shared" ref="Y232" si="1138">ROUND(IF($F232=0,M232,IF($F232=5,M232,0))*H232,0)</f>
        <v>141</v>
      </c>
      <c r="Z232" s="27">
        <f t="shared" ref="Z232" si="1139">ROUND(IF($F232=0,N232,IF($F232=5,N232,0))*H232,0)</f>
        <v>141</v>
      </c>
      <c r="AA232" s="27">
        <f>ROUND(IF($F232=0,O232,IF($F232=1,O232,IF($F232=5,O232,0)))*I232,0)</f>
        <v>147</v>
      </c>
      <c r="AB232" s="27">
        <f>ROUND(IF($F232=0,P232,IF($F232=1,P232,IF($F232=2,P232,IF($F232=5,P232,0))))*J232,0)</f>
        <v>155</v>
      </c>
      <c r="AC232" s="27">
        <f>ROUND(IF($F232=0,Q232,IF($F232=1,Q232,IF($F232=2,Q232,IF($F232=3,Q232,IF($F232=5,Q232,0)))))*K232,0)</f>
        <v>158</v>
      </c>
      <c r="AD232" s="27">
        <f>ROUND(IF($F232=0,R232,IF($F232=1,R232,IF($F232=2,R232,IF($F232=3,R232,IF($F232=4,R232,IF($F232=5,R232,0))))))*L232,0)</f>
        <v>161</v>
      </c>
    </row>
    <row r="233" spans="1:30" s="2" customFormat="1" ht="18" customHeight="1" outlineLevel="1">
      <c r="A233" s="72"/>
      <c r="B233" s="72"/>
      <c r="C233" s="22" t="s">
        <v>847</v>
      </c>
      <c r="D233" s="25" t="s">
        <v>1122</v>
      </c>
      <c r="E233" s="4">
        <f>SUM(E234:E236)</f>
        <v>78738</v>
      </c>
      <c r="F233" s="9"/>
      <c r="G233" s="9"/>
      <c r="H233" s="3"/>
      <c r="I233" s="3"/>
      <c r="J233" s="3"/>
      <c r="K233" s="3"/>
      <c r="L233" s="3"/>
      <c r="M233" s="5">
        <f>VLOOKUP($C233,'[1]1.계획인구(행정)'!$C$7:$U$501,14,FALSE)</f>
        <v>161</v>
      </c>
      <c r="N233" s="5">
        <f>VLOOKUP($C233,'[1]1.계획인구(행정)'!$C$7:$U$501,15,FALSE)</f>
        <v>161</v>
      </c>
      <c r="O233" s="5">
        <f>VLOOKUP($C233,'[1]1.계획인구(행정)'!$C$7:$U$501,16,FALSE)</f>
        <v>159</v>
      </c>
      <c r="P233" s="5">
        <f>VLOOKUP($C233,'[1]1.계획인구(행정)'!$C$7:$U$501,17,FALSE)</f>
        <v>157</v>
      </c>
      <c r="Q233" s="5">
        <f>VLOOKUP($C233,'[1]1.계획인구(행정)'!$C$7:$U$501,18,FALSE)</f>
        <v>161</v>
      </c>
      <c r="R233" s="5">
        <f>VLOOKUP($C233,'[1]1.계획인구(행정)'!$C$7:$U$501,19,FALSE)</f>
        <v>164</v>
      </c>
      <c r="S233" s="5">
        <f>SUM(S234:S236)</f>
        <v>129</v>
      </c>
      <c r="T233" s="5">
        <f>SUM(T234:T236)</f>
        <v>129</v>
      </c>
      <c r="U233" s="5">
        <f t="shared" ref="U233:AD233" si="1140">SUM(U234:U236)</f>
        <v>135</v>
      </c>
      <c r="V233" s="5">
        <f t="shared" si="1140"/>
        <v>142</v>
      </c>
      <c r="W233" s="5">
        <f t="shared" si="1140"/>
        <v>145</v>
      </c>
      <c r="X233" s="5">
        <f t="shared" si="1140"/>
        <v>148</v>
      </c>
      <c r="Y233" s="5">
        <f t="shared" si="1140"/>
        <v>129</v>
      </c>
      <c r="Z233" s="5">
        <f t="shared" si="1140"/>
        <v>129</v>
      </c>
      <c r="AA233" s="5">
        <f t="shared" si="1140"/>
        <v>135</v>
      </c>
      <c r="AB233" s="5">
        <f t="shared" si="1140"/>
        <v>142</v>
      </c>
      <c r="AC233" s="5">
        <f t="shared" si="1140"/>
        <v>145</v>
      </c>
      <c r="AD233" s="5">
        <f t="shared" si="1140"/>
        <v>148</v>
      </c>
    </row>
    <row r="234" spans="1:30" s="2" customFormat="1" ht="18" customHeight="1" outlineLevel="1">
      <c r="A234" s="72"/>
      <c r="B234" s="72"/>
      <c r="C234" s="12"/>
      <c r="D234" s="25" t="s">
        <v>175</v>
      </c>
      <c r="E234" s="4">
        <v>29546</v>
      </c>
      <c r="F234" s="9">
        <v>0</v>
      </c>
      <c r="G234" s="9"/>
      <c r="H234" s="3">
        <v>0.8</v>
      </c>
      <c r="I234" s="3">
        <v>0.85</v>
      </c>
      <c r="J234" s="3">
        <v>0.9</v>
      </c>
      <c r="K234" s="3">
        <v>0.9</v>
      </c>
      <c r="L234" s="3">
        <v>0.9</v>
      </c>
      <c r="M234" s="5">
        <f>ROUND(M$233*($E234/$E$233),0)</f>
        <v>60</v>
      </c>
      <c r="N234" s="5">
        <f t="shared" ref="N234:R235" si="1141">ROUND(N$233*($E234/$E$233),0)</f>
        <v>60</v>
      </c>
      <c r="O234" s="5">
        <f t="shared" si="1141"/>
        <v>60</v>
      </c>
      <c r="P234" s="5">
        <f t="shared" si="1141"/>
        <v>59</v>
      </c>
      <c r="Q234" s="5">
        <f t="shared" si="1141"/>
        <v>60</v>
      </c>
      <c r="R234" s="5">
        <f t="shared" si="1141"/>
        <v>62</v>
      </c>
      <c r="S234" s="27">
        <f t="shared" ref="S234:S236" si="1142">ROUND(IF($F234=0,M234,IF($F234=5,0,0))*H234,0)</f>
        <v>48</v>
      </c>
      <c r="T234" s="27">
        <f t="shared" ref="T234:T236" si="1143">ROUND(IF($F234=0,N234,IF($F234=5,0,0))*H234,0)</f>
        <v>48</v>
      </c>
      <c r="U234" s="27">
        <f>ROUND(IF($F234=0,O234,IF($F234=1,O234,IF($F234=5,O234,0)))*I234,0)</f>
        <v>51</v>
      </c>
      <c r="V234" s="27">
        <f>ROUND(IF($F234=0,P234,IF($F234=1,P234,IF($F234=2,P234,IF($F234=5,P234,0))))*J234,0)</f>
        <v>53</v>
      </c>
      <c r="W234" s="27">
        <f>ROUND(IF($F234=0,Q234,IF($F234=1,Q234,IF($F234=2,Q234,IF($F234=3,Q234,IF($F234=5,Q234,0)))))*K234,0)</f>
        <v>54</v>
      </c>
      <c r="X234" s="27">
        <f>ROUND(IF($F234=0,R234,IF($F234=1,R234,IF($F234=2,R234,IF($F234=3,R234,IF($F234=4,R234,IF($F234=5,R234,0))))))*L234,0)</f>
        <v>56</v>
      </c>
      <c r="Y234" s="27">
        <f t="shared" ref="Y234:Y236" si="1144">ROUND(IF($F234=0,M234,IF($F234=5,M234,0))*H234,0)</f>
        <v>48</v>
      </c>
      <c r="Z234" s="27">
        <f t="shared" ref="Z234:Z236" si="1145">ROUND(IF($F234=0,N234,IF($F234=5,N234,0))*H234,0)</f>
        <v>48</v>
      </c>
      <c r="AA234" s="27">
        <f>ROUND(IF($F234=0,O234,IF($F234=1,O234,IF($F234=5,O234,0)))*I234,0)</f>
        <v>51</v>
      </c>
      <c r="AB234" s="27">
        <f>ROUND(IF($F234=0,P234,IF($F234=1,P234,IF($F234=2,P234,IF($F234=5,P234,0))))*J234,0)</f>
        <v>53</v>
      </c>
      <c r="AC234" s="27">
        <f>ROUND(IF($F234=0,Q234,IF($F234=1,Q234,IF($F234=2,Q234,IF($F234=3,Q234,IF($F234=5,Q234,0)))))*K234,0)</f>
        <v>54</v>
      </c>
      <c r="AD234" s="27">
        <f>ROUND(IF($F234=0,R234,IF($F234=1,R234,IF($F234=2,R234,IF($F234=3,R234,IF($F234=4,R234,IF($F234=5,R234,0))))))*L234,0)</f>
        <v>56</v>
      </c>
    </row>
    <row r="235" spans="1:30" s="2" customFormat="1" ht="18" customHeight="1" outlineLevel="1">
      <c r="A235" s="72"/>
      <c r="B235" s="72"/>
      <c r="C235" s="12"/>
      <c r="D235" s="25" t="s">
        <v>176</v>
      </c>
      <c r="E235" s="4">
        <v>22600</v>
      </c>
      <c r="F235" s="9">
        <v>0</v>
      </c>
      <c r="G235" s="9"/>
      <c r="H235" s="3">
        <v>0.8</v>
      </c>
      <c r="I235" s="3">
        <v>0.85</v>
      </c>
      <c r="J235" s="3">
        <v>0.9</v>
      </c>
      <c r="K235" s="3">
        <v>0.9</v>
      </c>
      <c r="L235" s="3">
        <v>0.9</v>
      </c>
      <c r="M235" s="5">
        <f>ROUND(M$233*($E235/$E$233),0)</f>
        <v>46</v>
      </c>
      <c r="N235" s="5">
        <f t="shared" si="1141"/>
        <v>46</v>
      </c>
      <c r="O235" s="5">
        <f t="shared" si="1141"/>
        <v>46</v>
      </c>
      <c r="P235" s="5">
        <f t="shared" si="1141"/>
        <v>45</v>
      </c>
      <c r="Q235" s="5">
        <f t="shared" si="1141"/>
        <v>46</v>
      </c>
      <c r="R235" s="5">
        <f t="shared" si="1141"/>
        <v>47</v>
      </c>
      <c r="S235" s="27">
        <f t="shared" si="1142"/>
        <v>37</v>
      </c>
      <c r="T235" s="27">
        <f t="shared" si="1143"/>
        <v>37</v>
      </c>
      <c r="U235" s="27">
        <f>ROUND(IF($F235=0,O235,IF($F235=1,O235,IF($F235=5,O235,0)))*I235,0)</f>
        <v>39</v>
      </c>
      <c r="V235" s="27">
        <f>ROUND(IF($F235=0,P235,IF($F235=1,P235,IF($F235=2,P235,IF($F235=5,P235,0))))*J235,0)</f>
        <v>41</v>
      </c>
      <c r="W235" s="27">
        <f>ROUND(IF($F235=0,Q235,IF($F235=1,Q235,IF($F235=2,Q235,IF($F235=3,Q235,IF($F235=5,Q235,0)))))*K235,0)</f>
        <v>41</v>
      </c>
      <c r="X235" s="27">
        <f>ROUND(IF($F235=0,R235,IF($F235=1,R235,IF($F235=2,R235,IF($F235=3,R235,IF($F235=4,R235,IF($F235=5,R235,0))))))*L235,0)</f>
        <v>42</v>
      </c>
      <c r="Y235" s="27">
        <f t="shared" si="1144"/>
        <v>37</v>
      </c>
      <c r="Z235" s="27">
        <f t="shared" si="1145"/>
        <v>37</v>
      </c>
      <c r="AA235" s="27">
        <f>ROUND(IF($F235=0,O235,IF($F235=1,O235,IF($F235=5,O235,0)))*I235,0)</f>
        <v>39</v>
      </c>
      <c r="AB235" s="27">
        <f>ROUND(IF($F235=0,P235,IF($F235=1,P235,IF($F235=2,P235,IF($F235=5,P235,0))))*J235,0)</f>
        <v>41</v>
      </c>
      <c r="AC235" s="27">
        <f>ROUND(IF($F235=0,Q235,IF($F235=1,Q235,IF($F235=2,Q235,IF($F235=3,Q235,IF($F235=5,Q235,0)))))*K235,0)</f>
        <v>41</v>
      </c>
      <c r="AD235" s="27">
        <f>ROUND(IF($F235=0,R235,IF($F235=1,R235,IF($F235=2,R235,IF($F235=3,R235,IF($F235=4,R235,IF($F235=5,R235,0))))))*L235,0)</f>
        <v>42</v>
      </c>
    </row>
    <row r="236" spans="1:30" s="2" customFormat="1" ht="18" customHeight="1" outlineLevel="1">
      <c r="A236" s="72"/>
      <c r="B236" s="72"/>
      <c r="C236" s="11"/>
      <c r="D236" s="25" t="s">
        <v>177</v>
      </c>
      <c r="E236" s="4">
        <v>26592</v>
      </c>
      <c r="F236" s="9">
        <v>0</v>
      </c>
      <c r="G236" s="9"/>
      <c r="H236" s="3">
        <v>0.8</v>
      </c>
      <c r="I236" s="3">
        <v>0.85</v>
      </c>
      <c r="J236" s="3">
        <v>0.9</v>
      </c>
      <c r="K236" s="3">
        <v>0.9</v>
      </c>
      <c r="L236" s="3">
        <v>0.9</v>
      </c>
      <c r="M236" s="5">
        <f>M233-M234-M235</f>
        <v>55</v>
      </c>
      <c r="N236" s="5">
        <f t="shared" ref="N236" si="1146">N233-N234-N235</f>
        <v>55</v>
      </c>
      <c r="O236" s="5">
        <f t="shared" ref="O236:R236" si="1147">O233-O234-O235</f>
        <v>53</v>
      </c>
      <c r="P236" s="5">
        <f t="shared" si="1147"/>
        <v>53</v>
      </c>
      <c r="Q236" s="5">
        <f t="shared" si="1147"/>
        <v>55</v>
      </c>
      <c r="R236" s="5">
        <f t="shared" si="1147"/>
        <v>55</v>
      </c>
      <c r="S236" s="27">
        <f t="shared" si="1142"/>
        <v>44</v>
      </c>
      <c r="T236" s="27">
        <f t="shared" si="1143"/>
        <v>44</v>
      </c>
      <c r="U236" s="27">
        <f>ROUND(IF($F236=0,O236,IF($F236=1,O236,IF($F236=5,O236,0)))*I236,0)</f>
        <v>45</v>
      </c>
      <c r="V236" s="27">
        <f>ROUND(IF($F236=0,P236,IF($F236=1,P236,IF($F236=2,P236,IF($F236=5,P236,0))))*J236,0)</f>
        <v>48</v>
      </c>
      <c r="W236" s="27">
        <f>ROUND(IF($F236=0,Q236,IF($F236=1,Q236,IF($F236=2,Q236,IF($F236=3,Q236,IF($F236=5,Q236,0)))))*K236,0)</f>
        <v>50</v>
      </c>
      <c r="X236" s="27">
        <f>ROUND(IF($F236=0,R236,IF($F236=1,R236,IF($F236=2,R236,IF($F236=3,R236,IF($F236=4,R236,IF($F236=5,R236,0))))))*L236,0)</f>
        <v>50</v>
      </c>
      <c r="Y236" s="27">
        <f t="shared" si="1144"/>
        <v>44</v>
      </c>
      <c r="Z236" s="27">
        <f t="shared" si="1145"/>
        <v>44</v>
      </c>
      <c r="AA236" s="27">
        <f>ROUND(IF($F236=0,O236,IF($F236=1,O236,IF($F236=5,O236,0)))*I236,0)</f>
        <v>45</v>
      </c>
      <c r="AB236" s="27">
        <f>ROUND(IF($F236=0,P236,IF($F236=1,P236,IF($F236=2,P236,IF($F236=5,P236,0))))*J236,0)</f>
        <v>48</v>
      </c>
      <c r="AC236" s="27">
        <f>ROUND(IF($F236=0,Q236,IF($F236=1,Q236,IF($F236=2,Q236,IF($F236=3,Q236,IF($F236=5,Q236,0)))))*K236,0)</f>
        <v>50</v>
      </c>
      <c r="AD236" s="27">
        <f>ROUND(IF($F236=0,R236,IF($F236=1,R236,IF($F236=2,R236,IF($F236=3,R236,IF($F236=4,R236,IF($F236=5,R236,0))))))*L236,0)</f>
        <v>50</v>
      </c>
    </row>
    <row r="237" spans="1:30" s="2" customFormat="1" ht="18" customHeight="1">
      <c r="A237" s="72"/>
      <c r="B237" s="72" t="s">
        <v>178</v>
      </c>
      <c r="C237" s="25" t="s">
        <v>179</v>
      </c>
      <c r="D237" s="25" t="s">
        <v>43</v>
      </c>
      <c r="E237" s="4"/>
      <c r="F237" s="9"/>
      <c r="G237" s="9"/>
      <c r="H237" s="3"/>
      <c r="I237" s="3"/>
      <c r="J237" s="3"/>
      <c r="K237" s="3"/>
      <c r="L237" s="3"/>
      <c r="M237" s="5">
        <f>SUMPRODUCT(($D238:$D241="계")*(M238:M241))</f>
        <v>751</v>
      </c>
      <c r="N237" s="5">
        <f t="shared" ref="N237" si="1148">SUMPRODUCT(($D238:$D241="계")*(N238:N241))</f>
        <v>752</v>
      </c>
      <c r="O237" s="5">
        <f t="shared" ref="O237:R237" si="1149">SUMPRODUCT(($D238:$D241="계")*(O238:O241))</f>
        <v>741</v>
      </c>
      <c r="P237" s="5">
        <f t="shared" si="1149"/>
        <v>733</v>
      </c>
      <c r="Q237" s="5">
        <f t="shared" si="1149"/>
        <v>750</v>
      </c>
      <c r="R237" s="5">
        <f t="shared" si="1149"/>
        <v>764</v>
      </c>
      <c r="S237" s="5">
        <f>SUM(S238:S241)</f>
        <v>600</v>
      </c>
      <c r="T237" s="5">
        <f>SUM(T238:T241)</f>
        <v>601</v>
      </c>
      <c r="U237" s="5">
        <f t="shared" ref="U237:AD237" si="1150">SUM(U238:U241)</f>
        <v>630</v>
      </c>
      <c r="V237" s="5">
        <f t="shared" si="1150"/>
        <v>660</v>
      </c>
      <c r="W237" s="5">
        <f t="shared" si="1150"/>
        <v>675</v>
      </c>
      <c r="X237" s="5">
        <f t="shared" si="1150"/>
        <v>689</v>
      </c>
      <c r="Y237" s="5">
        <f t="shared" si="1150"/>
        <v>600</v>
      </c>
      <c r="Z237" s="5">
        <f t="shared" si="1150"/>
        <v>601</v>
      </c>
      <c r="AA237" s="5">
        <f t="shared" si="1150"/>
        <v>630</v>
      </c>
      <c r="AB237" s="5">
        <f t="shared" si="1150"/>
        <v>660</v>
      </c>
      <c r="AC237" s="5">
        <f t="shared" si="1150"/>
        <v>675</v>
      </c>
      <c r="AD237" s="5">
        <f t="shared" si="1150"/>
        <v>689</v>
      </c>
    </row>
    <row r="238" spans="1:30" s="2" customFormat="1" ht="18" customHeight="1" outlineLevel="1">
      <c r="A238" s="72"/>
      <c r="B238" s="72"/>
      <c r="C238" s="25" t="s">
        <v>837</v>
      </c>
      <c r="D238" s="25" t="s">
        <v>1122</v>
      </c>
      <c r="E238" s="4"/>
      <c r="F238" s="9">
        <v>0</v>
      </c>
      <c r="G238" s="9"/>
      <c r="H238" s="3">
        <v>0.8</v>
      </c>
      <c r="I238" s="3">
        <v>0.85</v>
      </c>
      <c r="J238" s="3">
        <v>0.9</v>
      </c>
      <c r="K238" s="3">
        <v>0.9</v>
      </c>
      <c r="L238" s="3">
        <v>0.9</v>
      </c>
      <c r="M238" s="5">
        <f>VLOOKUP($C238,'[1]1.계획인구(행정)'!$C$7:$U$501,14,FALSE)</f>
        <v>259</v>
      </c>
      <c r="N238" s="5">
        <f>VLOOKUP($C238,'[1]1.계획인구(행정)'!$C$7:$U$501,15,FALSE)</f>
        <v>259</v>
      </c>
      <c r="O238" s="5">
        <f>VLOOKUP($C238,'[1]1.계획인구(행정)'!$C$7:$U$501,16,FALSE)</f>
        <v>255</v>
      </c>
      <c r="P238" s="5">
        <f>VLOOKUP($C238,'[1]1.계획인구(행정)'!$C$7:$U$501,17,FALSE)</f>
        <v>253</v>
      </c>
      <c r="Q238" s="5">
        <f>VLOOKUP($C238,'[1]1.계획인구(행정)'!$C$7:$U$501,18,FALSE)</f>
        <v>259</v>
      </c>
      <c r="R238" s="5">
        <f>VLOOKUP($C238,'[1]1.계획인구(행정)'!$C$7:$U$501,19,FALSE)</f>
        <v>263</v>
      </c>
      <c r="S238" s="27">
        <f t="shared" ref="S238:S241" si="1151">ROUND(IF($F238=0,M238,IF($F238=5,0,0))*H238,0)</f>
        <v>207</v>
      </c>
      <c r="T238" s="27">
        <f t="shared" ref="T238:T241" si="1152">ROUND(IF($F238=0,N238,IF($F238=5,0,0))*H238,0)</f>
        <v>207</v>
      </c>
      <c r="U238" s="27">
        <f t="shared" ref="U238:U241" si="1153">ROUND(IF($F238=0,O238,IF($F238=1,O238,IF($F238=5,O238,0)))*I238,0)</f>
        <v>217</v>
      </c>
      <c r="V238" s="27">
        <f t="shared" ref="V238:V241" si="1154">ROUND(IF($F238=0,P238,IF($F238=1,P238,IF($F238=2,P238,IF($F238=5,P238,0))))*J238,0)</f>
        <v>228</v>
      </c>
      <c r="W238" s="27">
        <f t="shared" ref="W238:W241" si="1155">ROUND(IF($F238=0,Q238,IF($F238=1,Q238,IF($F238=2,Q238,IF($F238=3,Q238,IF($F238=5,Q238,0)))))*K238,0)</f>
        <v>233</v>
      </c>
      <c r="X238" s="27">
        <f t="shared" ref="X238:X241" si="1156">ROUND(IF($F238=0,R238,IF($F238=1,R238,IF($F238=2,R238,IF($F238=3,R238,IF($F238=4,R238,IF($F238=5,R238,0))))))*L238,0)</f>
        <v>237</v>
      </c>
      <c r="Y238" s="27">
        <f t="shared" ref="Y238:Y241" si="1157">ROUND(IF($F238=0,M238,IF($F238=5,M238,0))*H238,0)</f>
        <v>207</v>
      </c>
      <c r="Z238" s="27">
        <f t="shared" ref="Z238:Z241" si="1158">ROUND(IF($F238=0,N238,IF($F238=5,N238,0))*H238,0)</f>
        <v>207</v>
      </c>
      <c r="AA238" s="27">
        <f t="shared" ref="AA238:AA241" si="1159">ROUND(IF($F238=0,O238,IF($F238=1,O238,IF($F238=5,O238,0)))*I238,0)</f>
        <v>217</v>
      </c>
      <c r="AB238" s="27">
        <f t="shared" ref="AB238:AB241" si="1160">ROUND(IF($F238=0,P238,IF($F238=1,P238,IF($F238=2,P238,IF($F238=5,P238,0))))*J238,0)</f>
        <v>228</v>
      </c>
      <c r="AC238" s="27">
        <f t="shared" ref="AC238:AC241" si="1161">ROUND(IF($F238=0,Q238,IF($F238=1,Q238,IF($F238=2,Q238,IF($F238=3,Q238,IF($F238=5,Q238,0)))))*K238,0)</f>
        <v>233</v>
      </c>
      <c r="AD238" s="27">
        <f t="shared" ref="AD238:AD241" si="1162">ROUND(IF($F238=0,R238,IF($F238=1,R238,IF($F238=2,R238,IF($F238=3,R238,IF($F238=4,R238,IF($F238=5,R238,0))))))*L238,0)</f>
        <v>237</v>
      </c>
    </row>
    <row r="239" spans="1:30" s="2" customFormat="1" ht="18" customHeight="1" outlineLevel="1">
      <c r="A239" s="72"/>
      <c r="B239" s="72"/>
      <c r="C239" s="25" t="s">
        <v>838</v>
      </c>
      <c r="D239" s="25" t="s">
        <v>1122</v>
      </c>
      <c r="E239" s="4"/>
      <c r="F239" s="9">
        <v>0</v>
      </c>
      <c r="G239" s="9"/>
      <c r="H239" s="3">
        <v>0.8</v>
      </c>
      <c r="I239" s="3">
        <v>0.85</v>
      </c>
      <c r="J239" s="3">
        <v>0.9</v>
      </c>
      <c r="K239" s="3">
        <v>0.9</v>
      </c>
      <c r="L239" s="3">
        <v>0.9</v>
      </c>
      <c r="M239" s="5">
        <f>VLOOKUP($C239,'[1]1.계획인구(행정)'!$C$7:$U$501,14,FALSE)</f>
        <v>160</v>
      </c>
      <c r="N239" s="5">
        <f>VLOOKUP($C239,'[1]1.계획인구(행정)'!$C$7:$U$501,15,FALSE)</f>
        <v>160</v>
      </c>
      <c r="O239" s="5">
        <f>VLOOKUP($C239,'[1]1.계획인구(행정)'!$C$7:$U$501,16,FALSE)</f>
        <v>158</v>
      </c>
      <c r="P239" s="5">
        <f>VLOOKUP($C239,'[1]1.계획인구(행정)'!$C$7:$U$501,17,FALSE)</f>
        <v>156</v>
      </c>
      <c r="Q239" s="5">
        <f>VLOOKUP($C239,'[1]1.계획인구(행정)'!$C$7:$U$501,18,FALSE)</f>
        <v>160</v>
      </c>
      <c r="R239" s="5">
        <f>VLOOKUP($C239,'[1]1.계획인구(행정)'!$C$7:$U$501,19,FALSE)</f>
        <v>163</v>
      </c>
      <c r="S239" s="27">
        <f t="shared" si="1151"/>
        <v>128</v>
      </c>
      <c r="T239" s="27">
        <f t="shared" si="1152"/>
        <v>128</v>
      </c>
      <c r="U239" s="27">
        <f t="shared" si="1153"/>
        <v>134</v>
      </c>
      <c r="V239" s="27">
        <f t="shared" si="1154"/>
        <v>140</v>
      </c>
      <c r="W239" s="27">
        <f t="shared" si="1155"/>
        <v>144</v>
      </c>
      <c r="X239" s="27">
        <f t="shared" si="1156"/>
        <v>147</v>
      </c>
      <c r="Y239" s="27">
        <f t="shared" si="1157"/>
        <v>128</v>
      </c>
      <c r="Z239" s="27">
        <f t="shared" si="1158"/>
        <v>128</v>
      </c>
      <c r="AA239" s="27">
        <f t="shared" si="1159"/>
        <v>134</v>
      </c>
      <c r="AB239" s="27">
        <f t="shared" si="1160"/>
        <v>140</v>
      </c>
      <c r="AC239" s="27">
        <f t="shared" si="1161"/>
        <v>144</v>
      </c>
      <c r="AD239" s="27">
        <f t="shared" si="1162"/>
        <v>147</v>
      </c>
    </row>
    <row r="240" spans="1:30" s="2" customFormat="1" ht="18" customHeight="1" outlineLevel="1">
      <c r="A240" s="72"/>
      <c r="B240" s="72"/>
      <c r="C240" s="25" t="s">
        <v>839</v>
      </c>
      <c r="D240" s="25" t="s">
        <v>1122</v>
      </c>
      <c r="E240" s="4"/>
      <c r="F240" s="9">
        <v>0</v>
      </c>
      <c r="G240" s="9"/>
      <c r="H240" s="3">
        <v>0.8</v>
      </c>
      <c r="I240" s="3">
        <v>0.85</v>
      </c>
      <c r="J240" s="3">
        <v>0.9</v>
      </c>
      <c r="K240" s="3">
        <v>0.9</v>
      </c>
      <c r="L240" s="3">
        <v>0.9</v>
      </c>
      <c r="M240" s="5">
        <f>VLOOKUP($C240,'[1]1.계획인구(행정)'!$C$7:$U$501,14,FALSE)</f>
        <v>199</v>
      </c>
      <c r="N240" s="5">
        <f>VLOOKUP($C240,'[1]1.계획인구(행정)'!$C$7:$U$501,15,FALSE)</f>
        <v>199</v>
      </c>
      <c r="O240" s="5">
        <f>VLOOKUP($C240,'[1]1.계획인구(행정)'!$C$7:$U$501,16,FALSE)</f>
        <v>196</v>
      </c>
      <c r="P240" s="5">
        <f>VLOOKUP($C240,'[1]1.계획인구(행정)'!$C$7:$U$501,17,FALSE)</f>
        <v>195</v>
      </c>
      <c r="Q240" s="5">
        <f>VLOOKUP($C240,'[1]1.계획인구(행정)'!$C$7:$U$501,18,FALSE)</f>
        <v>199</v>
      </c>
      <c r="R240" s="5">
        <f>VLOOKUP($C240,'[1]1.계획인구(행정)'!$C$7:$U$501,19,FALSE)</f>
        <v>203</v>
      </c>
      <c r="S240" s="27">
        <f t="shared" si="1151"/>
        <v>159</v>
      </c>
      <c r="T240" s="27">
        <f t="shared" si="1152"/>
        <v>159</v>
      </c>
      <c r="U240" s="27">
        <f t="shared" si="1153"/>
        <v>167</v>
      </c>
      <c r="V240" s="27">
        <f t="shared" si="1154"/>
        <v>176</v>
      </c>
      <c r="W240" s="27">
        <f t="shared" si="1155"/>
        <v>179</v>
      </c>
      <c r="X240" s="27">
        <f t="shared" si="1156"/>
        <v>183</v>
      </c>
      <c r="Y240" s="27">
        <f t="shared" si="1157"/>
        <v>159</v>
      </c>
      <c r="Z240" s="27">
        <f t="shared" si="1158"/>
        <v>159</v>
      </c>
      <c r="AA240" s="27">
        <f t="shared" si="1159"/>
        <v>167</v>
      </c>
      <c r="AB240" s="27">
        <f t="shared" si="1160"/>
        <v>176</v>
      </c>
      <c r="AC240" s="27">
        <f t="shared" si="1161"/>
        <v>179</v>
      </c>
      <c r="AD240" s="27">
        <f t="shared" si="1162"/>
        <v>183</v>
      </c>
    </row>
    <row r="241" spans="1:30" s="2" customFormat="1" ht="18" customHeight="1" outlineLevel="1">
      <c r="A241" s="72"/>
      <c r="B241" s="72"/>
      <c r="C241" s="25" t="s">
        <v>840</v>
      </c>
      <c r="D241" s="25" t="s">
        <v>1122</v>
      </c>
      <c r="E241" s="4"/>
      <c r="F241" s="9">
        <v>0</v>
      </c>
      <c r="G241" s="9"/>
      <c r="H241" s="3">
        <v>0.8</v>
      </c>
      <c r="I241" s="3">
        <v>0.85</v>
      </c>
      <c r="J241" s="3">
        <v>0.9</v>
      </c>
      <c r="K241" s="3">
        <v>0.9</v>
      </c>
      <c r="L241" s="3">
        <v>0.9</v>
      </c>
      <c r="M241" s="5">
        <f>VLOOKUP($C241,'[1]1.계획인구(행정)'!$C$7:$U$501,14,FALSE)</f>
        <v>133</v>
      </c>
      <c r="N241" s="5">
        <f>VLOOKUP($C241,'[1]1.계획인구(행정)'!$C$7:$U$501,15,FALSE)</f>
        <v>134</v>
      </c>
      <c r="O241" s="5">
        <f>VLOOKUP($C241,'[1]1.계획인구(행정)'!$C$7:$U$501,16,FALSE)</f>
        <v>132</v>
      </c>
      <c r="P241" s="5">
        <f>VLOOKUP($C241,'[1]1.계획인구(행정)'!$C$7:$U$501,17,FALSE)</f>
        <v>129</v>
      </c>
      <c r="Q241" s="5">
        <f>VLOOKUP($C241,'[1]1.계획인구(행정)'!$C$7:$U$501,18,FALSE)</f>
        <v>132</v>
      </c>
      <c r="R241" s="5">
        <f>VLOOKUP($C241,'[1]1.계획인구(행정)'!$C$7:$U$501,19,FALSE)</f>
        <v>135</v>
      </c>
      <c r="S241" s="27">
        <f t="shared" si="1151"/>
        <v>106</v>
      </c>
      <c r="T241" s="27">
        <f t="shared" si="1152"/>
        <v>107</v>
      </c>
      <c r="U241" s="27">
        <f t="shared" si="1153"/>
        <v>112</v>
      </c>
      <c r="V241" s="27">
        <f t="shared" si="1154"/>
        <v>116</v>
      </c>
      <c r="W241" s="27">
        <f t="shared" si="1155"/>
        <v>119</v>
      </c>
      <c r="X241" s="27">
        <f t="shared" si="1156"/>
        <v>122</v>
      </c>
      <c r="Y241" s="27">
        <f t="shared" si="1157"/>
        <v>106</v>
      </c>
      <c r="Z241" s="27">
        <f t="shared" si="1158"/>
        <v>107</v>
      </c>
      <c r="AA241" s="27">
        <f t="shared" si="1159"/>
        <v>112</v>
      </c>
      <c r="AB241" s="27">
        <f t="shared" si="1160"/>
        <v>116</v>
      </c>
      <c r="AC241" s="27">
        <f t="shared" si="1161"/>
        <v>119</v>
      </c>
      <c r="AD241" s="27">
        <f t="shared" si="1162"/>
        <v>122</v>
      </c>
    </row>
    <row r="242" spans="1:30" s="2" customFormat="1" ht="18" customHeight="1">
      <c r="A242" s="72"/>
      <c r="B242" s="72" t="s">
        <v>180</v>
      </c>
      <c r="C242" s="25" t="s">
        <v>181</v>
      </c>
      <c r="D242" s="25" t="s">
        <v>53</v>
      </c>
      <c r="E242" s="4"/>
      <c r="F242" s="9"/>
      <c r="G242" s="9"/>
      <c r="H242" s="3"/>
      <c r="I242" s="3"/>
      <c r="J242" s="3"/>
      <c r="K242" s="3"/>
      <c r="L242" s="3"/>
      <c r="M242" s="5">
        <f>SUMPRODUCT(($D243:$D250="계")*(M243:M250))</f>
        <v>698</v>
      </c>
      <c r="N242" s="5">
        <f t="shared" ref="N242:AD242" si="1163">SUMPRODUCT(($D243:$D250="계")*(N243:N250))</f>
        <v>699</v>
      </c>
      <c r="O242" s="5">
        <f t="shared" si="1163"/>
        <v>688</v>
      </c>
      <c r="P242" s="5">
        <f t="shared" si="1163"/>
        <v>682</v>
      </c>
      <c r="Q242" s="5">
        <f t="shared" si="1163"/>
        <v>697</v>
      </c>
      <c r="R242" s="5">
        <f t="shared" si="1163"/>
        <v>710</v>
      </c>
      <c r="S242" s="5">
        <f t="shared" si="1163"/>
        <v>557</v>
      </c>
      <c r="T242" s="5">
        <f t="shared" ref="T242" si="1164">SUMPRODUCT(($D243:$D250="계")*(T243:T250))</f>
        <v>558</v>
      </c>
      <c r="U242" s="5">
        <f t="shared" si="1163"/>
        <v>585</v>
      </c>
      <c r="V242" s="5">
        <f t="shared" si="1163"/>
        <v>615</v>
      </c>
      <c r="W242" s="5">
        <f t="shared" si="1163"/>
        <v>627</v>
      </c>
      <c r="X242" s="5">
        <f t="shared" si="1163"/>
        <v>640</v>
      </c>
      <c r="Y242" s="5">
        <f t="shared" si="1163"/>
        <v>557</v>
      </c>
      <c r="Z242" s="5">
        <f t="shared" ref="Z242" si="1165">SUMPRODUCT(($D243:$D250="계")*(Z243:Z250))</f>
        <v>558</v>
      </c>
      <c r="AA242" s="5">
        <f t="shared" si="1163"/>
        <v>585</v>
      </c>
      <c r="AB242" s="5">
        <f t="shared" si="1163"/>
        <v>615</v>
      </c>
      <c r="AC242" s="5">
        <f t="shared" si="1163"/>
        <v>627</v>
      </c>
      <c r="AD242" s="5">
        <f t="shared" si="1163"/>
        <v>640</v>
      </c>
    </row>
    <row r="243" spans="1:30" s="2" customFormat="1" ht="18" customHeight="1" outlineLevel="1">
      <c r="A243" s="72"/>
      <c r="B243" s="72"/>
      <c r="C243" s="22" t="s">
        <v>841</v>
      </c>
      <c r="D243" s="25" t="s">
        <v>1122</v>
      </c>
      <c r="E243" s="4"/>
      <c r="F243" s="9"/>
      <c r="G243" s="9"/>
      <c r="H243" s="3"/>
      <c r="I243" s="3"/>
      <c r="J243" s="3"/>
      <c r="K243" s="3"/>
      <c r="L243" s="3"/>
      <c r="M243" s="5">
        <f>VLOOKUP($C243,'[1]1.계획인구(행정)'!$C$7:$U$501,14,FALSE)</f>
        <v>153</v>
      </c>
      <c r="N243" s="5">
        <f>VLOOKUP($C243,'[1]1.계획인구(행정)'!$C$7:$U$501,15,FALSE)</f>
        <v>153</v>
      </c>
      <c r="O243" s="5">
        <f>VLOOKUP($C243,'[1]1.계획인구(행정)'!$C$7:$U$501,16,FALSE)</f>
        <v>151</v>
      </c>
      <c r="P243" s="5">
        <f>VLOOKUP($C243,'[1]1.계획인구(행정)'!$C$7:$U$501,17,FALSE)</f>
        <v>149</v>
      </c>
      <c r="Q243" s="5">
        <f>VLOOKUP($C243,'[1]1.계획인구(행정)'!$C$7:$U$501,18,FALSE)</f>
        <v>153</v>
      </c>
      <c r="R243" s="5">
        <f>VLOOKUP($C243,'[1]1.계획인구(행정)'!$C$7:$U$501,19,FALSE)</f>
        <v>155</v>
      </c>
      <c r="S243" s="5">
        <f>SUM(S244)</f>
        <v>122</v>
      </c>
      <c r="T243" s="5">
        <f>SUM(T244)</f>
        <v>122</v>
      </c>
      <c r="U243" s="5">
        <f t="shared" ref="U243:AD243" si="1166">SUM(U244)</f>
        <v>128</v>
      </c>
      <c r="V243" s="5">
        <f t="shared" si="1166"/>
        <v>134</v>
      </c>
      <c r="W243" s="5">
        <f t="shared" si="1166"/>
        <v>138</v>
      </c>
      <c r="X243" s="5">
        <f t="shared" si="1166"/>
        <v>140</v>
      </c>
      <c r="Y243" s="5">
        <f t="shared" si="1166"/>
        <v>122</v>
      </c>
      <c r="Z243" s="5">
        <f t="shared" si="1166"/>
        <v>122</v>
      </c>
      <c r="AA243" s="5">
        <f t="shared" si="1166"/>
        <v>128</v>
      </c>
      <c r="AB243" s="5">
        <f t="shared" si="1166"/>
        <v>134</v>
      </c>
      <c r="AC243" s="5">
        <f t="shared" si="1166"/>
        <v>138</v>
      </c>
      <c r="AD243" s="5">
        <f t="shared" si="1166"/>
        <v>140</v>
      </c>
    </row>
    <row r="244" spans="1:30" s="2" customFormat="1" ht="18" customHeight="1" outlineLevel="1">
      <c r="A244" s="72"/>
      <c r="B244" s="72"/>
      <c r="C244" s="11"/>
      <c r="D244" s="25" t="s">
        <v>182</v>
      </c>
      <c r="E244" s="4"/>
      <c r="F244" s="9">
        <v>0</v>
      </c>
      <c r="G244" s="9"/>
      <c r="H244" s="3">
        <v>0.8</v>
      </c>
      <c r="I244" s="3">
        <v>0.85</v>
      </c>
      <c r="J244" s="3">
        <v>0.9</v>
      </c>
      <c r="K244" s="3">
        <v>0.9</v>
      </c>
      <c r="L244" s="3">
        <v>0.9</v>
      </c>
      <c r="M244" s="5">
        <f>M243</f>
        <v>153</v>
      </c>
      <c r="N244" s="5">
        <f t="shared" ref="N244:O244" si="1167">N243</f>
        <v>153</v>
      </c>
      <c r="O244" s="5">
        <f t="shared" si="1167"/>
        <v>151</v>
      </c>
      <c r="P244" s="5">
        <f t="shared" ref="P244" si="1168">P243</f>
        <v>149</v>
      </c>
      <c r="Q244" s="5">
        <f t="shared" ref="Q244" si="1169">Q243</f>
        <v>153</v>
      </c>
      <c r="R244" s="5">
        <f t="shared" ref="R244" si="1170">R243</f>
        <v>155</v>
      </c>
      <c r="S244" s="27">
        <f t="shared" ref="S244" si="1171">ROUND(IF($F244=0,M244,IF($F244=5,0,0))*H244,0)</f>
        <v>122</v>
      </c>
      <c r="T244" s="27">
        <f t="shared" ref="T244:T250" si="1172">ROUND(IF($F244=0,N244,IF($F244=5,0,0))*H244,0)</f>
        <v>122</v>
      </c>
      <c r="U244" s="27">
        <f>ROUND(IF($F244=0,O244,IF($F244=1,O244,IF($F244=5,O244,0)))*I244,0)</f>
        <v>128</v>
      </c>
      <c r="V244" s="27">
        <f>ROUND(IF($F244=0,P244,IF($F244=1,P244,IF($F244=2,P244,IF($F244=5,P244,0))))*J244,0)</f>
        <v>134</v>
      </c>
      <c r="W244" s="27">
        <f>ROUND(IF($F244=0,Q244,IF($F244=1,Q244,IF($F244=2,Q244,IF($F244=3,Q244,IF($F244=5,Q244,0)))))*K244,0)</f>
        <v>138</v>
      </c>
      <c r="X244" s="27">
        <f>ROUND(IF($F244=0,R244,IF($F244=1,R244,IF($F244=2,R244,IF($F244=3,R244,IF($F244=4,R244,IF($F244=5,R244,0))))))*L244,0)</f>
        <v>140</v>
      </c>
      <c r="Y244" s="27">
        <f t="shared" ref="Y244" si="1173">ROUND(IF($F244=0,M244,IF($F244=5,M244,0))*H244,0)</f>
        <v>122</v>
      </c>
      <c r="Z244" s="27">
        <f t="shared" ref="Z244" si="1174">ROUND(IF($F244=0,N244,IF($F244=5,N244,0))*H244,0)</f>
        <v>122</v>
      </c>
      <c r="AA244" s="27">
        <f>ROUND(IF($F244=0,O244,IF($F244=1,O244,IF($F244=5,O244,0)))*I244,0)</f>
        <v>128</v>
      </c>
      <c r="AB244" s="27">
        <f>ROUND(IF($F244=0,P244,IF($F244=1,P244,IF($F244=2,P244,IF($F244=5,P244,0))))*J244,0)</f>
        <v>134</v>
      </c>
      <c r="AC244" s="27">
        <f>ROUND(IF($F244=0,Q244,IF($F244=1,Q244,IF($F244=2,Q244,IF($F244=3,Q244,IF($F244=5,Q244,0)))))*K244,0)</f>
        <v>138</v>
      </c>
      <c r="AD244" s="27">
        <f>ROUND(IF($F244=0,R244,IF($F244=1,R244,IF($F244=2,R244,IF($F244=3,R244,IF($F244=4,R244,IF($F244=5,R244,0))))))*L244,0)</f>
        <v>140</v>
      </c>
    </row>
    <row r="245" spans="1:30" s="2" customFormat="1" ht="18" customHeight="1" outlineLevel="1">
      <c r="A245" s="72"/>
      <c r="B245" s="72"/>
      <c r="C245" s="22" t="s">
        <v>842</v>
      </c>
      <c r="D245" s="25" t="s">
        <v>1122</v>
      </c>
      <c r="E245" s="4"/>
      <c r="F245" s="9"/>
      <c r="G245" s="9"/>
      <c r="H245" s="3"/>
      <c r="I245" s="3"/>
      <c r="J245" s="3"/>
      <c r="K245" s="3"/>
      <c r="L245" s="3"/>
      <c r="M245" s="5">
        <f>VLOOKUP($C245,'[1]1.계획인구(행정)'!$C$7:$U$501,14,FALSE)</f>
        <v>168</v>
      </c>
      <c r="N245" s="5">
        <f>VLOOKUP($C245,'[1]1.계획인구(행정)'!$C$7:$U$501,15,FALSE)</f>
        <v>169</v>
      </c>
      <c r="O245" s="5">
        <f>VLOOKUP($C245,'[1]1.계획인구(행정)'!$C$7:$U$501,16,FALSE)</f>
        <v>166</v>
      </c>
      <c r="P245" s="5">
        <f>VLOOKUP($C245,'[1]1.계획인구(행정)'!$C$7:$U$501,17,FALSE)</f>
        <v>164</v>
      </c>
      <c r="Q245" s="5">
        <f>VLOOKUP($C245,'[1]1.계획인구(행정)'!$C$7:$U$501,18,FALSE)</f>
        <v>167</v>
      </c>
      <c r="R245" s="5">
        <f>VLOOKUP($C245,'[1]1.계획인구(행정)'!$C$7:$U$501,19,FALSE)</f>
        <v>171</v>
      </c>
      <c r="S245" s="5">
        <f>SUM(S246)</f>
        <v>134</v>
      </c>
      <c r="T245" s="5">
        <f>SUM(T246)</f>
        <v>135</v>
      </c>
      <c r="U245" s="5">
        <f t="shared" ref="U245" si="1175">SUM(U246)</f>
        <v>141</v>
      </c>
      <c r="V245" s="5">
        <f t="shared" ref="V245" si="1176">SUM(V246)</f>
        <v>148</v>
      </c>
      <c r="W245" s="5">
        <f t="shared" ref="W245" si="1177">SUM(W246)</f>
        <v>150</v>
      </c>
      <c r="X245" s="5">
        <f t="shared" ref="X245" si="1178">SUM(X246)</f>
        <v>154</v>
      </c>
      <c r="Y245" s="5">
        <f t="shared" ref="Y245:Z245" si="1179">SUM(Y246)</f>
        <v>134</v>
      </c>
      <c r="Z245" s="5">
        <f t="shared" si="1179"/>
        <v>135</v>
      </c>
      <c r="AA245" s="5">
        <f t="shared" ref="AA245" si="1180">SUM(AA246)</f>
        <v>141</v>
      </c>
      <c r="AB245" s="5">
        <f t="shared" ref="AB245" si="1181">SUM(AB246)</f>
        <v>148</v>
      </c>
      <c r="AC245" s="5">
        <f t="shared" ref="AC245" si="1182">SUM(AC246)</f>
        <v>150</v>
      </c>
      <c r="AD245" s="5">
        <f t="shared" ref="AD245" si="1183">SUM(AD246)</f>
        <v>154</v>
      </c>
    </row>
    <row r="246" spans="1:30" s="2" customFormat="1" ht="18" customHeight="1" outlineLevel="1">
      <c r="A246" s="72"/>
      <c r="B246" s="72"/>
      <c r="C246" s="11"/>
      <c r="D246" s="25" t="s">
        <v>183</v>
      </c>
      <c r="E246" s="4"/>
      <c r="F246" s="9">
        <v>0</v>
      </c>
      <c r="G246" s="9"/>
      <c r="H246" s="3">
        <v>0.8</v>
      </c>
      <c r="I246" s="3">
        <v>0.85</v>
      </c>
      <c r="J246" s="3">
        <v>0.9</v>
      </c>
      <c r="K246" s="3">
        <v>0.9</v>
      </c>
      <c r="L246" s="3">
        <v>0.9</v>
      </c>
      <c r="M246" s="5">
        <f>M245</f>
        <v>168</v>
      </c>
      <c r="N246" s="5">
        <f t="shared" ref="N246:O246" si="1184">N245</f>
        <v>169</v>
      </c>
      <c r="O246" s="5">
        <f t="shared" si="1184"/>
        <v>166</v>
      </c>
      <c r="P246" s="5">
        <f t="shared" ref="P246" si="1185">P245</f>
        <v>164</v>
      </c>
      <c r="Q246" s="5">
        <f t="shared" ref="Q246" si="1186">Q245</f>
        <v>167</v>
      </c>
      <c r="R246" s="5">
        <f t="shared" ref="R246" si="1187">R245</f>
        <v>171</v>
      </c>
      <c r="S246" s="27">
        <f t="shared" ref="S246" si="1188">ROUND(IF($F246=0,M246,IF($F246=5,0,0))*H246,0)</f>
        <v>134</v>
      </c>
      <c r="T246" s="27">
        <f t="shared" si="1172"/>
        <v>135</v>
      </c>
      <c r="U246" s="27">
        <f>ROUND(IF($F246=0,O246,IF($F246=1,O246,IF($F246=5,O246,0)))*I246,0)</f>
        <v>141</v>
      </c>
      <c r="V246" s="27">
        <f>ROUND(IF($F246=0,P246,IF($F246=1,P246,IF($F246=2,P246,IF($F246=5,P246,0))))*J246,0)</f>
        <v>148</v>
      </c>
      <c r="W246" s="27">
        <f>ROUND(IF($F246=0,Q246,IF($F246=1,Q246,IF($F246=2,Q246,IF($F246=3,Q246,IF($F246=5,Q246,0)))))*K246,0)</f>
        <v>150</v>
      </c>
      <c r="X246" s="27">
        <f>ROUND(IF($F246=0,R246,IF($F246=1,R246,IF($F246=2,R246,IF($F246=3,R246,IF($F246=4,R246,IF($F246=5,R246,0))))))*L246,0)</f>
        <v>154</v>
      </c>
      <c r="Y246" s="27">
        <f t="shared" ref="Y246" si="1189">ROUND(IF($F246=0,M246,IF($F246=5,M246,0))*H246,0)</f>
        <v>134</v>
      </c>
      <c r="Z246" s="27">
        <f t="shared" ref="Z246" si="1190">ROUND(IF($F246=0,N246,IF($F246=5,N246,0))*H246,0)</f>
        <v>135</v>
      </c>
      <c r="AA246" s="27">
        <f>ROUND(IF($F246=0,O246,IF($F246=1,O246,IF($F246=5,O246,0)))*I246,0)</f>
        <v>141</v>
      </c>
      <c r="AB246" s="27">
        <f>ROUND(IF($F246=0,P246,IF($F246=1,P246,IF($F246=2,P246,IF($F246=5,P246,0))))*J246,0)</f>
        <v>148</v>
      </c>
      <c r="AC246" s="27">
        <f>ROUND(IF($F246=0,Q246,IF($F246=1,Q246,IF($F246=2,Q246,IF($F246=3,Q246,IF($F246=5,Q246,0)))))*K246,0)</f>
        <v>150</v>
      </c>
      <c r="AD246" s="27">
        <f>ROUND(IF($F246=0,R246,IF($F246=1,R246,IF($F246=2,R246,IF($F246=3,R246,IF($F246=4,R246,IF($F246=5,R246,0))))))*L246,0)</f>
        <v>154</v>
      </c>
    </row>
    <row r="247" spans="1:30" s="2" customFormat="1" ht="18" customHeight="1" outlineLevel="1">
      <c r="A247" s="72"/>
      <c r="B247" s="72"/>
      <c r="C247" s="25" t="s">
        <v>843</v>
      </c>
      <c r="D247" s="25" t="s">
        <v>1122</v>
      </c>
      <c r="E247" s="4"/>
      <c r="F247" s="9"/>
      <c r="G247" s="9"/>
      <c r="H247" s="3"/>
      <c r="I247" s="3"/>
      <c r="J247" s="3"/>
      <c r="K247" s="3"/>
      <c r="L247" s="3"/>
      <c r="M247" s="5">
        <f>VLOOKUP($C247,'[1]1.계획인구(행정)'!$C$7:$U$501,14,FALSE)</f>
        <v>199</v>
      </c>
      <c r="N247" s="5">
        <f>VLOOKUP($C247,'[1]1.계획인구(행정)'!$C$7:$U$501,15,FALSE)</f>
        <v>199</v>
      </c>
      <c r="O247" s="5">
        <f>VLOOKUP($C247,'[1]1.계획인구(행정)'!$C$7:$U$501,16,FALSE)</f>
        <v>196</v>
      </c>
      <c r="P247" s="5">
        <f>VLOOKUP($C247,'[1]1.계획인구(행정)'!$C$7:$U$501,17,FALSE)</f>
        <v>195</v>
      </c>
      <c r="Q247" s="5">
        <f>VLOOKUP($C247,'[1]1.계획인구(행정)'!$C$7:$U$501,18,FALSE)</f>
        <v>199</v>
      </c>
      <c r="R247" s="5">
        <f>VLOOKUP($C247,'[1]1.계획인구(행정)'!$C$7:$U$501,19,FALSE)</f>
        <v>203</v>
      </c>
      <c r="S247" s="5">
        <f>SUM(S248)</f>
        <v>159</v>
      </c>
      <c r="T247" s="5">
        <f>SUM(T248)</f>
        <v>159</v>
      </c>
      <c r="U247" s="5">
        <f t="shared" ref="U247" si="1191">SUM(U248)</f>
        <v>167</v>
      </c>
      <c r="V247" s="5">
        <f t="shared" ref="V247" si="1192">SUM(V248)</f>
        <v>176</v>
      </c>
      <c r="W247" s="5">
        <f t="shared" ref="W247" si="1193">SUM(W248)</f>
        <v>179</v>
      </c>
      <c r="X247" s="5">
        <f t="shared" ref="X247" si="1194">SUM(X248)</f>
        <v>183</v>
      </c>
      <c r="Y247" s="5">
        <f t="shared" ref="Y247:Z247" si="1195">SUM(Y248)</f>
        <v>159</v>
      </c>
      <c r="Z247" s="5">
        <f t="shared" si="1195"/>
        <v>159</v>
      </c>
      <c r="AA247" s="5">
        <f t="shared" ref="AA247" si="1196">SUM(AA248)</f>
        <v>167</v>
      </c>
      <c r="AB247" s="5">
        <f t="shared" ref="AB247" si="1197">SUM(AB248)</f>
        <v>176</v>
      </c>
      <c r="AC247" s="5">
        <f t="shared" ref="AC247" si="1198">SUM(AC248)</f>
        <v>179</v>
      </c>
      <c r="AD247" s="5">
        <f t="shared" ref="AD247" si="1199">SUM(AD248)</f>
        <v>183</v>
      </c>
    </row>
    <row r="248" spans="1:30" s="2" customFormat="1" ht="18" customHeight="1" outlineLevel="1">
      <c r="A248" s="72" t="s">
        <v>1502</v>
      </c>
      <c r="B248" s="72" t="s">
        <v>1503</v>
      </c>
      <c r="C248" s="41"/>
      <c r="D248" s="25" t="s">
        <v>184</v>
      </c>
      <c r="E248" s="4"/>
      <c r="F248" s="9">
        <v>0</v>
      </c>
      <c r="G248" s="9"/>
      <c r="H248" s="3">
        <v>0.8</v>
      </c>
      <c r="I248" s="3">
        <v>0.85</v>
      </c>
      <c r="J248" s="3">
        <v>0.9</v>
      </c>
      <c r="K248" s="3">
        <v>0.9</v>
      </c>
      <c r="L248" s="3">
        <v>0.9</v>
      </c>
      <c r="M248" s="5">
        <f>M247</f>
        <v>199</v>
      </c>
      <c r="N248" s="5">
        <f t="shared" ref="N248:O248" si="1200">N247</f>
        <v>199</v>
      </c>
      <c r="O248" s="5">
        <f t="shared" si="1200"/>
        <v>196</v>
      </c>
      <c r="P248" s="5">
        <f t="shared" ref="P248" si="1201">P247</f>
        <v>195</v>
      </c>
      <c r="Q248" s="5">
        <f t="shared" ref="Q248" si="1202">Q247</f>
        <v>199</v>
      </c>
      <c r="R248" s="5">
        <f t="shared" ref="R248" si="1203">R247</f>
        <v>203</v>
      </c>
      <c r="S248" s="27">
        <f t="shared" ref="S248" si="1204">ROUND(IF($F248=0,M248,IF($F248=5,0,0))*H248,0)</f>
        <v>159</v>
      </c>
      <c r="T248" s="27">
        <f t="shared" si="1172"/>
        <v>159</v>
      </c>
      <c r="U248" s="27">
        <f>ROUND(IF($F248=0,O248,IF($F248=1,O248,IF($F248=5,O248,0)))*I248,0)</f>
        <v>167</v>
      </c>
      <c r="V248" s="27">
        <f>ROUND(IF($F248=0,P248,IF($F248=1,P248,IF($F248=2,P248,IF($F248=5,P248,0))))*J248,0)</f>
        <v>176</v>
      </c>
      <c r="W248" s="27">
        <f>ROUND(IF($F248=0,Q248,IF($F248=1,Q248,IF($F248=2,Q248,IF($F248=3,Q248,IF($F248=5,Q248,0)))))*K248,0)</f>
        <v>179</v>
      </c>
      <c r="X248" s="27">
        <f>ROUND(IF($F248=0,R248,IF($F248=1,R248,IF($F248=2,R248,IF($F248=3,R248,IF($F248=4,R248,IF($F248=5,R248,0))))))*L248,0)</f>
        <v>183</v>
      </c>
      <c r="Y248" s="27">
        <f t="shared" ref="Y248" si="1205">ROUND(IF($F248=0,M248,IF($F248=5,M248,0))*H248,0)</f>
        <v>159</v>
      </c>
      <c r="Z248" s="27">
        <f t="shared" ref="Z248" si="1206">ROUND(IF($F248=0,N248,IF($F248=5,N248,0))*H248,0)</f>
        <v>159</v>
      </c>
      <c r="AA248" s="27">
        <f>ROUND(IF($F248=0,O248,IF($F248=1,O248,IF($F248=5,O248,0)))*I248,0)</f>
        <v>167</v>
      </c>
      <c r="AB248" s="27">
        <f>ROUND(IF($F248=0,P248,IF($F248=1,P248,IF($F248=2,P248,IF($F248=5,P248,0))))*J248,0)</f>
        <v>176</v>
      </c>
      <c r="AC248" s="27">
        <f>ROUND(IF($F248=0,Q248,IF($F248=1,Q248,IF($F248=2,Q248,IF($F248=3,Q248,IF($F248=5,Q248,0)))))*K248,0)</f>
        <v>179</v>
      </c>
      <c r="AD248" s="27">
        <f>ROUND(IF($F248=0,R248,IF($F248=1,R248,IF($F248=2,R248,IF($F248=3,R248,IF($F248=4,R248,IF($F248=5,R248,0))))))*L248,0)</f>
        <v>183</v>
      </c>
    </row>
    <row r="249" spans="1:30" s="2" customFormat="1" ht="18" customHeight="1" outlineLevel="1">
      <c r="A249" s="72"/>
      <c r="B249" s="72"/>
      <c r="C249" s="22" t="s">
        <v>844</v>
      </c>
      <c r="D249" s="25" t="s">
        <v>1122</v>
      </c>
      <c r="E249" s="4"/>
      <c r="F249" s="9"/>
      <c r="G249" s="9"/>
      <c r="H249" s="3"/>
      <c r="I249" s="3"/>
      <c r="J249" s="3"/>
      <c r="K249" s="3"/>
      <c r="L249" s="3"/>
      <c r="M249" s="5">
        <f>VLOOKUP($C249,'[1]1.계획인구(행정)'!$C$7:$U$501,14,FALSE)</f>
        <v>178</v>
      </c>
      <c r="N249" s="5">
        <f>VLOOKUP($C249,'[1]1.계획인구(행정)'!$C$7:$U$501,15,FALSE)</f>
        <v>178</v>
      </c>
      <c r="O249" s="5">
        <f>VLOOKUP($C249,'[1]1.계획인구(행정)'!$C$7:$U$501,16,FALSE)</f>
        <v>175</v>
      </c>
      <c r="P249" s="5">
        <f>VLOOKUP($C249,'[1]1.계획인구(행정)'!$C$7:$U$501,17,FALSE)</f>
        <v>174</v>
      </c>
      <c r="Q249" s="5">
        <f>VLOOKUP($C249,'[1]1.계획인구(행정)'!$C$7:$U$501,18,FALSE)</f>
        <v>178</v>
      </c>
      <c r="R249" s="5">
        <f>VLOOKUP($C249,'[1]1.계획인구(행정)'!$C$7:$U$501,19,FALSE)</f>
        <v>181</v>
      </c>
      <c r="S249" s="5">
        <f>SUM(S250)</f>
        <v>142</v>
      </c>
      <c r="T249" s="5">
        <f>SUM(T250)</f>
        <v>142</v>
      </c>
      <c r="U249" s="5">
        <f t="shared" ref="U249" si="1207">SUM(U250)</f>
        <v>149</v>
      </c>
      <c r="V249" s="5">
        <f t="shared" ref="V249" si="1208">SUM(V250)</f>
        <v>157</v>
      </c>
      <c r="W249" s="5">
        <f t="shared" ref="W249" si="1209">SUM(W250)</f>
        <v>160</v>
      </c>
      <c r="X249" s="5">
        <f t="shared" ref="X249" si="1210">SUM(X250)</f>
        <v>163</v>
      </c>
      <c r="Y249" s="5">
        <f t="shared" ref="Y249:Z249" si="1211">SUM(Y250)</f>
        <v>142</v>
      </c>
      <c r="Z249" s="5">
        <f t="shared" si="1211"/>
        <v>142</v>
      </c>
      <c r="AA249" s="5">
        <f t="shared" ref="AA249" si="1212">SUM(AA250)</f>
        <v>149</v>
      </c>
      <c r="AB249" s="5">
        <f t="shared" ref="AB249" si="1213">SUM(AB250)</f>
        <v>157</v>
      </c>
      <c r="AC249" s="5">
        <f t="shared" ref="AC249" si="1214">SUM(AC250)</f>
        <v>160</v>
      </c>
      <c r="AD249" s="5">
        <f t="shared" ref="AD249" si="1215">SUM(AD250)</f>
        <v>163</v>
      </c>
    </row>
    <row r="250" spans="1:30" s="2" customFormat="1" ht="18" customHeight="1" outlineLevel="1">
      <c r="A250" s="72"/>
      <c r="B250" s="72"/>
      <c r="C250" s="11"/>
      <c r="D250" s="25" t="s">
        <v>185</v>
      </c>
      <c r="E250" s="4"/>
      <c r="F250" s="9">
        <v>0</v>
      </c>
      <c r="G250" s="9"/>
      <c r="H250" s="3">
        <v>0.8</v>
      </c>
      <c r="I250" s="3">
        <v>0.85</v>
      </c>
      <c r="J250" s="3">
        <v>0.9</v>
      </c>
      <c r="K250" s="3">
        <v>0.9</v>
      </c>
      <c r="L250" s="3">
        <v>0.9</v>
      </c>
      <c r="M250" s="5">
        <f>M249</f>
        <v>178</v>
      </c>
      <c r="N250" s="5">
        <f t="shared" ref="N250:O250" si="1216">N249</f>
        <v>178</v>
      </c>
      <c r="O250" s="5">
        <f t="shared" si="1216"/>
        <v>175</v>
      </c>
      <c r="P250" s="5">
        <f t="shared" ref="P250" si="1217">P249</f>
        <v>174</v>
      </c>
      <c r="Q250" s="5">
        <f t="shared" ref="Q250" si="1218">Q249</f>
        <v>178</v>
      </c>
      <c r="R250" s="5">
        <f t="shared" ref="R250" si="1219">R249</f>
        <v>181</v>
      </c>
      <c r="S250" s="27">
        <f t="shared" ref="S250" si="1220">ROUND(IF($F250=0,M250,IF($F250=5,0,0))*H250,0)</f>
        <v>142</v>
      </c>
      <c r="T250" s="27">
        <f t="shared" si="1172"/>
        <v>142</v>
      </c>
      <c r="U250" s="27">
        <f>ROUND(IF($F250=0,O250,IF($F250=1,O250,IF($F250=5,O250,0)))*I250,0)</f>
        <v>149</v>
      </c>
      <c r="V250" s="27">
        <f>ROUND(IF($F250=0,P250,IF($F250=1,P250,IF($F250=2,P250,IF($F250=5,P250,0))))*J250,0)</f>
        <v>157</v>
      </c>
      <c r="W250" s="27">
        <f>ROUND(IF($F250=0,Q250,IF($F250=1,Q250,IF($F250=2,Q250,IF($F250=3,Q250,IF($F250=5,Q250,0)))))*K250,0)</f>
        <v>160</v>
      </c>
      <c r="X250" s="27">
        <f>ROUND(IF($F250=0,R250,IF($F250=1,R250,IF($F250=2,R250,IF($F250=3,R250,IF($F250=4,R250,IF($F250=5,R250,0))))))*L250,0)</f>
        <v>163</v>
      </c>
      <c r="Y250" s="27">
        <f t="shared" ref="Y250" si="1221">ROUND(IF($F250=0,M250,IF($F250=5,M250,0))*H250,0)</f>
        <v>142</v>
      </c>
      <c r="Z250" s="27">
        <f t="shared" ref="Z250" si="1222">ROUND(IF($F250=0,N250,IF($F250=5,N250,0))*H250,0)</f>
        <v>142</v>
      </c>
      <c r="AA250" s="27">
        <f>ROUND(IF($F250=0,O250,IF($F250=1,O250,IF($F250=5,O250,0)))*I250,0)</f>
        <v>149</v>
      </c>
      <c r="AB250" s="27">
        <f>ROUND(IF($F250=0,P250,IF($F250=1,P250,IF($F250=2,P250,IF($F250=5,P250,0))))*J250,0)</f>
        <v>157</v>
      </c>
      <c r="AC250" s="27">
        <f>ROUND(IF($F250=0,Q250,IF($F250=1,Q250,IF($F250=2,Q250,IF($F250=3,Q250,IF($F250=5,Q250,0)))))*K250,0)</f>
        <v>160</v>
      </c>
      <c r="AD250" s="27">
        <f>ROUND(IF($F250=0,R250,IF($F250=1,R250,IF($F250=2,R250,IF($F250=3,R250,IF($F250=4,R250,IF($F250=5,R250,0))))))*L250,0)</f>
        <v>163</v>
      </c>
    </row>
    <row r="251" spans="1:30" s="2" customFormat="1" ht="18" customHeight="1">
      <c r="A251" s="72"/>
      <c r="B251" s="72" t="s">
        <v>186</v>
      </c>
      <c r="C251" s="53" t="s">
        <v>1598</v>
      </c>
      <c r="D251" s="25" t="s">
        <v>53</v>
      </c>
      <c r="E251" s="4"/>
      <c r="F251" s="9"/>
      <c r="G251" s="9"/>
      <c r="H251" s="3"/>
      <c r="I251" s="3"/>
      <c r="J251" s="3"/>
      <c r="K251" s="3"/>
      <c r="L251" s="3"/>
      <c r="M251" s="5">
        <f>SUMPRODUCT(($D252:$D261="계")*(M252:M261))</f>
        <v>334</v>
      </c>
      <c r="N251" s="5">
        <f t="shared" ref="N251" si="1223">SUMPRODUCT(($D252:$D261="계")*(N252:N261))</f>
        <v>334</v>
      </c>
      <c r="O251" s="5">
        <f t="shared" ref="O251:AD251" si="1224">SUMPRODUCT(($D252:$D261="계")*(O252:O261))</f>
        <v>329</v>
      </c>
      <c r="P251" s="5">
        <f t="shared" si="1224"/>
        <v>326</v>
      </c>
      <c r="Q251" s="5">
        <f t="shared" si="1224"/>
        <v>333</v>
      </c>
      <c r="R251" s="5">
        <f t="shared" si="1224"/>
        <v>340</v>
      </c>
      <c r="S251" s="5">
        <f t="shared" si="1224"/>
        <v>118</v>
      </c>
      <c r="T251" s="5">
        <f t="shared" ref="T251" si="1225">SUMPRODUCT(($D252:$D261="계")*(T252:T261))</f>
        <v>274</v>
      </c>
      <c r="U251" s="5">
        <f t="shared" si="1224"/>
        <v>280</v>
      </c>
      <c r="V251" s="5">
        <f t="shared" si="1224"/>
        <v>294</v>
      </c>
      <c r="W251" s="5">
        <f t="shared" si="1224"/>
        <v>300</v>
      </c>
      <c r="X251" s="5">
        <f t="shared" si="1224"/>
        <v>306</v>
      </c>
      <c r="Y251" s="5">
        <f t="shared" si="1224"/>
        <v>118</v>
      </c>
      <c r="Z251" s="5">
        <f t="shared" ref="Z251" si="1226">SUMPRODUCT(($D252:$D261="계")*(Z252:Z261))</f>
        <v>274</v>
      </c>
      <c r="AA251" s="5">
        <f t="shared" si="1224"/>
        <v>280</v>
      </c>
      <c r="AB251" s="5">
        <f t="shared" si="1224"/>
        <v>294</v>
      </c>
      <c r="AC251" s="5">
        <f t="shared" si="1224"/>
        <v>300</v>
      </c>
      <c r="AD251" s="5">
        <f t="shared" si="1224"/>
        <v>306</v>
      </c>
    </row>
    <row r="252" spans="1:30" s="2" customFormat="1" ht="18" customHeight="1" outlineLevel="1">
      <c r="A252" s="72"/>
      <c r="B252" s="72"/>
      <c r="C252" s="22" t="s">
        <v>845</v>
      </c>
      <c r="D252" s="25" t="s">
        <v>1122</v>
      </c>
      <c r="E252" s="4">
        <f>SUM(E253:E254)</f>
        <v>123145</v>
      </c>
      <c r="F252" s="9"/>
      <c r="G252" s="9"/>
      <c r="H252" s="3"/>
      <c r="I252" s="3"/>
      <c r="J252" s="3"/>
      <c r="K252" s="3"/>
      <c r="L252" s="3"/>
      <c r="M252" s="5">
        <f>VLOOKUP($C252,'[1]1.계획인구(행정)'!$C$7:$U$501,14,FALSE)</f>
        <v>186</v>
      </c>
      <c r="N252" s="5">
        <f>VLOOKUP($C252,'[1]1.계획인구(행정)'!$C$7:$U$501,15,FALSE)</f>
        <v>186</v>
      </c>
      <c r="O252" s="5">
        <f>VLOOKUP($C252,'[1]1.계획인구(행정)'!$C$7:$U$501,16,FALSE)</f>
        <v>183</v>
      </c>
      <c r="P252" s="5">
        <f>VLOOKUP($C252,'[1]1.계획인구(행정)'!$C$7:$U$501,17,FALSE)</f>
        <v>181</v>
      </c>
      <c r="Q252" s="5">
        <f>VLOOKUP($C252,'[1]1.계획인구(행정)'!$C$7:$U$501,18,FALSE)</f>
        <v>185</v>
      </c>
      <c r="R252" s="5">
        <f>VLOOKUP($C252,'[1]1.계획인구(행정)'!$C$7:$U$501,19,FALSE)</f>
        <v>189</v>
      </c>
      <c r="S252" s="5">
        <f>SUM(S253:S254)</f>
        <v>0</v>
      </c>
      <c r="T252" s="5">
        <f>SUM(T253:T254)</f>
        <v>156</v>
      </c>
      <c r="U252" s="5">
        <f t="shared" ref="U252:AD252" si="1227">SUM(U253:U254)</f>
        <v>156</v>
      </c>
      <c r="V252" s="5">
        <f t="shared" si="1227"/>
        <v>163</v>
      </c>
      <c r="W252" s="5">
        <f t="shared" si="1227"/>
        <v>167</v>
      </c>
      <c r="X252" s="5">
        <f t="shared" si="1227"/>
        <v>170</v>
      </c>
      <c r="Y252" s="5">
        <f t="shared" si="1227"/>
        <v>0</v>
      </c>
      <c r="Z252" s="5">
        <f t="shared" ref="Z252" si="1228">SUM(Z253:Z254)</f>
        <v>156</v>
      </c>
      <c r="AA252" s="5">
        <f t="shared" si="1227"/>
        <v>156</v>
      </c>
      <c r="AB252" s="5">
        <f t="shared" si="1227"/>
        <v>163</v>
      </c>
      <c r="AC252" s="5">
        <f t="shared" si="1227"/>
        <v>167</v>
      </c>
      <c r="AD252" s="5">
        <f t="shared" si="1227"/>
        <v>170</v>
      </c>
    </row>
    <row r="253" spans="1:30" s="2" customFormat="1" ht="18" customHeight="1" outlineLevel="1">
      <c r="A253" s="72"/>
      <c r="B253" s="72"/>
      <c r="C253" s="12"/>
      <c r="D253" s="25" t="s">
        <v>188</v>
      </c>
      <c r="E253" s="4">
        <v>76061</v>
      </c>
      <c r="F253" s="9">
        <v>1</v>
      </c>
      <c r="G253" s="9"/>
      <c r="H253" s="3">
        <v>0.8</v>
      </c>
      <c r="I253" s="3">
        <v>0.85</v>
      </c>
      <c r="J253" s="3">
        <v>0.9</v>
      </c>
      <c r="K253" s="3">
        <v>0.9</v>
      </c>
      <c r="L253" s="3">
        <v>0.9</v>
      </c>
      <c r="M253" s="5">
        <f>ROUND(M$252*($E253/$E$252),0)</f>
        <v>115</v>
      </c>
      <c r="N253" s="5">
        <f t="shared" ref="N253:R253" si="1229">ROUND(N$252*($E253/$E$252),0)</f>
        <v>115</v>
      </c>
      <c r="O253" s="5">
        <f t="shared" si="1229"/>
        <v>113</v>
      </c>
      <c r="P253" s="5">
        <f t="shared" si="1229"/>
        <v>112</v>
      </c>
      <c r="Q253" s="5">
        <f t="shared" si="1229"/>
        <v>114</v>
      </c>
      <c r="R253" s="5">
        <f t="shared" si="1229"/>
        <v>117</v>
      </c>
      <c r="S253" s="27">
        <f t="shared" ref="S253:S254" si="1230">ROUND(IF($F253=0,M253,IF($F253=5,0,0))*H253,0)</f>
        <v>0</v>
      </c>
      <c r="T253" s="27">
        <f>ROUND(IF($F253=0,N253,IF($F253=5,0,0))*H253,0)+U253</f>
        <v>96</v>
      </c>
      <c r="U253" s="27">
        <f t="shared" ref="U253:U254" si="1231">ROUND(IF($F253=0,O253,IF($F253=1,O253,IF($F253=5,O253,0)))*I253,0)</f>
        <v>96</v>
      </c>
      <c r="V253" s="27">
        <f t="shared" ref="V253:V254" si="1232">ROUND(IF($F253=0,P253,IF($F253=1,P253,IF($F253=2,P253,IF($F253=5,P253,0))))*J253,0)</f>
        <v>101</v>
      </c>
      <c r="W253" s="27">
        <f t="shared" ref="W253:W254" si="1233">ROUND(IF($F253=0,Q253,IF($F253=1,Q253,IF($F253=2,Q253,IF($F253=3,Q253,IF($F253=5,Q253,0)))))*K253,0)</f>
        <v>103</v>
      </c>
      <c r="X253" s="27">
        <f t="shared" ref="X253:X254" si="1234">ROUND(IF($F253=0,R253,IF($F253=1,R253,IF($F253=2,R253,IF($F253=3,R253,IF($F253=4,R253,IF($F253=5,R253,0))))))*L253,0)</f>
        <v>105</v>
      </c>
      <c r="Y253" s="27">
        <f t="shared" ref="Y253:Y254" si="1235">ROUND(IF($F253=0,M253,IF($F253=5,M253,0))*H253,0)</f>
        <v>0</v>
      </c>
      <c r="Z253" s="27">
        <f>ROUND(IF($F253=0,N253,IF($F253=5,N253,0))*H253,0)+AA253</f>
        <v>96</v>
      </c>
      <c r="AA253" s="27">
        <f t="shared" ref="AA253:AA254" si="1236">ROUND(IF($F253=0,O253,IF($F253=1,O253,IF($F253=5,O253,0)))*I253,0)</f>
        <v>96</v>
      </c>
      <c r="AB253" s="27">
        <f t="shared" ref="AB253:AB254" si="1237">ROUND(IF($F253=0,P253,IF($F253=1,P253,IF($F253=2,P253,IF($F253=5,P253,0))))*J253,0)</f>
        <v>101</v>
      </c>
      <c r="AC253" s="27">
        <f t="shared" ref="AC253:AC254" si="1238">ROUND(IF($F253=0,Q253,IF($F253=1,Q253,IF($F253=2,Q253,IF($F253=3,Q253,IF($F253=5,Q253,0)))))*K253,0)</f>
        <v>103</v>
      </c>
      <c r="AD253" s="27">
        <f t="shared" ref="AD253:AD254" si="1239">ROUND(IF($F253=0,R253,IF($F253=1,R253,IF($F253=2,R253,IF($F253=3,R253,IF($F253=4,R253,IF($F253=5,R253,0))))))*L253,0)</f>
        <v>105</v>
      </c>
    </row>
    <row r="254" spans="1:30" s="2" customFormat="1" ht="18" customHeight="1" outlineLevel="1">
      <c r="A254" s="72"/>
      <c r="B254" s="72"/>
      <c r="C254" s="11"/>
      <c r="D254" s="25" t="s">
        <v>189</v>
      </c>
      <c r="E254" s="4">
        <f>13298+4815+8230+4741+16000</f>
        <v>47084</v>
      </c>
      <c r="F254" s="9">
        <v>1</v>
      </c>
      <c r="G254" s="9"/>
      <c r="H254" s="3">
        <v>0.8</v>
      </c>
      <c r="I254" s="3">
        <v>0.85</v>
      </c>
      <c r="J254" s="3">
        <v>0.9</v>
      </c>
      <c r="K254" s="3">
        <v>0.9</v>
      </c>
      <c r="L254" s="3">
        <v>0.9</v>
      </c>
      <c r="M254" s="5">
        <f>M252-M253</f>
        <v>71</v>
      </c>
      <c r="N254" s="5">
        <f t="shared" ref="N254" si="1240">N252-N253</f>
        <v>71</v>
      </c>
      <c r="O254" s="5">
        <f t="shared" ref="O254:R254" si="1241">O252-O253</f>
        <v>70</v>
      </c>
      <c r="P254" s="5">
        <f t="shared" si="1241"/>
        <v>69</v>
      </c>
      <c r="Q254" s="5">
        <f t="shared" si="1241"/>
        <v>71</v>
      </c>
      <c r="R254" s="5">
        <f t="shared" si="1241"/>
        <v>72</v>
      </c>
      <c r="S254" s="27">
        <f t="shared" si="1230"/>
        <v>0</v>
      </c>
      <c r="T254" s="27">
        <f>ROUND(IF($F254=0,N254,IF($F254=5,0,0))*H254,0)+U254</f>
        <v>60</v>
      </c>
      <c r="U254" s="27">
        <f t="shared" si="1231"/>
        <v>60</v>
      </c>
      <c r="V254" s="27">
        <f t="shared" si="1232"/>
        <v>62</v>
      </c>
      <c r="W254" s="27">
        <f t="shared" si="1233"/>
        <v>64</v>
      </c>
      <c r="X254" s="27">
        <f t="shared" si="1234"/>
        <v>65</v>
      </c>
      <c r="Y254" s="27">
        <f t="shared" si="1235"/>
        <v>0</v>
      </c>
      <c r="Z254" s="27">
        <f>ROUND(IF($F254=0,N254,IF($F254=5,N254,0))*H254,0)+AA254</f>
        <v>60</v>
      </c>
      <c r="AA254" s="27">
        <f t="shared" si="1236"/>
        <v>60</v>
      </c>
      <c r="AB254" s="27">
        <f t="shared" si="1237"/>
        <v>62</v>
      </c>
      <c r="AC254" s="27">
        <f t="shared" si="1238"/>
        <v>64</v>
      </c>
      <c r="AD254" s="27">
        <f t="shared" si="1239"/>
        <v>65</v>
      </c>
    </row>
    <row r="255" spans="1:30" s="2" customFormat="1" ht="18" customHeight="1" outlineLevel="1">
      <c r="A255" s="72"/>
      <c r="B255" s="72"/>
      <c r="C255" s="22" t="s">
        <v>846</v>
      </c>
      <c r="D255" s="25" t="s">
        <v>1122</v>
      </c>
      <c r="E255" s="4"/>
      <c r="F255" s="9"/>
      <c r="G255" s="9"/>
      <c r="H255" s="3"/>
      <c r="I255" s="3"/>
      <c r="J255" s="3"/>
      <c r="K255" s="3"/>
      <c r="L255" s="3"/>
      <c r="M255" s="5">
        <f>VLOOKUP($C255,'[1]1.계획인구(행정)'!$C$7:$U$501,14,FALSE)</f>
        <v>148</v>
      </c>
      <c r="N255" s="5">
        <f>VLOOKUP($C255,'[1]1.계획인구(행정)'!$C$7:$U$501,15,FALSE)</f>
        <v>148</v>
      </c>
      <c r="O255" s="5">
        <f>VLOOKUP($C255,'[1]1.계획인구(행정)'!$C$7:$U$501,16,FALSE)</f>
        <v>146</v>
      </c>
      <c r="P255" s="5">
        <f>VLOOKUP($C255,'[1]1.계획인구(행정)'!$C$7:$U$501,17,FALSE)</f>
        <v>145</v>
      </c>
      <c r="Q255" s="5">
        <f>VLOOKUP($C255,'[1]1.계획인구(행정)'!$C$7:$U$501,18,FALSE)</f>
        <v>148</v>
      </c>
      <c r="R255" s="5">
        <f>VLOOKUP($C255,'[1]1.계획인구(행정)'!$C$7:$U$501,19,FALSE)</f>
        <v>151</v>
      </c>
      <c r="S255" s="5">
        <f>SUM(S256)</f>
        <v>118</v>
      </c>
      <c r="T255" s="5">
        <f>SUM(T256)</f>
        <v>118</v>
      </c>
      <c r="U255" s="5">
        <f t="shared" ref="U255:AD255" si="1242">SUM(U256)</f>
        <v>124</v>
      </c>
      <c r="V255" s="5">
        <f t="shared" si="1242"/>
        <v>131</v>
      </c>
      <c r="W255" s="5">
        <f t="shared" si="1242"/>
        <v>133</v>
      </c>
      <c r="X255" s="5">
        <f t="shared" si="1242"/>
        <v>136</v>
      </c>
      <c r="Y255" s="5">
        <f t="shared" si="1242"/>
        <v>118</v>
      </c>
      <c r="Z255" s="5">
        <f t="shared" si="1242"/>
        <v>118</v>
      </c>
      <c r="AA255" s="5">
        <f t="shared" si="1242"/>
        <v>124</v>
      </c>
      <c r="AB255" s="5">
        <f t="shared" si="1242"/>
        <v>131</v>
      </c>
      <c r="AC255" s="5">
        <f t="shared" si="1242"/>
        <v>133</v>
      </c>
      <c r="AD255" s="5">
        <f t="shared" si="1242"/>
        <v>136</v>
      </c>
    </row>
    <row r="256" spans="1:30" s="2" customFormat="1" ht="18" customHeight="1" outlineLevel="1">
      <c r="A256" s="72"/>
      <c r="B256" s="72"/>
      <c r="C256" s="11"/>
      <c r="D256" s="25" t="s">
        <v>190</v>
      </c>
      <c r="E256" s="4"/>
      <c r="F256" s="9">
        <v>0</v>
      </c>
      <c r="G256" s="9"/>
      <c r="H256" s="3">
        <v>0.8</v>
      </c>
      <c r="I256" s="3">
        <v>0.85</v>
      </c>
      <c r="J256" s="3">
        <v>0.9</v>
      </c>
      <c r="K256" s="3">
        <v>0.9</v>
      </c>
      <c r="L256" s="3">
        <v>0.9</v>
      </c>
      <c r="M256" s="5">
        <f>M255</f>
        <v>148</v>
      </c>
      <c r="N256" s="5">
        <f t="shared" ref="N256:O256" si="1243">N255</f>
        <v>148</v>
      </c>
      <c r="O256" s="5">
        <f t="shared" si="1243"/>
        <v>146</v>
      </c>
      <c r="P256" s="5">
        <f t="shared" ref="P256" si="1244">P255</f>
        <v>145</v>
      </c>
      <c r="Q256" s="5">
        <f t="shared" ref="Q256" si="1245">Q255</f>
        <v>148</v>
      </c>
      <c r="R256" s="5">
        <f t="shared" ref="R256" si="1246">R255</f>
        <v>151</v>
      </c>
      <c r="S256" s="27">
        <f t="shared" ref="S256" si="1247">ROUND(IF($F256=0,M256,IF($F256=5,0,0))*H256,0)</f>
        <v>118</v>
      </c>
      <c r="T256" s="27">
        <f t="shared" ref="T256" si="1248">ROUND(IF($F256=0,N256,IF($F256=5,0,0))*H256,0)</f>
        <v>118</v>
      </c>
      <c r="U256" s="27">
        <f>ROUND(IF($F256=0,O256,IF($F256=1,O256,IF($F256=5,O256,0)))*I256,0)</f>
        <v>124</v>
      </c>
      <c r="V256" s="27">
        <f>ROUND(IF($F256=0,P256,IF($F256=1,P256,IF($F256=2,P256,IF($F256=5,P256,0))))*J256,0)</f>
        <v>131</v>
      </c>
      <c r="W256" s="27">
        <f>ROUND(IF($F256=0,Q256,IF($F256=1,Q256,IF($F256=2,Q256,IF($F256=3,Q256,IF($F256=5,Q256,0)))))*K256,0)</f>
        <v>133</v>
      </c>
      <c r="X256" s="27">
        <f>ROUND(IF($F256=0,R256,IF($F256=1,R256,IF($F256=2,R256,IF($F256=3,R256,IF($F256=4,R256,IF($F256=5,R256,0))))))*L256,0)</f>
        <v>136</v>
      </c>
      <c r="Y256" s="27">
        <f t="shared" ref="Y256" si="1249">ROUND(IF($F256=0,M256,IF($F256=5,M256,0))*H256,0)</f>
        <v>118</v>
      </c>
      <c r="Z256" s="27">
        <f t="shared" ref="Z256" si="1250">ROUND(IF($F256=0,N256,IF($F256=5,N256,0))*H256,0)</f>
        <v>118</v>
      </c>
      <c r="AA256" s="27">
        <f>ROUND(IF($F256=0,O256,IF($F256=1,O256,IF($F256=5,O256,0)))*I256,0)</f>
        <v>124</v>
      </c>
      <c r="AB256" s="27">
        <f>ROUND(IF($F256=0,P256,IF($F256=1,P256,IF($F256=2,P256,IF($F256=5,P256,0))))*J256,0)</f>
        <v>131</v>
      </c>
      <c r="AC256" s="27">
        <f>ROUND(IF($F256=0,Q256,IF($F256=1,Q256,IF($F256=2,Q256,IF($F256=3,Q256,IF($F256=5,Q256,0)))))*K256,0)</f>
        <v>133</v>
      </c>
      <c r="AD256" s="27">
        <f>ROUND(IF($F256=0,R256,IF($F256=1,R256,IF($F256=2,R256,IF($F256=3,R256,IF($F256=4,R256,IF($F256=5,R256,0))))))*L256,0)</f>
        <v>136</v>
      </c>
    </row>
    <row r="257" spans="1:32" s="2" customFormat="1" ht="18" customHeight="1">
      <c r="A257" s="72"/>
      <c r="B257" s="72" t="s">
        <v>191</v>
      </c>
      <c r="C257" s="22" t="s">
        <v>192</v>
      </c>
      <c r="D257" s="53" t="s">
        <v>5</v>
      </c>
      <c r="E257" s="4">
        <f>SUM(E258:E261)</f>
        <v>4</v>
      </c>
      <c r="F257" s="9"/>
      <c r="G257" s="9"/>
      <c r="H257" s="3"/>
      <c r="I257" s="3"/>
      <c r="J257" s="3"/>
      <c r="K257" s="3"/>
      <c r="L257" s="3"/>
      <c r="M257" s="5">
        <f>VLOOKUP($C257,'[1]1.계획인구(행정)'!$C$7:$U$501,14,FALSE)</f>
        <v>134</v>
      </c>
      <c r="N257" s="5">
        <f>VLOOKUP($C257,'[1]1.계획인구(행정)'!$C$7:$U$501,15,FALSE)</f>
        <v>135</v>
      </c>
      <c r="O257" s="5">
        <f>VLOOKUP($C257,'[1]1.계획인구(행정)'!$C$7:$U$501,16,FALSE)</f>
        <v>133</v>
      </c>
      <c r="P257" s="5">
        <f>VLOOKUP($C257,'[1]1.계획인구(행정)'!$C$7:$U$501,17,FALSE)</f>
        <v>130</v>
      </c>
      <c r="Q257" s="5">
        <f>VLOOKUP($C257,'[1]1.계획인구(행정)'!$C$7:$U$501,18,FALSE)</f>
        <v>134</v>
      </c>
      <c r="R257" s="5">
        <f>VLOOKUP($C257,'[1]1.계획인구(행정)'!$C$7:$U$501,19,FALSE)</f>
        <v>136</v>
      </c>
      <c r="S257" s="5">
        <f>SUM(S258:S261)</f>
        <v>107</v>
      </c>
      <c r="T257" s="5">
        <f>SUM(T258:T261)</f>
        <v>107</v>
      </c>
      <c r="U257" s="5">
        <f t="shared" ref="U257:AD257" si="1251">SUM(U258:U261)</f>
        <v>113</v>
      </c>
      <c r="V257" s="5">
        <f t="shared" si="1251"/>
        <v>118</v>
      </c>
      <c r="W257" s="5">
        <f t="shared" si="1251"/>
        <v>122</v>
      </c>
      <c r="X257" s="5">
        <f t="shared" si="1251"/>
        <v>124</v>
      </c>
      <c r="Y257" s="5">
        <f t="shared" si="1251"/>
        <v>107</v>
      </c>
      <c r="Z257" s="5">
        <f t="shared" si="1251"/>
        <v>107</v>
      </c>
      <c r="AA257" s="5">
        <f t="shared" si="1251"/>
        <v>113</v>
      </c>
      <c r="AB257" s="5">
        <f t="shared" si="1251"/>
        <v>118</v>
      </c>
      <c r="AC257" s="5">
        <f t="shared" si="1251"/>
        <v>122</v>
      </c>
      <c r="AD257" s="5">
        <f t="shared" si="1251"/>
        <v>124</v>
      </c>
    </row>
    <row r="258" spans="1:32" s="2" customFormat="1" ht="18" customHeight="1" outlineLevel="1">
      <c r="A258" s="72"/>
      <c r="B258" s="72"/>
      <c r="C258" s="23"/>
      <c r="D258" s="25" t="s">
        <v>193</v>
      </c>
      <c r="E258" s="4">
        <v>1</v>
      </c>
      <c r="F258" s="9">
        <v>0</v>
      </c>
      <c r="G258" s="9"/>
      <c r="H258" s="3">
        <v>0.8</v>
      </c>
      <c r="I258" s="3">
        <v>0.85</v>
      </c>
      <c r="J258" s="3">
        <v>0.9</v>
      </c>
      <c r="K258" s="3">
        <v>0.9</v>
      </c>
      <c r="L258" s="3">
        <v>0.9</v>
      </c>
      <c r="M258" s="5">
        <f>ROUND(M$257*($E258/$E$257),0)</f>
        <v>34</v>
      </c>
      <c r="N258" s="5">
        <f t="shared" ref="N258:R260" si="1252">ROUND(N$257*($E258/$E$257),0)</f>
        <v>34</v>
      </c>
      <c r="O258" s="5">
        <f t="shared" si="1252"/>
        <v>33</v>
      </c>
      <c r="P258" s="5">
        <f t="shared" si="1252"/>
        <v>33</v>
      </c>
      <c r="Q258" s="5">
        <f t="shared" si="1252"/>
        <v>34</v>
      </c>
      <c r="R258" s="5">
        <f t="shared" si="1252"/>
        <v>34</v>
      </c>
      <c r="S258" s="27">
        <f t="shared" ref="S258:S261" si="1253">ROUND(IF($F258=0,M258,IF($F258=5,0,0))*H258,0)</f>
        <v>27</v>
      </c>
      <c r="T258" s="27">
        <f t="shared" ref="T258:T261" si="1254">ROUND(IF($F258=0,N258,IF($F258=5,0,0))*H258,0)</f>
        <v>27</v>
      </c>
      <c r="U258" s="27">
        <f t="shared" ref="U258:U261" si="1255">ROUND(IF($F258=0,O258,IF($F258=1,O258,IF($F258=5,O258,0)))*I258,0)</f>
        <v>28</v>
      </c>
      <c r="V258" s="27">
        <f t="shared" ref="V258:V261" si="1256">ROUND(IF($F258=0,P258,IF($F258=1,P258,IF($F258=2,P258,IF($F258=5,P258,0))))*J258,0)</f>
        <v>30</v>
      </c>
      <c r="W258" s="27">
        <f t="shared" ref="W258:W261" si="1257">ROUND(IF($F258=0,Q258,IF($F258=1,Q258,IF($F258=2,Q258,IF($F258=3,Q258,IF($F258=5,Q258,0)))))*K258,0)</f>
        <v>31</v>
      </c>
      <c r="X258" s="27">
        <f t="shared" ref="X258:X261" si="1258">ROUND(IF($F258=0,R258,IF($F258=1,R258,IF($F258=2,R258,IF($F258=3,R258,IF($F258=4,R258,IF($F258=5,R258,0))))))*L258,0)</f>
        <v>31</v>
      </c>
      <c r="Y258" s="27">
        <f t="shared" ref="Y258:Y261" si="1259">ROUND(IF($F258=0,M258,IF($F258=5,M258,0))*H258,0)</f>
        <v>27</v>
      </c>
      <c r="Z258" s="27">
        <f t="shared" ref="Z258:Z261" si="1260">ROUND(IF($F258=0,N258,IF($F258=5,N258,0))*H258,0)</f>
        <v>27</v>
      </c>
      <c r="AA258" s="27">
        <f t="shared" ref="AA258:AA261" si="1261">ROUND(IF($F258=0,O258,IF($F258=1,O258,IF($F258=5,O258,0)))*I258,0)</f>
        <v>28</v>
      </c>
      <c r="AB258" s="27">
        <f t="shared" ref="AB258:AB261" si="1262">ROUND(IF($F258=0,P258,IF($F258=1,P258,IF($F258=2,P258,IF($F258=5,P258,0))))*J258,0)</f>
        <v>30</v>
      </c>
      <c r="AC258" s="27">
        <f t="shared" ref="AC258:AC261" si="1263">ROUND(IF($F258=0,Q258,IF($F258=1,Q258,IF($F258=2,Q258,IF($F258=3,Q258,IF($F258=5,Q258,0)))))*K258,0)</f>
        <v>31</v>
      </c>
      <c r="AD258" s="27">
        <f t="shared" ref="AD258:AD261" si="1264">ROUND(IF($F258=0,R258,IF($F258=1,R258,IF($F258=2,R258,IF($F258=3,R258,IF($F258=4,R258,IF($F258=5,R258,0))))))*L258,0)</f>
        <v>31</v>
      </c>
    </row>
    <row r="259" spans="1:32" s="2" customFormat="1" ht="18" customHeight="1" outlineLevel="1">
      <c r="A259" s="72"/>
      <c r="B259" s="72"/>
      <c r="C259" s="23"/>
      <c r="D259" s="25" t="s">
        <v>194</v>
      </c>
      <c r="E259" s="4">
        <v>1</v>
      </c>
      <c r="F259" s="9">
        <v>0</v>
      </c>
      <c r="G259" s="9"/>
      <c r="H259" s="3">
        <v>0.8</v>
      </c>
      <c r="I259" s="3">
        <v>0.85</v>
      </c>
      <c r="J259" s="3">
        <v>0.9</v>
      </c>
      <c r="K259" s="3">
        <v>0.9</v>
      </c>
      <c r="L259" s="3">
        <v>0.9</v>
      </c>
      <c r="M259" s="5">
        <f>ROUND(M$257*($E259/$E$257),0)</f>
        <v>34</v>
      </c>
      <c r="N259" s="5">
        <f t="shared" si="1252"/>
        <v>34</v>
      </c>
      <c r="O259" s="5">
        <f t="shared" si="1252"/>
        <v>33</v>
      </c>
      <c r="P259" s="5">
        <f t="shared" si="1252"/>
        <v>33</v>
      </c>
      <c r="Q259" s="5">
        <f t="shared" si="1252"/>
        <v>34</v>
      </c>
      <c r="R259" s="5">
        <f t="shared" si="1252"/>
        <v>34</v>
      </c>
      <c r="S259" s="27">
        <f t="shared" si="1253"/>
        <v>27</v>
      </c>
      <c r="T259" s="27">
        <f t="shared" si="1254"/>
        <v>27</v>
      </c>
      <c r="U259" s="27">
        <f t="shared" si="1255"/>
        <v>28</v>
      </c>
      <c r="V259" s="27">
        <f t="shared" si="1256"/>
        <v>30</v>
      </c>
      <c r="W259" s="27">
        <f t="shared" si="1257"/>
        <v>31</v>
      </c>
      <c r="X259" s="27">
        <f t="shared" si="1258"/>
        <v>31</v>
      </c>
      <c r="Y259" s="27">
        <f t="shared" si="1259"/>
        <v>27</v>
      </c>
      <c r="Z259" s="27">
        <f t="shared" si="1260"/>
        <v>27</v>
      </c>
      <c r="AA259" s="27">
        <f t="shared" si="1261"/>
        <v>28</v>
      </c>
      <c r="AB259" s="27">
        <f t="shared" si="1262"/>
        <v>30</v>
      </c>
      <c r="AC259" s="27">
        <f t="shared" si="1263"/>
        <v>31</v>
      </c>
      <c r="AD259" s="27">
        <f t="shared" si="1264"/>
        <v>31</v>
      </c>
    </row>
    <row r="260" spans="1:32" s="2" customFormat="1" ht="18" customHeight="1" outlineLevel="1">
      <c r="A260" s="72"/>
      <c r="B260" s="72"/>
      <c r="C260" s="23"/>
      <c r="D260" s="25" t="s">
        <v>195</v>
      </c>
      <c r="E260" s="4">
        <v>1</v>
      </c>
      <c r="F260" s="9">
        <v>0</v>
      </c>
      <c r="G260" s="9"/>
      <c r="H260" s="3">
        <v>0.8</v>
      </c>
      <c r="I260" s="3">
        <v>0.85</v>
      </c>
      <c r="J260" s="3">
        <v>0.9</v>
      </c>
      <c r="K260" s="3">
        <v>0.9</v>
      </c>
      <c r="L260" s="3">
        <v>0.9</v>
      </c>
      <c r="M260" s="5">
        <f>ROUND(M$257*($E260/$E$257),0)</f>
        <v>34</v>
      </c>
      <c r="N260" s="5">
        <f t="shared" si="1252"/>
        <v>34</v>
      </c>
      <c r="O260" s="5">
        <f t="shared" si="1252"/>
        <v>33</v>
      </c>
      <c r="P260" s="5">
        <f t="shared" si="1252"/>
        <v>33</v>
      </c>
      <c r="Q260" s="5">
        <f t="shared" si="1252"/>
        <v>34</v>
      </c>
      <c r="R260" s="5">
        <f t="shared" si="1252"/>
        <v>34</v>
      </c>
      <c r="S260" s="27">
        <f t="shared" si="1253"/>
        <v>27</v>
      </c>
      <c r="T260" s="27">
        <f t="shared" si="1254"/>
        <v>27</v>
      </c>
      <c r="U260" s="27">
        <f t="shared" si="1255"/>
        <v>28</v>
      </c>
      <c r="V260" s="27">
        <f t="shared" si="1256"/>
        <v>30</v>
      </c>
      <c r="W260" s="27">
        <f t="shared" si="1257"/>
        <v>31</v>
      </c>
      <c r="X260" s="27">
        <f t="shared" si="1258"/>
        <v>31</v>
      </c>
      <c r="Y260" s="27">
        <f t="shared" si="1259"/>
        <v>27</v>
      </c>
      <c r="Z260" s="27">
        <f t="shared" si="1260"/>
        <v>27</v>
      </c>
      <c r="AA260" s="27">
        <f t="shared" si="1261"/>
        <v>28</v>
      </c>
      <c r="AB260" s="27">
        <f t="shared" si="1262"/>
        <v>30</v>
      </c>
      <c r="AC260" s="27">
        <f t="shared" si="1263"/>
        <v>31</v>
      </c>
      <c r="AD260" s="27">
        <f t="shared" si="1264"/>
        <v>31</v>
      </c>
    </row>
    <row r="261" spans="1:32" s="2" customFormat="1" ht="18" customHeight="1" outlineLevel="1">
      <c r="A261" s="72"/>
      <c r="B261" s="72"/>
      <c r="C261" s="24"/>
      <c r="D261" s="25" t="s">
        <v>196</v>
      </c>
      <c r="E261" s="4">
        <v>1</v>
      </c>
      <c r="F261" s="9">
        <v>0</v>
      </c>
      <c r="G261" s="9"/>
      <c r="H261" s="3">
        <v>0.8</v>
      </c>
      <c r="I261" s="3">
        <v>0.85</v>
      </c>
      <c r="J261" s="3">
        <v>0.9</v>
      </c>
      <c r="K261" s="3">
        <v>0.9</v>
      </c>
      <c r="L261" s="3">
        <v>0.9</v>
      </c>
      <c r="M261" s="5">
        <f>M257-M258-M259-M260</f>
        <v>32</v>
      </c>
      <c r="N261" s="5">
        <f t="shared" ref="N261" si="1265">N257-N258-N259-N260</f>
        <v>33</v>
      </c>
      <c r="O261" s="5">
        <f t="shared" ref="O261:R261" si="1266">O257-O258-O259-O260</f>
        <v>34</v>
      </c>
      <c r="P261" s="5">
        <f t="shared" si="1266"/>
        <v>31</v>
      </c>
      <c r="Q261" s="5">
        <f t="shared" si="1266"/>
        <v>32</v>
      </c>
      <c r="R261" s="5">
        <f t="shared" si="1266"/>
        <v>34</v>
      </c>
      <c r="S261" s="27">
        <f t="shared" si="1253"/>
        <v>26</v>
      </c>
      <c r="T261" s="27">
        <f t="shared" si="1254"/>
        <v>26</v>
      </c>
      <c r="U261" s="27">
        <f t="shared" si="1255"/>
        <v>29</v>
      </c>
      <c r="V261" s="27">
        <f t="shared" si="1256"/>
        <v>28</v>
      </c>
      <c r="W261" s="27">
        <f t="shared" si="1257"/>
        <v>29</v>
      </c>
      <c r="X261" s="27">
        <f t="shared" si="1258"/>
        <v>31</v>
      </c>
      <c r="Y261" s="27">
        <f t="shared" si="1259"/>
        <v>26</v>
      </c>
      <c r="Z261" s="27">
        <f t="shared" si="1260"/>
        <v>26</v>
      </c>
      <c r="AA261" s="27">
        <f t="shared" si="1261"/>
        <v>29</v>
      </c>
      <c r="AB261" s="27">
        <f t="shared" si="1262"/>
        <v>28</v>
      </c>
      <c r="AC261" s="27">
        <f t="shared" si="1263"/>
        <v>29</v>
      </c>
      <c r="AD261" s="27">
        <f t="shared" si="1264"/>
        <v>31</v>
      </c>
    </row>
    <row r="262" spans="1:32" s="2" customFormat="1" ht="18" customHeight="1">
      <c r="A262" s="72" t="s">
        <v>197</v>
      </c>
      <c r="B262" s="73" t="s">
        <v>40</v>
      </c>
      <c r="C262" s="74"/>
      <c r="D262" s="75"/>
      <c r="E262" s="6"/>
      <c r="F262" s="10"/>
      <c r="G262" s="10"/>
      <c r="H262" s="8"/>
      <c r="I262" s="8"/>
      <c r="J262" s="8"/>
      <c r="K262" s="8"/>
      <c r="L262" s="8"/>
      <c r="M262" s="7">
        <f>SUMPRODUCT(($D263:$D350="소계")*(M263:M350))</f>
        <v>5303</v>
      </c>
      <c r="N262" s="7">
        <f t="shared" ref="N262" si="1267">SUMPRODUCT(($D263:$D350="소계")*(N263:N350))</f>
        <v>5311</v>
      </c>
      <c r="O262" s="7">
        <f t="shared" ref="O262:R262" si="1268">SUMPRODUCT(($D263:$D350="소계")*(O263:O350))</f>
        <v>5230</v>
      </c>
      <c r="P262" s="7">
        <f t="shared" si="1268"/>
        <v>5173</v>
      </c>
      <c r="Q262" s="7">
        <f t="shared" si="1268"/>
        <v>5297</v>
      </c>
      <c r="R262" s="7">
        <f t="shared" si="1268"/>
        <v>5395</v>
      </c>
      <c r="S262" s="7">
        <f t="shared" ref="S262:T262" si="1269">SUMPRODUCT(($D263:$D350="소계")*(S263:S350))</f>
        <v>1841</v>
      </c>
      <c r="T262" s="7">
        <f t="shared" si="1269"/>
        <v>2010</v>
      </c>
      <c r="U262" s="7">
        <f t="shared" ref="U262" si="1270">SUMPRODUCT(($D263:$D350="소계")*(U263:U350))</f>
        <v>3373</v>
      </c>
      <c r="V262" s="7">
        <f t="shared" ref="V262" si="1271">SUMPRODUCT(($D263:$D350="소계")*(V263:V350))</f>
        <v>4400</v>
      </c>
      <c r="W262" s="7">
        <f t="shared" ref="W262" si="1272">SUMPRODUCT(($D263:$D350="소계")*(W263:W350))</f>
        <v>4769</v>
      </c>
      <c r="X262" s="7">
        <f t="shared" ref="X262" si="1273">SUMPRODUCT(($D263:$D350="소계")*(X263:X350))</f>
        <v>4855</v>
      </c>
      <c r="Y262" s="7">
        <f t="shared" ref="Y262:Z262" si="1274">SUMPRODUCT(($D263:$D350="소계")*(Y263:Y350))</f>
        <v>1841</v>
      </c>
      <c r="Z262" s="7">
        <f t="shared" si="1274"/>
        <v>2010</v>
      </c>
      <c r="AA262" s="7">
        <f t="shared" ref="AA262" si="1275">SUMPRODUCT(($D263:$D350="소계")*(AA263:AA350))</f>
        <v>3373</v>
      </c>
      <c r="AB262" s="7">
        <f t="shared" ref="AB262" si="1276">SUMPRODUCT(($D263:$D350="소계")*(AB263:AB350))</f>
        <v>4400</v>
      </c>
      <c r="AC262" s="7">
        <f t="shared" ref="AC262" si="1277">SUMPRODUCT(($D263:$D350="소계")*(AC263:AC350))</f>
        <v>4769</v>
      </c>
      <c r="AD262" s="7">
        <f t="shared" ref="AD262" si="1278">SUMPRODUCT(($D263:$D350="소계")*(AD263:AD350))</f>
        <v>4855</v>
      </c>
      <c r="AE262" s="29">
        <f>S262/M262</f>
        <v>0.34716198378276447</v>
      </c>
      <c r="AF262" s="29">
        <f>Y262/M262</f>
        <v>0.34716198378276447</v>
      </c>
    </row>
    <row r="263" spans="1:32" s="2" customFormat="1" ht="18" customHeight="1">
      <c r="A263" s="72"/>
      <c r="B263" s="72" t="s">
        <v>198</v>
      </c>
      <c r="C263" s="25" t="s">
        <v>199</v>
      </c>
      <c r="D263" s="25" t="s">
        <v>43</v>
      </c>
      <c r="E263" s="4"/>
      <c r="F263" s="9"/>
      <c r="G263" s="9"/>
      <c r="H263" s="3"/>
      <c r="I263" s="3"/>
      <c r="J263" s="3"/>
      <c r="K263" s="3"/>
      <c r="L263" s="3"/>
      <c r="M263" s="5">
        <f>SUMPRODUCT(($D264:$D271="계")*(M264:M271))</f>
        <v>625</v>
      </c>
      <c r="N263" s="5">
        <f t="shared" ref="N263" si="1279">SUMPRODUCT(($D264:$D271="계")*(N264:N271))</f>
        <v>626</v>
      </c>
      <c r="O263" s="5">
        <f t="shared" ref="O263:AD263" si="1280">SUMPRODUCT(($D264:$D271="계")*(O264:O271))</f>
        <v>616</v>
      </c>
      <c r="P263" s="5">
        <f t="shared" si="1280"/>
        <v>610</v>
      </c>
      <c r="Q263" s="5">
        <f t="shared" si="1280"/>
        <v>625</v>
      </c>
      <c r="R263" s="5">
        <f t="shared" si="1280"/>
        <v>636</v>
      </c>
      <c r="S263" s="5">
        <f t="shared" si="1280"/>
        <v>469</v>
      </c>
      <c r="T263" s="5">
        <f t="shared" ref="T263" si="1281">SUMPRODUCT(($D264:$D271="계")*(T264:T271))</f>
        <v>470</v>
      </c>
      <c r="U263" s="5">
        <f t="shared" si="1280"/>
        <v>493</v>
      </c>
      <c r="V263" s="5">
        <f t="shared" si="1280"/>
        <v>518</v>
      </c>
      <c r="W263" s="5">
        <f t="shared" si="1280"/>
        <v>563</v>
      </c>
      <c r="X263" s="5">
        <f t="shared" si="1280"/>
        <v>572</v>
      </c>
      <c r="Y263" s="5">
        <f t="shared" si="1280"/>
        <v>469</v>
      </c>
      <c r="Z263" s="5">
        <f t="shared" ref="Z263" si="1282">SUMPRODUCT(($D264:$D271="계")*(Z264:Z271))</f>
        <v>470</v>
      </c>
      <c r="AA263" s="5">
        <f t="shared" si="1280"/>
        <v>493</v>
      </c>
      <c r="AB263" s="5">
        <f t="shared" si="1280"/>
        <v>518</v>
      </c>
      <c r="AC263" s="5">
        <f t="shared" si="1280"/>
        <v>563</v>
      </c>
      <c r="AD263" s="5">
        <f t="shared" si="1280"/>
        <v>572</v>
      </c>
    </row>
    <row r="264" spans="1:32" s="2" customFormat="1" ht="18" customHeight="1" outlineLevel="1">
      <c r="A264" s="72"/>
      <c r="B264" s="72"/>
      <c r="C264" s="22" t="s">
        <v>848</v>
      </c>
      <c r="D264" s="25" t="s">
        <v>1122</v>
      </c>
      <c r="E264" s="4">
        <f>SUM(E265:E266)</f>
        <v>91411</v>
      </c>
      <c r="F264" s="9"/>
      <c r="G264" s="9"/>
      <c r="H264" s="3"/>
      <c r="I264" s="3"/>
      <c r="J264" s="3"/>
      <c r="K264" s="3"/>
      <c r="L264" s="3"/>
      <c r="M264" s="5">
        <f>VLOOKUP($C264,'[1]1.계획인구(행정)'!$C$7:$U$501,14,FALSE)</f>
        <v>300</v>
      </c>
      <c r="N264" s="5">
        <f>VLOOKUP($C264,'[1]1.계획인구(행정)'!$C$7:$U$501,15,FALSE)</f>
        <v>300</v>
      </c>
      <c r="O264" s="5">
        <f>VLOOKUP($C264,'[1]1.계획인구(행정)'!$C$7:$U$501,16,FALSE)</f>
        <v>295</v>
      </c>
      <c r="P264" s="5">
        <f>VLOOKUP($C264,'[1]1.계획인구(행정)'!$C$7:$U$501,17,FALSE)</f>
        <v>293</v>
      </c>
      <c r="Q264" s="5">
        <f>VLOOKUP($C264,'[1]1.계획인구(행정)'!$C$7:$U$501,18,FALSE)</f>
        <v>300</v>
      </c>
      <c r="R264" s="5">
        <f>VLOOKUP($C264,'[1]1.계획인구(행정)'!$C$7:$U$501,19,FALSE)</f>
        <v>305</v>
      </c>
      <c r="S264" s="5">
        <f>SUM(S265:S266)</f>
        <v>225</v>
      </c>
      <c r="T264" s="5">
        <f>SUM(T265:T266)</f>
        <v>225</v>
      </c>
      <c r="U264" s="5">
        <f t="shared" ref="U264:AD264" si="1283">SUM(U265:U266)</f>
        <v>236</v>
      </c>
      <c r="V264" s="5">
        <f t="shared" si="1283"/>
        <v>249</v>
      </c>
      <c r="W264" s="5">
        <f t="shared" si="1283"/>
        <v>270</v>
      </c>
      <c r="X264" s="5">
        <f t="shared" si="1283"/>
        <v>275</v>
      </c>
      <c r="Y264" s="5">
        <f t="shared" si="1283"/>
        <v>225</v>
      </c>
      <c r="Z264" s="5">
        <f t="shared" ref="Z264" si="1284">SUM(Z265:Z266)</f>
        <v>225</v>
      </c>
      <c r="AA264" s="5">
        <f t="shared" si="1283"/>
        <v>236</v>
      </c>
      <c r="AB264" s="5">
        <f t="shared" si="1283"/>
        <v>249</v>
      </c>
      <c r="AC264" s="5">
        <f t="shared" si="1283"/>
        <v>270</v>
      </c>
      <c r="AD264" s="5">
        <f t="shared" si="1283"/>
        <v>275</v>
      </c>
    </row>
    <row r="265" spans="1:32" s="2" customFormat="1" ht="18" customHeight="1" outlineLevel="1">
      <c r="A265" s="72"/>
      <c r="B265" s="72"/>
      <c r="C265" s="12"/>
      <c r="D265" s="25" t="s">
        <v>200</v>
      </c>
      <c r="E265" s="4">
        <v>79532</v>
      </c>
      <c r="F265" s="9">
        <v>0</v>
      </c>
      <c r="G265" s="9"/>
      <c r="H265" s="3">
        <v>0.75</v>
      </c>
      <c r="I265" s="3">
        <v>0.8</v>
      </c>
      <c r="J265" s="3">
        <v>0.85</v>
      </c>
      <c r="K265" s="3">
        <v>0.9</v>
      </c>
      <c r="L265" s="3">
        <v>0.9</v>
      </c>
      <c r="M265" s="5">
        <f>ROUND(M$264*($E265/$E$264),0)</f>
        <v>261</v>
      </c>
      <c r="N265" s="5">
        <f t="shared" ref="N265:R265" si="1285">ROUND(N$264*($E265/$E$264),0)</f>
        <v>261</v>
      </c>
      <c r="O265" s="5">
        <f t="shared" si="1285"/>
        <v>257</v>
      </c>
      <c r="P265" s="5">
        <f t="shared" si="1285"/>
        <v>255</v>
      </c>
      <c r="Q265" s="5">
        <f t="shared" si="1285"/>
        <v>261</v>
      </c>
      <c r="R265" s="5">
        <f t="shared" si="1285"/>
        <v>265</v>
      </c>
      <c r="S265" s="27">
        <f t="shared" ref="S265:S266" si="1286">ROUND(IF($F265=0,M265,IF($F265=5,0,0))*H265,0)</f>
        <v>196</v>
      </c>
      <c r="T265" s="27">
        <f t="shared" ref="T265:T266" si="1287">ROUND(IF($F265=0,N265,IF($F265=5,0,0))*H265,0)</f>
        <v>196</v>
      </c>
      <c r="U265" s="27">
        <f t="shared" ref="U265:U266" si="1288">ROUND(IF($F265=0,O265,IF($F265=1,O265,IF($F265=5,O265,0)))*I265,0)</f>
        <v>206</v>
      </c>
      <c r="V265" s="27">
        <f t="shared" ref="V265:V266" si="1289">ROUND(IF($F265=0,P265,IF($F265=1,P265,IF($F265=2,P265,IF($F265=5,P265,0))))*J265,0)</f>
        <v>217</v>
      </c>
      <c r="W265" s="27">
        <f t="shared" ref="W265:W266" si="1290">ROUND(IF($F265=0,Q265,IF($F265=1,Q265,IF($F265=2,Q265,IF($F265=3,Q265,IF($F265=5,Q265,0)))))*K265,0)</f>
        <v>235</v>
      </c>
      <c r="X265" s="27">
        <f t="shared" ref="X265:X266" si="1291">ROUND(IF($F265=0,R265,IF($F265=1,R265,IF($F265=2,R265,IF($F265=3,R265,IF($F265=4,R265,IF($F265=5,R265,0))))))*L265,0)</f>
        <v>239</v>
      </c>
      <c r="Y265" s="27">
        <f t="shared" ref="Y265:Y266" si="1292">ROUND(IF($F265=0,M265,IF($F265=5,M265,0))*H265,0)</f>
        <v>196</v>
      </c>
      <c r="Z265" s="27">
        <f t="shared" ref="Z265:Z266" si="1293">ROUND(IF($F265=0,N265,IF($F265=5,N265,0))*H265,0)</f>
        <v>196</v>
      </c>
      <c r="AA265" s="27">
        <f t="shared" ref="AA265:AA266" si="1294">ROUND(IF($F265=0,O265,IF($F265=1,O265,IF($F265=5,O265,0)))*I265,0)</f>
        <v>206</v>
      </c>
      <c r="AB265" s="27">
        <f t="shared" ref="AB265:AB266" si="1295">ROUND(IF($F265=0,P265,IF($F265=1,P265,IF($F265=2,P265,IF($F265=5,P265,0))))*J265,0)</f>
        <v>217</v>
      </c>
      <c r="AC265" s="27">
        <f t="shared" ref="AC265:AC266" si="1296">ROUND(IF($F265=0,Q265,IF($F265=1,Q265,IF($F265=2,Q265,IF($F265=3,Q265,IF($F265=5,Q265,0)))))*K265,0)</f>
        <v>235</v>
      </c>
      <c r="AD265" s="27">
        <f t="shared" ref="AD265:AD266" si="1297">ROUND(IF($F265=0,R265,IF($F265=1,R265,IF($F265=2,R265,IF($F265=3,R265,IF($F265=4,R265,IF($F265=5,R265,0))))))*L265,0)</f>
        <v>239</v>
      </c>
    </row>
    <row r="266" spans="1:32" s="2" customFormat="1" ht="18" customHeight="1" outlineLevel="1">
      <c r="A266" s="72"/>
      <c r="B266" s="72"/>
      <c r="C266" s="11"/>
      <c r="D266" s="25" t="s">
        <v>201</v>
      </c>
      <c r="E266" s="4">
        <v>11879</v>
      </c>
      <c r="F266" s="9">
        <v>0</v>
      </c>
      <c r="G266" s="9"/>
      <c r="H266" s="3">
        <v>0.75</v>
      </c>
      <c r="I266" s="3">
        <v>0.8</v>
      </c>
      <c r="J266" s="3">
        <v>0.85</v>
      </c>
      <c r="K266" s="3">
        <v>0.9</v>
      </c>
      <c r="L266" s="3">
        <v>0.9</v>
      </c>
      <c r="M266" s="5">
        <f>M264-M265</f>
        <v>39</v>
      </c>
      <c r="N266" s="5">
        <f t="shared" ref="N266" si="1298">N264-N265</f>
        <v>39</v>
      </c>
      <c r="O266" s="5">
        <f t="shared" ref="O266:R266" si="1299">O264-O265</f>
        <v>38</v>
      </c>
      <c r="P266" s="5">
        <f t="shared" si="1299"/>
        <v>38</v>
      </c>
      <c r="Q266" s="5">
        <f t="shared" si="1299"/>
        <v>39</v>
      </c>
      <c r="R266" s="5">
        <f t="shared" si="1299"/>
        <v>40</v>
      </c>
      <c r="S266" s="27">
        <f t="shared" si="1286"/>
        <v>29</v>
      </c>
      <c r="T266" s="27">
        <f t="shared" si="1287"/>
        <v>29</v>
      </c>
      <c r="U266" s="27">
        <f t="shared" si="1288"/>
        <v>30</v>
      </c>
      <c r="V266" s="27">
        <f t="shared" si="1289"/>
        <v>32</v>
      </c>
      <c r="W266" s="27">
        <f t="shared" si="1290"/>
        <v>35</v>
      </c>
      <c r="X266" s="27">
        <f t="shared" si="1291"/>
        <v>36</v>
      </c>
      <c r="Y266" s="27">
        <f t="shared" si="1292"/>
        <v>29</v>
      </c>
      <c r="Z266" s="27">
        <f t="shared" si="1293"/>
        <v>29</v>
      </c>
      <c r="AA266" s="27">
        <f t="shared" si="1294"/>
        <v>30</v>
      </c>
      <c r="AB266" s="27">
        <f t="shared" si="1295"/>
        <v>32</v>
      </c>
      <c r="AC266" s="27">
        <f t="shared" si="1296"/>
        <v>35</v>
      </c>
      <c r="AD266" s="27">
        <f t="shared" si="1297"/>
        <v>36</v>
      </c>
    </row>
    <row r="267" spans="1:32" s="2" customFormat="1" ht="18" customHeight="1" outlineLevel="1">
      <c r="A267" s="72"/>
      <c r="B267" s="72"/>
      <c r="C267" s="22" t="s">
        <v>849</v>
      </c>
      <c r="D267" s="25" t="s">
        <v>1122</v>
      </c>
      <c r="E267" s="4">
        <f>SUM(E268:E269)</f>
        <v>84269</v>
      </c>
      <c r="F267" s="9"/>
      <c r="G267" s="9"/>
      <c r="H267" s="3"/>
      <c r="I267" s="3"/>
      <c r="J267" s="3"/>
      <c r="K267" s="3"/>
      <c r="L267" s="3"/>
      <c r="M267" s="5">
        <f>VLOOKUP($C267,'[1]1.계획인구(행정)'!$C$7:$U$501,14,FALSE)</f>
        <v>170</v>
      </c>
      <c r="N267" s="5">
        <f>VLOOKUP($C267,'[1]1.계획인구(행정)'!$C$7:$U$501,15,FALSE)</f>
        <v>171</v>
      </c>
      <c r="O267" s="5">
        <f>VLOOKUP($C267,'[1]1.계획인구(행정)'!$C$7:$U$501,16,FALSE)</f>
        <v>168</v>
      </c>
      <c r="P267" s="5">
        <f>VLOOKUP($C267,'[1]1.계획인구(행정)'!$C$7:$U$501,17,FALSE)</f>
        <v>166</v>
      </c>
      <c r="Q267" s="5">
        <f>VLOOKUP($C267,'[1]1.계획인구(행정)'!$C$7:$U$501,18,FALSE)</f>
        <v>170</v>
      </c>
      <c r="R267" s="5">
        <f>VLOOKUP($C267,'[1]1.계획인구(행정)'!$C$7:$U$501,19,FALSE)</f>
        <v>173</v>
      </c>
      <c r="S267" s="5">
        <f>SUM(S268:S269)</f>
        <v>128</v>
      </c>
      <c r="T267" s="5">
        <f>SUM(T268:T269)</f>
        <v>129</v>
      </c>
      <c r="U267" s="5">
        <f t="shared" ref="U267:AD267" si="1300">SUM(U268:U269)</f>
        <v>135</v>
      </c>
      <c r="V267" s="5">
        <f t="shared" si="1300"/>
        <v>141</v>
      </c>
      <c r="W267" s="5">
        <f t="shared" si="1300"/>
        <v>153</v>
      </c>
      <c r="X267" s="5">
        <f t="shared" si="1300"/>
        <v>155</v>
      </c>
      <c r="Y267" s="5">
        <f t="shared" si="1300"/>
        <v>128</v>
      </c>
      <c r="Z267" s="5">
        <f t="shared" si="1300"/>
        <v>129</v>
      </c>
      <c r="AA267" s="5">
        <f t="shared" si="1300"/>
        <v>135</v>
      </c>
      <c r="AB267" s="5">
        <f t="shared" si="1300"/>
        <v>141</v>
      </c>
      <c r="AC267" s="5">
        <f t="shared" si="1300"/>
        <v>153</v>
      </c>
      <c r="AD267" s="5">
        <f t="shared" si="1300"/>
        <v>155</v>
      </c>
    </row>
    <row r="268" spans="1:32" s="2" customFormat="1" ht="18" customHeight="1" outlineLevel="1">
      <c r="A268" s="72"/>
      <c r="B268" s="72"/>
      <c r="C268" s="12"/>
      <c r="D268" s="25" t="s">
        <v>3</v>
      </c>
      <c r="E268" s="4">
        <v>27988</v>
      </c>
      <c r="F268" s="9">
        <v>0</v>
      </c>
      <c r="G268" s="9"/>
      <c r="H268" s="3">
        <v>0.75</v>
      </c>
      <c r="I268" s="3">
        <v>0.8</v>
      </c>
      <c r="J268" s="3">
        <v>0.85</v>
      </c>
      <c r="K268" s="3">
        <v>0.9</v>
      </c>
      <c r="L268" s="3">
        <v>0.9</v>
      </c>
      <c r="M268" s="5">
        <f>ROUND(M$267*($E268/$E$267),0)</f>
        <v>56</v>
      </c>
      <c r="N268" s="5">
        <f t="shared" ref="N268:R268" si="1301">ROUND(N$267*($E268/$E$267),0)</f>
        <v>57</v>
      </c>
      <c r="O268" s="5">
        <f t="shared" si="1301"/>
        <v>56</v>
      </c>
      <c r="P268" s="5">
        <f t="shared" si="1301"/>
        <v>55</v>
      </c>
      <c r="Q268" s="5">
        <f t="shared" si="1301"/>
        <v>56</v>
      </c>
      <c r="R268" s="5">
        <f t="shared" si="1301"/>
        <v>57</v>
      </c>
      <c r="S268" s="27">
        <f t="shared" ref="S268:S269" si="1302">ROUND(IF($F268=0,M268,IF($F268=5,0,0))*H268,0)</f>
        <v>42</v>
      </c>
      <c r="T268" s="27">
        <f t="shared" ref="T268:T269" si="1303">ROUND(IF($F268=0,N268,IF($F268=5,0,0))*H268,0)</f>
        <v>43</v>
      </c>
      <c r="U268" s="27">
        <f t="shared" ref="U268:U269" si="1304">ROUND(IF($F268=0,O268,IF($F268=1,O268,IF($F268=5,O268,0)))*I268,0)</f>
        <v>45</v>
      </c>
      <c r="V268" s="27">
        <f t="shared" ref="V268:V269" si="1305">ROUND(IF($F268=0,P268,IF($F268=1,P268,IF($F268=2,P268,IF($F268=5,P268,0))))*J268,0)</f>
        <v>47</v>
      </c>
      <c r="W268" s="27">
        <f t="shared" ref="W268:W269" si="1306">ROUND(IF($F268=0,Q268,IF($F268=1,Q268,IF($F268=2,Q268,IF($F268=3,Q268,IF($F268=5,Q268,0)))))*K268,0)</f>
        <v>50</v>
      </c>
      <c r="X268" s="27">
        <f t="shared" ref="X268:X269" si="1307">ROUND(IF($F268=0,R268,IF($F268=1,R268,IF($F268=2,R268,IF($F268=3,R268,IF($F268=4,R268,IF($F268=5,R268,0))))))*L268,0)</f>
        <v>51</v>
      </c>
      <c r="Y268" s="27">
        <f t="shared" ref="Y268:Y269" si="1308">ROUND(IF($F268=0,M268,IF($F268=5,M268,0))*H268,0)</f>
        <v>42</v>
      </c>
      <c r="Z268" s="27">
        <f t="shared" ref="Z268:Z269" si="1309">ROUND(IF($F268=0,N268,IF($F268=5,N268,0))*H268,0)</f>
        <v>43</v>
      </c>
      <c r="AA268" s="27">
        <f t="shared" ref="AA268:AA269" si="1310">ROUND(IF($F268=0,O268,IF($F268=1,O268,IF($F268=5,O268,0)))*I268,0)</f>
        <v>45</v>
      </c>
      <c r="AB268" s="27">
        <f t="shared" ref="AB268:AB269" si="1311">ROUND(IF($F268=0,P268,IF($F268=1,P268,IF($F268=2,P268,IF($F268=5,P268,0))))*J268,0)</f>
        <v>47</v>
      </c>
      <c r="AC268" s="27">
        <f t="shared" ref="AC268:AC269" si="1312">ROUND(IF($F268=0,Q268,IF($F268=1,Q268,IF($F268=2,Q268,IF($F268=3,Q268,IF($F268=5,Q268,0)))))*K268,0)</f>
        <v>50</v>
      </c>
      <c r="AD268" s="27">
        <f t="shared" ref="AD268:AD269" si="1313">ROUND(IF($F268=0,R268,IF($F268=1,R268,IF($F268=2,R268,IF($F268=3,R268,IF($F268=4,R268,IF($F268=5,R268,0))))))*L268,0)</f>
        <v>51</v>
      </c>
    </row>
    <row r="269" spans="1:32" s="2" customFormat="1" ht="18" customHeight="1" outlineLevel="1">
      <c r="A269" s="72"/>
      <c r="B269" s="72"/>
      <c r="C269" s="11"/>
      <c r="D269" s="25" t="s">
        <v>4</v>
      </c>
      <c r="E269" s="4">
        <v>56281</v>
      </c>
      <c r="F269" s="9">
        <v>0</v>
      </c>
      <c r="G269" s="9"/>
      <c r="H269" s="3">
        <v>0.75</v>
      </c>
      <c r="I269" s="3">
        <v>0.8</v>
      </c>
      <c r="J269" s="3">
        <v>0.85</v>
      </c>
      <c r="K269" s="3">
        <v>0.9</v>
      </c>
      <c r="L269" s="3">
        <v>0.9</v>
      </c>
      <c r="M269" s="5">
        <f>M267-M268</f>
        <v>114</v>
      </c>
      <c r="N269" s="5">
        <f t="shared" ref="N269:Q269" si="1314">N267-N268</f>
        <v>114</v>
      </c>
      <c r="O269" s="5">
        <f t="shared" si="1314"/>
        <v>112</v>
      </c>
      <c r="P269" s="5">
        <f t="shared" si="1314"/>
        <v>111</v>
      </c>
      <c r="Q269" s="5">
        <f t="shared" si="1314"/>
        <v>114</v>
      </c>
      <c r="R269" s="5">
        <f>R267-R268</f>
        <v>116</v>
      </c>
      <c r="S269" s="27">
        <f t="shared" si="1302"/>
        <v>86</v>
      </c>
      <c r="T269" s="27">
        <f t="shared" si="1303"/>
        <v>86</v>
      </c>
      <c r="U269" s="27">
        <f t="shared" si="1304"/>
        <v>90</v>
      </c>
      <c r="V269" s="27">
        <f t="shared" si="1305"/>
        <v>94</v>
      </c>
      <c r="W269" s="27">
        <f t="shared" si="1306"/>
        <v>103</v>
      </c>
      <c r="X269" s="27">
        <f t="shared" si="1307"/>
        <v>104</v>
      </c>
      <c r="Y269" s="27">
        <f t="shared" si="1308"/>
        <v>86</v>
      </c>
      <c r="Z269" s="27">
        <f t="shared" si="1309"/>
        <v>86</v>
      </c>
      <c r="AA269" s="27">
        <f t="shared" si="1310"/>
        <v>90</v>
      </c>
      <c r="AB269" s="27">
        <f t="shared" si="1311"/>
        <v>94</v>
      </c>
      <c r="AC269" s="27">
        <f t="shared" si="1312"/>
        <v>103</v>
      </c>
      <c r="AD269" s="27">
        <f t="shared" si="1313"/>
        <v>104</v>
      </c>
    </row>
    <row r="270" spans="1:32" s="2" customFormat="1" ht="18" customHeight="1" outlineLevel="1">
      <c r="A270" s="72"/>
      <c r="B270" s="72"/>
      <c r="C270" s="22" t="s">
        <v>850</v>
      </c>
      <c r="D270" s="25" t="s">
        <v>1122</v>
      </c>
      <c r="E270" s="4"/>
      <c r="F270" s="9"/>
      <c r="G270" s="9"/>
      <c r="H270" s="3"/>
      <c r="I270" s="3"/>
      <c r="J270" s="3"/>
      <c r="K270" s="3"/>
      <c r="L270" s="3"/>
      <c r="M270" s="5">
        <f>VLOOKUP($C270,'[1]1.계획인구(행정)'!$C$7:$U$501,14,FALSE)</f>
        <v>155</v>
      </c>
      <c r="N270" s="5">
        <f>VLOOKUP($C270,'[1]1.계획인구(행정)'!$C$7:$U$501,15,FALSE)</f>
        <v>155</v>
      </c>
      <c r="O270" s="5">
        <f>VLOOKUP($C270,'[1]1.계획인구(행정)'!$C$7:$U$501,16,FALSE)</f>
        <v>153</v>
      </c>
      <c r="P270" s="5">
        <f>VLOOKUP($C270,'[1]1.계획인구(행정)'!$C$7:$U$501,17,FALSE)</f>
        <v>151</v>
      </c>
      <c r="Q270" s="5">
        <f>VLOOKUP($C270,'[1]1.계획인구(행정)'!$C$7:$U$501,18,FALSE)</f>
        <v>155</v>
      </c>
      <c r="R270" s="5">
        <f>VLOOKUP($C270,'[1]1.계획인구(행정)'!$C$7:$U$501,19,FALSE)</f>
        <v>158</v>
      </c>
      <c r="S270" s="5">
        <f>SUM(S271)</f>
        <v>116</v>
      </c>
      <c r="T270" s="5">
        <f>SUM(T271)</f>
        <v>116</v>
      </c>
      <c r="U270" s="5">
        <f t="shared" ref="U270:AD270" si="1315">SUM(U271)</f>
        <v>122</v>
      </c>
      <c r="V270" s="5">
        <f t="shared" si="1315"/>
        <v>128</v>
      </c>
      <c r="W270" s="5">
        <f t="shared" si="1315"/>
        <v>140</v>
      </c>
      <c r="X270" s="5">
        <f t="shared" si="1315"/>
        <v>142</v>
      </c>
      <c r="Y270" s="5">
        <f t="shared" si="1315"/>
        <v>116</v>
      </c>
      <c r="Z270" s="5">
        <f t="shared" si="1315"/>
        <v>116</v>
      </c>
      <c r="AA270" s="5">
        <f t="shared" si="1315"/>
        <v>122</v>
      </c>
      <c r="AB270" s="5">
        <f t="shared" si="1315"/>
        <v>128</v>
      </c>
      <c r="AC270" s="5">
        <f t="shared" si="1315"/>
        <v>140</v>
      </c>
      <c r="AD270" s="5">
        <f t="shared" si="1315"/>
        <v>142</v>
      </c>
    </row>
    <row r="271" spans="1:32" s="2" customFormat="1" ht="18" customHeight="1" outlineLevel="1">
      <c r="A271" s="72"/>
      <c r="B271" s="72"/>
      <c r="C271" s="11"/>
      <c r="D271" s="25" t="s">
        <v>202</v>
      </c>
      <c r="E271" s="4"/>
      <c r="F271" s="9">
        <v>0</v>
      </c>
      <c r="G271" s="9"/>
      <c r="H271" s="3">
        <v>0.75</v>
      </c>
      <c r="I271" s="3">
        <v>0.8</v>
      </c>
      <c r="J271" s="3">
        <v>0.85</v>
      </c>
      <c r="K271" s="3">
        <v>0.9</v>
      </c>
      <c r="L271" s="3">
        <v>0.9</v>
      </c>
      <c r="M271" s="5">
        <f>M270</f>
        <v>155</v>
      </c>
      <c r="N271" s="5">
        <f t="shared" ref="N271" si="1316">N270</f>
        <v>155</v>
      </c>
      <c r="O271" s="5">
        <f t="shared" ref="O271:R271" si="1317">O270</f>
        <v>153</v>
      </c>
      <c r="P271" s="5">
        <f t="shared" si="1317"/>
        <v>151</v>
      </c>
      <c r="Q271" s="5">
        <f t="shared" si="1317"/>
        <v>155</v>
      </c>
      <c r="R271" s="5">
        <f t="shared" si="1317"/>
        <v>158</v>
      </c>
      <c r="S271" s="27">
        <f t="shared" ref="S271" si="1318">ROUND(IF($F271=0,M271,IF($F271=5,0,0))*H271,0)</f>
        <v>116</v>
      </c>
      <c r="T271" s="27">
        <f t="shared" ref="T271" si="1319">ROUND(IF($F271=0,N271,IF($F271=5,0,0))*H271,0)</f>
        <v>116</v>
      </c>
      <c r="U271" s="27">
        <f>ROUND(IF($F271=0,O271,IF($F271=1,O271,IF($F271=5,O271,0)))*I271,0)</f>
        <v>122</v>
      </c>
      <c r="V271" s="27">
        <f>ROUND(IF($F271=0,P271,IF($F271=1,P271,IF($F271=2,P271,IF($F271=5,P271,0))))*J271,0)</f>
        <v>128</v>
      </c>
      <c r="W271" s="27">
        <f>ROUND(IF($F271=0,Q271,IF($F271=1,Q271,IF($F271=2,Q271,IF($F271=3,Q271,IF($F271=5,Q271,0)))))*K271,0)</f>
        <v>140</v>
      </c>
      <c r="X271" s="27">
        <f>ROUND(IF($F271=0,R271,IF($F271=1,R271,IF($F271=2,R271,IF($F271=3,R271,IF($F271=4,R271,IF($F271=5,R271,0))))))*L271,0)</f>
        <v>142</v>
      </c>
      <c r="Y271" s="27">
        <f t="shared" ref="Y271" si="1320">ROUND(IF($F271=0,M271,IF($F271=5,M271,0))*H271,0)</f>
        <v>116</v>
      </c>
      <c r="Z271" s="27">
        <f t="shared" ref="Z271" si="1321">ROUND(IF($F271=0,N271,IF($F271=5,N271,0))*H271,0)</f>
        <v>116</v>
      </c>
      <c r="AA271" s="27">
        <f>ROUND(IF($F271=0,O271,IF($F271=1,O271,IF($F271=5,O271,0)))*I271,0)</f>
        <v>122</v>
      </c>
      <c r="AB271" s="27">
        <f>ROUND(IF($F271=0,P271,IF($F271=1,P271,IF($F271=2,P271,IF($F271=5,P271,0))))*J271,0)</f>
        <v>128</v>
      </c>
      <c r="AC271" s="27">
        <f>ROUND(IF($F271=0,Q271,IF($F271=1,Q271,IF($F271=2,Q271,IF($F271=3,Q271,IF($F271=5,Q271,0)))))*K271,0)</f>
        <v>140</v>
      </c>
      <c r="AD271" s="27">
        <f>ROUND(IF($F271=0,R271,IF($F271=1,R271,IF($F271=2,R271,IF($F271=3,R271,IF($F271=4,R271,IF($F271=5,R271,0))))))*L271,0)</f>
        <v>142</v>
      </c>
    </row>
    <row r="272" spans="1:32" s="2" customFormat="1" ht="18" customHeight="1">
      <c r="A272" s="72"/>
      <c r="B272" s="72" t="s">
        <v>203</v>
      </c>
      <c r="C272" s="25" t="s">
        <v>204</v>
      </c>
      <c r="D272" s="25" t="s">
        <v>5</v>
      </c>
      <c r="E272" s="4"/>
      <c r="F272" s="9"/>
      <c r="G272" s="9"/>
      <c r="H272" s="3"/>
      <c r="I272" s="3"/>
      <c r="J272" s="3"/>
      <c r="K272" s="3"/>
      <c r="L272" s="3"/>
      <c r="M272" s="5">
        <f>SUMPRODUCT(($D273:$D277="계")*(M273:M277))</f>
        <v>240</v>
      </c>
      <c r="N272" s="5">
        <f t="shared" ref="N272" si="1322">SUMPRODUCT(($D273:$D277="계")*(N273:N277))</f>
        <v>240</v>
      </c>
      <c r="O272" s="5">
        <f t="shared" ref="O272:AD272" si="1323">SUMPRODUCT(($D273:$D277="계")*(O273:O277))</f>
        <v>236</v>
      </c>
      <c r="P272" s="5">
        <f t="shared" si="1323"/>
        <v>234</v>
      </c>
      <c r="Q272" s="5">
        <f t="shared" si="1323"/>
        <v>239</v>
      </c>
      <c r="R272" s="5">
        <f t="shared" si="1323"/>
        <v>244</v>
      </c>
      <c r="S272" s="5">
        <f t="shared" si="1323"/>
        <v>181</v>
      </c>
      <c r="T272" s="5">
        <f t="shared" ref="T272" si="1324">SUMPRODUCT(($D273:$D277="계")*(T273:T277))</f>
        <v>181</v>
      </c>
      <c r="U272" s="5">
        <f t="shared" si="1323"/>
        <v>188</v>
      </c>
      <c r="V272" s="5">
        <f t="shared" si="1323"/>
        <v>199</v>
      </c>
      <c r="W272" s="5">
        <f t="shared" si="1323"/>
        <v>216</v>
      </c>
      <c r="X272" s="5">
        <f t="shared" si="1323"/>
        <v>219</v>
      </c>
      <c r="Y272" s="5">
        <f t="shared" si="1323"/>
        <v>181</v>
      </c>
      <c r="Z272" s="5">
        <f t="shared" ref="Z272" si="1325">SUMPRODUCT(($D273:$D277="계")*(Z273:Z277))</f>
        <v>181</v>
      </c>
      <c r="AA272" s="5">
        <f t="shared" si="1323"/>
        <v>188</v>
      </c>
      <c r="AB272" s="5">
        <f t="shared" si="1323"/>
        <v>199</v>
      </c>
      <c r="AC272" s="5">
        <f t="shared" si="1323"/>
        <v>216</v>
      </c>
      <c r="AD272" s="5">
        <f t="shared" si="1323"/>
        <v>219</v>
      </c>
    </row>
    <row r="273" spans="1:30" s="2" customFormat="1" ht="18" customHeight="1" outlineLevel="1">
      <c r="A273" s="72"/>
      <c r="B273" s="72"/>
      <c r="C273" s="22" t="s">
        <v>851</v>
      </c>
      <c r="D273" s="25" t="s">
        <v>1122</v>
      </c>
      <c r="E273" s="4"/>
      <c r="F273" s="9"/>
      <c r="G273" s="9"/>
      <c r="H273" s="3"/>
      <c r="I273" s="3"/>
      <c r="J273" s="3"/>
      <c r="K273" s="3"/>
      <c r="L273" s="3"/>
      <c r="M273" s="5">
        <f>VLOOKUP($C273,'[1]1.계획인구(행정)'!$C$7:$U$501,14,FALSE)</f>
        <v>125</v>
      </c>
      <c r="N273" s="5">
        <f>VLOOKUP($C273,'[1]1.계획인구(행정)'!$C$7:$U$501,15,FALSE)</f>
        <v>125</v>
      </c>
      <c r="O273" s="5">
        <f>VLOOKUP($C273,'[1]1.계획인구(행정)'!$C$7:$U$501,16,FALSE)</f>
        <v>123</v>
      </c>
      <c r="P273" s="5">
        <f>VLOOKUP($C273,'[1]1.계획인구(행정)'!$C$7:$U$501,17,FALSE)</f>
        <v>122</v>
      </c>
      <c r="Q273" s="5">
        <f>VLOOKUP($C273,'[1]1.계획인구(행정)'!$C$7:$U$501,18,FALSE)</f>
        <v>125</v>
      </c>
      <c r="R273" s="5">
        <f>VLOOKUP($C273,'[1]1.계획인구(행정)'!$C$7:$U$501,19,FALSE)</f>
        <v>127</v>
      </c>
      <c r="S273" s="5">
        <f>SUM(S274)</f>
        <v>94</v>
      </c>
      <c r="T273" s="5">
        <f>SUM(T274)</f>
        <v>94</v>
      </c>
      <c r="U273" s="5">
        <f t="shared" ref="U273:AD273" si="1326">SUM(U274)</f>
        <v>98</v>
      </c>
      <c r="V273" s="5">
        <f t="shared" si="1326"/>
        <v>104</v>
      </c>
      <c r="W273" s="5">
        <f t="shared" si="1326"/>
        <v>113</v>
      </c>
      <c r="X273" s="5">
        <f t="shared" si="1326"/>
        <v>114</v>
      </c>
      <c r="Y273" s="5">
        <f t="shared" si="1326"/>
        <v>94</v>
      </c>
      <c r="Z273" s="5">
        <f t="shared" si="1326"/>
        <v>94</v>
      </c>
      <c r="AA273" s="5">
        <f t="shared" si="1326"/>
        <v>98</v>
      </c>
      <c r="AB273" s="5">
        <f t="shared" si="1326"/>
        <v>104</v>
      </c>
      <c r="AC273" s="5">
        <f t="shared" si="1326"/>
        <v>113</v>
      </c>
      <c r="AD273" s="5">
        <f t="shared" si="1326"/>
        <v>114</v>
      </c>
    </row>
    <row r="274" spans="1:30" s="2" customFormat="1" ht="18" customHeight="1" outlineLevel="1">
      <c r="A274" s="72"/>
      <c r="B274" s="72"/>
      <c r="C274" s="13"/>
      <c r="D274" s="25" t="s">
        <v>205</v>
      </c>
      <c r="E274" s="4"/>
      <c r="F274" s="9">
        <v>0</v>
      </c>
      <c r="G274" s="9"/>
      <c r="H274" s="3">
        <v>0.75</v>
      </c>
      <c r="I274" s="3">
        <v>0.8</v>
      </c>
      <c r="J274" s="3">
        <v>0.85</v>
      </c>
      <c r="K274" s="3">
        <v>0.9</v>
      </c>
      <c r="L274" s="3">
        <v>0.9</v>
      </c>
      <c r="M274" s="5">
        <f>M273</f>
        <v>125</v>
      </c>
      <c r="N274" s="5">
        <f t="shared" ref="N274:O274" si="1327">N273</f>
        <v>125</v>
      </c>
      <c r="O274" s="5">
        <f t="shared" si="1327"/>
        <v>123</v>
      </c>
      <c r="P274" s="5">
        <f t="shared" ref="P274" si="1328">P273</f>
        <v>122</v>
      </c>
      <c r="Q274" s="5">
        <f t="shared" ref="Q274" si="1329">Q273</f>
        <v>125</v>
      </c>
      <c r="R274" s="5">
        <f t="shared" ref="R274" si="1330">R273</f>
        <v>127</v>
      </c>
      <c r="S274" s="27">
        <f t="shared" ref="S274" si="1331">ROUND(IF($F274=0,M274,IF($F274=5,0,0))*H274,0)</f>
        <v>94</v>
      </c>
      <c r="T274" s="27">
        <f t="shared" ref="T274" si="1332">ROUND(IF($F274=0,N274,IF($F274=5,0,0))*H274,0)</f>
        <v>94</v>
      </c>
      <c r="U274" s="27">
        <f>ROUND(IF($F274=0,O274,IF($F274=1,O274,IF($F274=5,O274,0)))*I274,0)</f>
        <v>98</v>
      </c>
      <c r="V274" s="27">
        <f>ROUND(IF($F274=0,P274,IF($F274=1,P274,IF($F274=2,P274,IF($F274=5,P274,0))))*J274,0)</f>
        <v>104</v>
      </c>
      <c r="W274" s="27">
        <f>ROUND(IF($F274=0,Q274,IF($F274=1,Q274,IF($F274=2,Q274,IF($F274=3,Q274,IF($F274=5,Q274,0)))))*K274,0)</f>
        <v>113</v>
      </c>
      <c r="X274" s="27">
        <f>ROUND(IF($F274=0,R274,IF($F274=1,R274,IF($F274=2,R274,IF($F274=3,R274,IF($F274=4,R274,IF($F274=5,R274,0))))))*L274,0)</f>
        <v>114</v>
      </c>
      <c r="Y274" s="27">
        <f t="shared" ref="Y274" si="1333">ROUND(IF($F274=0,M274,IF($F274=5,M274,0))*H274,0)</f>
        <v>94</v>
      </c>
      <c r="Z274" s="27">
        <f t="shared" ref="Z274" si="1334">ROUND(IF($F274=0,N274,IF($F274=5,N274,0))*H274,0)</f>
        <v>94</v>
      </c>
      <c r="AA274" s="27">
        <f>ROUND(IF($F274=0,O274,IF($F274=1,O274,IF($F274=5,O274,0)))*I274,0)</f>
        <v>98</v>
      </c>
      <c r="AB274" s="27">
        <f>ROUND(IF($F274=0,P274,IF($F274=1,P274,IF($F274=2,P274,IF($F274=5,P274,0))))*J274,0)</f>
        <v>104</v>
      </c>
      <c r="AC274" s="27">
        <f>ROUND(IF($F274=0,Q274,IF($F274=1,Q274,IF($F274=2,Q274,IF($F274=3,Q274,IF($F274=5,Q274,0)))))*K274,0)</f>
        <v>113</v>
      </c>
      <c r="AD274" s="27">
        <f>ROUND(IF($F274=0,R274,IF($F274=1,R274,IF($F274=2,R274,IF($F274=3,R274,IF($F274=4,R274,IF($F274=5,R274,0))))))*L274,0)</f>
        <v>114</v>
      </c>
    </row>
    <row r="275" spans="1:30" s="2" customFormat="1" ht="18" customHeight="1" outlineLevel="1">
      <c r="A275" s="72" t="s">
        <v>1504</v>
      </c>
      <c r="B275" s="72" t="s">
        <v>203</v>
      </c>
      <c r="C275" s="22" t="s">
        <v>852</v>
      </c>
      <c r="D275" s="25" t="s">
        <v>1122</v>
      </c>
      <c r="E275" s="4">
        <f>SUM(E276:E277)</f>
        <v>52215</v>
      </c>
      <c r="F275" s="9"/>
      <c r="G275" s="9"/>
      <c r="H275" s="3"/>
      <c r="I275" s="3"/>
      <c r="J275" s="3"/>
      <c r="K275" s="3"/>
      <c r="L275" s="3"/>
      <c r="M275" s="5">
        <f>VLOOKUP($C275,'[1]1.계획인구(행정)'!$C$7:$U$501,14,FALSE)</f>
        <v>115</v>
      </c>
      <c r="N275" s="5">
        <f>VLOOKUP($C275,'[1]1.계획인구(행정)'!$C$7:$U$501,15,FALSE)</f>
        <v>115</v>
      </c>
      <c r="O275" s="5">
        <f>VLOOKUP($C275,'[1]1.계획인구(행정)'!$C$7:$U$501,16,FALSE)</f>
        <v>113</v>
      </c>
      <c r="P275" s="5">
        <f>VLOOKUP($C275,'[1]1.계획인구(행정)'!$C$7:$U$501,17,FALSE)</f>
        <v>112</v>
      </c>
      <c r="Q275" s="5">
        <f>VLOOKUP($C275,'[1]1.계획인구(행정)'!$C$7:$U$501,18,FALSE)</f>
        <v>114</v>
      </c>
      <c r="R275" s="5">
        <f>VLOOKUP($C275,'[1]1.계획인구(행정)'!$C$7:$U$501,19,FALSE)</f>
        <v>117</v>
      </c>
      <c r="S275" s="5">
        <f>SUM(S276:S277)</f>
        <v>87</v>
      </c>
      <c r="T275" s="5">
        <f>SUM(T276:T277)</f>
        <v>87</v>
      </c>
      <c r="U275" s="5">
        <f t="shared" ref="U275:AD275" si="1335">SUM(U276:U277)</f>
        <v>90</v>
      </c>
      <c r="V275" s="5">
        <f t="shared" si="1335"/>
        <v>95</v>
      </c>
      <c r="W275" s="5">
        <f t="shared" si="1335"/>
        <v>103</v>
      </c>
      <c r="X275" s="5">
        <f t="shared" si="1335"/>
        <v>105</v>
      </c>
      <c r="Y275" s="5">
        <f t="shared" si="1335"/>
        <v>87</v>
      </c>
      <c r="Z275" s="5">
        <f t="shared" si="1335"/>
        <v>87</v>
      </c>
      <c r="AA275" s="5">
        <f t="shared" si="1335"/>
        <v>90</v>
      </c>
      <c r="AB275" s="5">
        <f t="shared" si="1335"/>
        <v>95</v>
      </c>
      <c r="AC275" s="5">
        <f t="shared" si="1335"/>
        <v>103</v>
      </c>
      <c r="AD275" s="5">
        <f t="shared" si="1335"/>
        <v>105</v>
      </c>
    </row>
    <row r="276" spans="1:30" s="2" customFormat="1" ht="18" customHeight="1" outlineLevel="1">
      <c r="A276" s="72"/>
      <c r="B276" s="72"/>
      <c r="C276" s="14"/>
      <c r="D276" s="25" t="s">
        <v>206</v>
      </c>
      <c r="E276" s="4">
        <v>31431</v>
      </c>
      <c r="F276" s="9">
        <v>0</v>
      </c>
      <c r="G276" s="9"/>
      <c r="H276" s="3">
        <v>0.75</v>
      </c>
      <c r="I276" s="3">
        <v>0.8</v>
      </c>
      <c r="J276" s="3">
        <v>0.85</v>
      </c>
      <c r="K276" s="3">
        <v>0.9</v>
      </c>
      <c r="L276" s="3">
        <v>0.9</v>
      </c>
      <c r="M276" s="5">
        <f>ROUND(M$275*($E276/$E$275),0)</f>
        <v>69</v>
      </c>
      <c r="N276" s="5">
        <f t="shared" ref="N276:R276" si="1336">ROUND(N$275*($E276/$E$275),0)</f>
        <v>69</v>
      </c>
      <c r="O276" s="5">
        <f t="shared" si="1336"/>
        <v>68</v>
      </c>
      <c r="P276" s="5">
        <f t="shared" si="1336"/>
        <v>67</v>
      </c>
      <c r="Q276" s="5">
        <f t="shared" si="1336"/>
        <v>69</v>
      </c>
      <c r="R276" s="5">
        <f t="shared" si="1336"/>
        <v>70</v>
      </c>
      <c r="S276" s="27">
        <f t="shared" ref="S276:S277" si="1337">ROUND(IF($F276=0,M276,IF($F276=5,0,0))*H276,0)</f>
        <v>52</v>
      </c>
      <c r="T276" s="27">
        <f t="shared" ref="T276:T277" si="1338">ROUND(IF($F276=0,N276,IF($F276=5,0,0))*H276,0)</f>
        <v>52</v>
      </c>
      <c r="U276" s="27">
        <f>ROUND(IF($F276=0,O276,IF($F276=1,O276,IF($F276=5,O276,0)))*I276,0)</f>
        <v>54</v>
      </c>
      <c r="V276" s="27">
        <f>ROUND(IF($F276=0,P276,IF($F276=1,P276,IF($F276=2,P276,IF($F276=5,P276,0))))*J276,0)</f>
        <v>57</v>
      </c>
      <c r="W276" s="27">
        <f>ROUND(IF($F276=0,Q276,IF($F276=1,Q276,IF($F276=2,Q276,IF($F276=3,Q276,IF($F276=5,Q276,0)))))*K276,0)</f>
        <v>62</v>
      </c>
      <c r="X276" s="27">
        <f>ROUND(IF($F276=0,R276,IF($F276=1,R276,IF($F276=2,R276,IF($F276=3,R276,IF($F276=4,R276,IF($F276=5,R276,0))))))*L276,0)</f>
        <v>63</v>
      </c>
      <c r="Y276" s="27">
        <f t="shared" ref="Y276:Y277" si="1339">ROUND(IF($F276=0,M276,IF($F276=5,M276,0))*H276,0)</f>
        <v>52</v>
      </c>
      <c r="Z276" s="27">
        <f t="shared" ref="Z276:Z277" si="1340">ROUND(IF($F276=0,N276,IF($F276=5,N276,0))*H276,0)</f>
        <v>52</v>
      </c>
      <c r="AA276" s="27">
        <f>ROUND(IF($F276=0,O276,IF($F276=1,O276,IF($F276=5,O276,0)))*I276,0)</f>
        <v>54</v>
      </c>
      <c r="AB276" s="27">
        <f>ROUND(IF($F276=0,P276,IF($F276=1,P276,IF($F276=2,P276,IF($F276=5,P276,0))))*J276,0)</f>
        <v>57</v>
      </c>
      <c r="AC276" s="27">
        <f>ROUND(IF($F276=0,Q276,IF($F276=1,Q276,IF($F276=2,Q276,IF($F276=3,Q276,IF($F276=5,Q276,0)))))*K276,0)</f>
        <v>62</v>
      </c>
      <c r="AD276" s="27">
        <f>ROUND(IF($F276=0,R276,IF($F276=1,R276,IF($F276=2,R276,IF($F276=3,R276,IF($F276=4,R276,IF($F276=5,R276,0))))))*L276,0)</f>
        <v>63</v>
      </c>
    </row>
    <row r="277" spans="1:30" s="2" customFormat="1" ht="18" customHeight="1" outlineLevel="1">
      <c r="A277" s="72"/>
      <c r="B277" s="72"/>
      <c r="C277" s="13"/>
      <c r="D277" s="25" t="s">
        <v>207</v>
      </c>
      <c r="E277" s="4">
        <v>20784</v>
      </c>
      <c r="F277" s="9">
        <v>0</v>
      </c>
      <c r="G277" s="9"/>
      <c r="H277" s="3">
        <v>0.75</v>
      </c>
      <c r="I277" s="3">
        <v>0.8</v>
      </c>
      <c r="J277" s="3">
        <v>0.85</v>
      </c>
      <c r="K277" s="3">
        <v>0.9</v>
      </c>
      <c r="L277" s="3">
        <v>0.9</v>
      </c>
      <c r="M277" s="5">
        <f>M275-M276</f>
        <v>46</v>
      </c>
      <c r="N277" s="5">
        <f t="shared" ref="N277" si="1341">N275-N276</f>
        <v>46</v>
      </c>
      <c r="O277" s="5">
        <f t="shared" ref="O277:R277" si="1342">O275-O276</f>
        <v>45</v>
      </c>
      <c r="P277" s="5">
        <f t="shared" si="1342"/>
        <v>45</v>
      </c>
      <c r="Q277" s="5">
        <f t="shared" si="1342"/>
        <v>45</v>
      </c>
      <c r="R277" s="5">
        <f t="shared" si="1342"/>
        <v>47</v>
      </c>
      <c r="S277" s="27">
        <f t="shared" si="1337"/>
        <v>35</v>
      </c>
      <c r="T277" s="27">
        <f t="shared" si="1338"/>
        <v>35</v>
      </c>
      <c r="U277" s="27">
        <f>ROUND(IF($F277=0,O277,IF($F277=1,O277,IF($F277=5,O277,0)))*I277,0)</f>
        <v>36</v>
      </c>
      <c r="V277" s="27">
        <f>ROUND(IF($F277=0,P277,IF($F277=1,P277,IF($F277=2,P277,IF($F277=5,P277,0))))*J277,0)</f>
        <v>38</v>
      </c>
      <c r="W277" s="27">
        <f>ROUND(IF($F277=0,Q277,IF($F277=1,Q277,IF($F277=2,Q277,IF($F277=3,Q277,IF($F277=5,Q277,0)))))*K277,0)</f>
        <v>41</v>
      </c>
      <c r="X277" s="27">
        <f>ROUND(IF($F277=0,R277,IF($F277=1,R277,IF($F277=2,R277,IF($F277=3,R277,IF($F277=4,R277,IF($F277=5,R277,0))))))*L277,0)</f>
        <v>42</v>
      </c>
      <c r="Y277" s="27">
        <f t="shared" si="1339"/>
        <v>35</v>
      </c>
      <c r="Z277" s="27">
        <f t="shared" si="1340"/>
        <v>35</v>
      </c>
      <c r="AA277" s="27">
        <f>ROUND(IF($F277=0,O277,IF($F277=1,O277,IF($F277=5,O277,0)))*I277,0)</f>
        <v>36</v>
      </c>
      <c r="AB277" s="27">
        <f>ROUND(IF($F277=0,P277,IF($F277=1,P277,IF($F277=2,P277,IF($F277=5,P277,0))))*J277,0)</f>
        <v>38</v>
      </c>
      <c r="AC277" s="27">
        <f>ROUND(IF($F277=0,Q277,IF($F277=1,Q277,IF($F277=2,Q277,IF($F277=3,Q277,IF($F277=5,Q277,0)))))*K277,0)</f>
        <v>41</v>
      </c>
      <c r="AD277" s="27">
        <f>ROUND(IF($F277=0,R277,IF($F277=1,R277,IF($F277=2,R277,IF($F277=3,R277,IF($F277=4,R277,IF($F277=5,R277,0))))))*L277,0)</f>
        <v>42</v>
      </c>
    </row>
    <row r="278" spans="1:30" s="2" customFormat="1" ht="18" customHeight="1">
      <c r="A278" s="72"/>
      <c r="B278" s="72" t="s">
        <v>208</v>
      </c>
      <c r="C278" s="25" t="s">
        <v>209</v>
      </c>
      <c r="D278" s="25" t="s">
        <v>5</v>
      </c>
      <c r="E278" s="4"/>
      <c r="F278" s="9"/>
      <c r="G278" s="9"/>
      <c r="H278" s="3"/>
      <c r="I278" s="3"/>
      <c r="J278" s="3"/>
      <c r="K278" s="3"/>
      <c r="L278" s="3"/>
      <c r="M278" s="5">
        <f>SUMPRODUCT(($D279:$D286="계")*(M279:M286))</f>
        <v>586</v>
      </c>
      <c r="N278" s="5">
        <f t="shared" ref="N278" si="1343">SUMPRODUCT(($D279:$D286="계")*(N279:N286))</f>
        <v>587</v>
      </c>
      <c r="O278" s="5">
        <f t="shared" ref="O278:AD278" si="1344">SUMPRODUCT(($D279:$D286="계")*(O279:O286))</f>
        <v>577</v>
      </c>
      <c r="P278" s="5">
        <f t="shared" si="1344"/>
        <v>572</v>
      </c>
      <c r="Q278" s="5">
        <f t="shared" si="1344"/>
        <v>586</v>
      </c>
      <c r="R278" s="5">
        <f t="shared" si="1344"/>
        <v>597</v>
      </c>
      <c r="S278" s="5">
        <f t="shared" si="1344"/>
        <v>281</v>
      </c>
      <c r="T278" s="5">
        <f t="shared" ref="T278" si="1345">SUMPRODUCT(($D279:$D286="계")*(T279:T286))</f>
        <v>447</v>
      </c>
      <c r="U278" s="5">
        <f t="shared" si="1344"/>
        <v>461</v>
      </c>
      <c r="V278" s="5">
        <f t="shared" si="1344"/>
        <v>487</v>
      </c>
      <c r="W278" s="5">
        <f t="shared" si="1344"/>
        <v>528</v>
      </c>
      <c r="X278" s="5">
        <f t="shared" si="1344"/>
        <v>538</v>
      </c>
      <c r="Y278" s="5">
        <f t="shared" si="1344"/>
        <v>281</v>
      </c>
      <c r="Z278" s="5">
        <f t="shared" ref="Z278" si="1346">SUMPRODUCT(($D279:$D286="계")*(Z279:Z286))</f>
        <v>447</v>
      </c>
      <c r="AA278" s="5">
        <f t="shared" si="1344"/>
        <v>461</v>
      </c>
      <c r="AB278" s="5">
        <f t="shared" si="1344"/>
        <v>487</v>
      </c>
      <c r="AC278" s="5">
        <f t="shared" si="1344"/>
        <v>528</v>
      </c>
      <c r="AD278" s="5">
        <f t="shared" si="1344"/>
        <v>538</v>
      </c>
    </row>
    <row r="279" spans="1:30" s="2" customFormat="1" ht="18" customHeight="1" outlineLevel="1">
      <c r="A279" s="72"/>
      <c r="B279" s="72"/>
      <c r="C279" s="22" t="s">
        <v>853</v>
      </c>
      <c r="D279" s="25" t="s">
        <v>1122</v>
      </c>
      <c r="E279" s="4"/>
      <c r="F279" s="9"/>
      <c r="G279" s="9"/>
      <c r="H279" s="3"/>
      <c r="I279" s="3"/>
      <c r="J279" s="3"/>
      <c r="K279" s="3"/>
      <c r="L279" s="3"/>
      <c r="M279" s="5">
        <f>VLOOKUP($C279,'[1]1.계획인구(행정)'!$C$7:$U$501,14,FALSE)</f>
        <v>192</v>
      </c>
      <c r="N279" s="5">
        <f>VLOOKUP($C279,'[1]1.계획인구(행정)'!$C$7:$U$501,15,FALSE)</f>
        <v>192</v>
      </c>
      <c r="O279" s="5">
        <f>VLOOKUP($C279,'[1]1.계획인구(행정)'!$C$7:$U$501,16,FALSE)</f>
        <v>189</v>
      </c>
      <c r="P279" s="5">
        <f>VLOOKUP($C279,'[1]1.계획인구(행정)'!$C$7:$U$501,17,FALSE)</f>
        <v>187</v>
      </c>
      <c r="Q279" s="5">
        <f>VLOOKUP($C279,'[1]1.계획인구(행정)'!$C$7:$U$501,18,FALSE)</f>
        <v>192</v>
      </c>
      <c r="R279" s="5">
        <f>VLOOKUP($C279,'[1]1.계획인구(행정)'!$C$7:$U$501,19,FALSE)</f>
        <v>195</v>
      </c>
      <c r="S279" s="5">
        <f>SUM(S280)</f>
        <v>144</v>
      </c>
      <c r="T279" s="5">
        <f>SUM(T280)</f>
        <v>144</v>
      </c>
      <c r="U279" s="5">
        <f t="shared" ref="U279:AD279" si="1347">SUM(U280)</f>
        <v>151</v>
      </c>
      <c r="V279" s="5">
        <f t="shared" si="1347"/>
        <v>159</v>
      </c>
      <c r="W279" s="5">
        <f t="shared" si="1347"/>
        <v>173</v>
      </c>
      <c r="X279" s="5">
        <f t="shared" si="1347"/>
        <v>176</v>
      </c>
      <c r="Y279" s="5">
        <f t="shared" si="1347"/>
        <v>144</v>
      </c>
      <c r="Z279" s="5">
        <f t="shared" si="1347"/>
        <v>144</v>
      </c>
      <c r="AA279" s="5">
        <f t="shared" si="1347"/>
        <v>151</v>
      </c>
      <c r="AB279" s="5">
        <f t="shared" si="1347"/>
        <v>159</v>
      </c>
      <c r="AC279" s="5">
        <f t="shared" si="1347"/>
        <v>173</v>
      </c>
      <c r="AD279" s="5">
        <f t="shared" si="1347"/>
        <v>176</v>
      </c>
    </row>
    <row r="280" spans="1:30" s="2" customFormat="1" ht="18" customHeight="1" outlineLevel="1">
      <c r="A280" s="72"/>
      <c r="B280" s="72"/>
      <c r="C280" s="11"/>
      <c r="D280" s="25" t="s">
        <v>210</v>
      </c>
      <c r="E280" s="4"/>
      <c r="F280" s="9">
        <v>0</v>
      </c>
      <c r="G280" s="9"/>
      <c r="H280" s="3">
        <v>0.75</v>
      </c>
      <c r="I280" s="3">
        <v>0.8</v>
      </c>
      <c r="J280" s="3">
        <v>0.85</v>
      </c>
      <c r="K280" s="3">
        <v>0.9</v>
      </c>
      <c r="L280" s="3">
        <v>0.9</v>
      </c>
      <c r="M280" s="5">
        <f>M279</f>
        <v>192</v>
      </c>
      <c r="N280" s="5">
        <f t="shared" ref="N280:O280" si="1348">N279</f>
        <v>192</v>
      </c>
      <c r="O280" s="5">
        <f t="shared" si="1348"/>
        <v>189</v>
      </c>
      <c r="P280" s="5">
        <f t="shared" ref="P280" si="1349">P279</f>
        <v>187</v>
      </c>
      <c r="Q280" s="5">
        <f t="shared" ref="Q280" si="1350">Q279</f>
        <v>192</v>
      </c>
      <c r="R280" s="5">
        <f t="shared" ref="R280" si="1351">R279</f>
        <v>195</v>
      </c>
      <c r="S280" s="27">
        <f t="shared" ref="S280" si="1352">ROUND(IF($F280=0,M280,IF($F280=5,0,0))*H280,0)</f>
        <v>144</v>
      </c>
      <c r="T280" s="27">
        <f t="shared" ref="T280" si="1353">ROUND(IF($F280=0,N280,IF($F280=5,0,0))*H280,0)</f>
        <v>144</v>
      </c>
      <c r="U280" s="27">
        <f>ROUND(IF($F280=0,O280,IF($F280=1,O280,IF($F280=5,O280,0)))*I280,0)</f>
        <v>151</v>
      </c>
      <c r="V280" s="27">
        <f>ROUND(IF($F280=0,P280,IF($F280=1,P280,IF($F280=2,P280,IF($F280=5,P280,0))))*J280,0)</f>
        <v>159</v>
      </c>
      <c r="W280" s="27">
        <f>ROUND(IF($F280=0,Q280,IF($F280=1,Q280,IF($F280=2,Q280,IF($F280=3,Q280,IF($F280=5,Q280,0)))))*K280,0)</f>
        <v>173</v>
      </c>
      <c r="X280" s="27">
        <f>ROUND(IF($F280=0,R280,IF($F280=1,R280,IF($F280=2,R280,IF($F280=3,R280,IF($F280=4,R280,IF($F280=5,R280,0))))))*L280,0)</f>
        <v>176</v>
      </c>
      <c r="Y280" s="27">
        <f t="shared" ref="Y280" si="1354">ROUND(IF($F280=0,M280,IF($F280=5,M280,0))*H280,0)</f>
        <v>144</v>
      </c>
      <c r="Z280" s="27">
        <f t="shared" ref="Z280" si="1355">ROUND(IF($F280=0,N280,IF($F280=5,N280,0))*H280,0)</f>
        <v>144</v>
      </c>
      <c r="AA280" s="27">
        <f>ROUND(IF($F280=0,O280,IF($F280=1,O280,IF($F280=5,O280,0)))*I280,0)</f>
        <v>151</v>
      </c>
      <c r="AB280" s="27">
        <f>ROUND(IF($F280=0,P280,IF($F280=1,P280,IF($F280=2,P280,IF($F280=5,P280,0))))*J280,0)</f>
        <v>159</v>
      </c>
      <c r="AC280" s="27">
        <f>ROUND(IF($F280=0,Q280,IF($F280=1,Q280,IF($F280=2,Q280,IF($F280=3,Q280,IF($F280=5,Q280,0)))))*K280,0)</f>
        <v>173</v>
      </c>
      <c r="AD280" s="27">
        <f>ROUND(IF($F280=0,R280,IF($F280=1,R280,IF($F280=2,R280,IF($F280=3,R280,IF($F280=4,R280,IF($F280=5,R280,0))))))*L280,0)</f>
        <v>176</v>
      </c>
    </row>
    <row r="281" spans="1:30" s="2" customFormat="1" ht="18" customHeight="1" outlineLevel="1">
      <c r="A281" s="72"/>
      <c r="B281" s="72"/>
      <c r="C281" s="22" t="s">
        <v>854</v>
      </c>
      <c r="D281" s="25" t="s">
        <v>1122</v>
      </c>
      <c r="E281" s="4">
        <f>SUM(E282:E284)</f>
        <v>142924</v>
      </c>
      <c r="F281" s="9"/>
      <c r="G281" s="9"/>
      <c r="H281" s="3"/>
      <c r="I281" s="3"/>
      <c r="J281" s="3"/>
      <c r="K281" s="3"/>
      <c r="L281" s="3"/>
      <c r="M281" s="5">
        <f>VLOOKUP($C281,'[1]1.계획인구(행정)'!$C$7:$U$501,14,FALSE)</f>
        <v>211</v>
      </c>
      <c r="N281" s="5">
        <f>VLOOKUP($C281,'[1]1.계획인구(행정)'!$C$7:$U$501,15,FALSE)</f>
        <v>212</v>
      </c>
      <c r="O281" s="5">
        <f>VLOOKUP($C281,'[1]1.계획인구(행정)'!$C$7:$U$501,16,FALSE)</f>
        <v>208</v>
      </c>
      <c r="P281" s="5">
        <f>VLOOKUP($C281,'[1]1.계획인구(행정)'!$C$7:$U$501,17,FALSE)</f>
        <v>206</v>
      </c>
      <c r="Q281" s="5">
        <f>VLOOKUP($C281,'[1]1.계획인구(행정)'!$C$7:$U$501,18,FALSE)</f>
        <v>211</v>
      </c>
      <c r="R281" s="5">
        <f>VLOOKUP($C281,'[1]1.계획인구(행정)'!$C$7:$U$501,19,FALSE)</f>
        <v>215</v>
      </c>
      <c r="S281" s="5">
        <f>SUM(S282:S284)</f>
        <v>0</v>
      </c>
      <c r="T281" s="5">
        <f>SUM(T282:T284)</f>
        <v>166</v>
      </c>
      <c r="U281" s="5">
        <f t="shared" ref="U281:AD281" si="1356">SUM(U282:U284)</f>
        <v>166</v>
      </c>
      <c r="V281" s="5">
        <f t="shared" si="1356"/>
        <v>176</v>
      </c>
      <c r="W281" s="5">
        <f t="shared" si="1356"/>
        <v>190</v>
      </c>
      <c r="X281" s="5">
        <f t="shared" si="1356"/>
        <v>194</v>
      </c>
      <c r="Y281" s="5">
        <f t="shared" si="1356"/>
        <v>0</v>
      </c>
      <c r="Z281" s="5">
        <f t="shared" si="1356"/>
        <v>166</v>
      </c>
      <c r="AA281" s="5">
        <f t="shared" si="1356"/>
        <v>166</v>
      </c>
      <c r="AB281" s="5">
        <f t="shared" si="1356"/>
        <v>176</v>
      </c>
      <c r="AC281" s="5">
        <f t="shared" si="1356"/>
        <v>190</v>
      </c>
      <c r="AD281" s="5">
        <f t="shared" si="1356"/>
        <v>194</v>
      </c>
    </row>
    <row r="282" spans="1:30" s="2" customFormat="1" ht="18" customHeight="1" outlineLevel="1">
      <c r="A282" s="72"/>
      <c r="B282" s="72"/>
      <c r="C282" s="12"/>
      <c r="D282" s="25" t="s">
        <v>211</v>
      </c>
      <c r="E282" s="4">
        <v>33410</v>
      </c>
      <c r="F282" s="9">
        <v>1</v>
      </c>
      <c r="G282" s="9"/>
      <c r="H282" s="3">
        <v>0.75</v>
      </c>
      <c r="I282" s="3">
        <v>0.8</v>
      </c>
      <c r="J282" s="3">
        <v>0.85</v>
      </c>
      <c r="K282" s="3">
        <v>0.9</v>
      </c>
      <c r="L282" s="3">
        <v>0.9</v>
      </c>
      <c r="M282" s="5">
        <f>ROUND(M$281*($E282/$E$281),0)</f>
        <v>49</v>
      </c>
      <c r="N282" s="5">
        <f t="shared" ref="N282:R283" si="1357">ROUND(N$281*($E282/$E$281),0)</f>
        <v>50</v>
      </c>
      <c r="O282" s="5">
        <f t="shared" si="1357"/>
        <v>49</v>
      </c>
      <c r="P282" s="5">
        <f t="shared" si="1357"/>
        <v>48</v>
      </c>
      <c r="Q282" s="5">
        <f t="shared" si="1357"/>
        <v>49</v>
      </c>
      <c r="R282" s="5">
        <f t="shared" si="1357"/>
        <v>50</v>
      </c>
      <c r="S282" s="27">
        <f t="shared" ref="S282:S284" si="1358">ROUND(IF($F282=0,M282,IF($F282=5,0,0))*H282,0)</f>
        <v>0</v>
      </c>
      <c r="T282" s="27">
        <f>ROUND(IF($F282=0,N282,IF($F282=5,0,0))*H282,0)+U282</f>
        <v>39</v>
      </c>
      <c r="U282" s="27">
        <f t="shared" ref="U282:U284" si="1359">ROUND(IF($F282=0,O282,IF($F282=1,O282,IF($F282=5,O282,0)))*I282,0)</f>
        <v>39</v>
      </c>
      <c r="V282" s="27">
        <f t="shared" ref="V282:V284" si="1360">ROUND(IF($F282=0,P282,IF($F282=1,P282,IF($F282=2,P282,IF($F282=5,P282,0))))*J282,0)</f>
        <v>41</v>
      </c>
      <c r="W282" s="27">
        <f t="shared" ref="W282:W284" si="1361">ROUND(IF($F282=0,Q282,IF($F282=1,Q282,IF($F282=2,Q282,IF($F282=3,Q282,IF($F282=5,Q282,0)))))*K282,0)</f>
        <v>44</v>
      </c>
      <c r="X282" s="27">
        <f t="shared" ref="X282:X284" si="1362">ROUND(IF($F282=0,R282,IF($F282=1,R282,IF($F282=2,R282,IF($F282=3,R282,IF($F282=4,R282,IF($F282=5,R282,0))))))*L282,0)</f>
        <v>45</v>
      </c>
      <c r="Y282" s="27">
        <f t="shared" ref="Y282:Y284" si="1363">ROUND(IF($F282=0,M282,IF($F282=5,M282,0))*H282,0)</f>
        <v>0</v>
      </c>
      <c r="Z282" s="27">
        <f>ROUND(IF($F282=0,N282,IF($F282=5,N282,0))*H282,0)+AA282</f>
        <v>39</v>
      </c>
      <c r="AA282" s="27">
        <f t="shared" ref="AA282:AA284" si="1364">ROUND(IF($F282=0,O282,IF($F282=1,O282,IF($F282=5,O282,0)))*I282,0)</f>
        <v>39</v>
      </c>
      <c r="AB282" s="27">
        <f t="shared" ref="AB282:AB284" si="1365">ROUND(IF($F282=0,P282,IF($F282=1,P282,IF($F282=2,P282,IF($F282=5,P282,0))))*J282,0)</f>
        <v>41</v>
      </c>
      <c r="AC282" s="27">
        <f t="shared" ref="AC282:AC284" si="1366">ROUND(IF($F282=0,Q282,IF($F282=1,Q282,IF($F282=2,Q282,IF($F282=3,Q282,IF($F282=5,Q282,0)))))*K282,0)</f>
        <v>44</v>
      </c>
      <c r="AD282" s="27">
        <f t="shared" ref="AD282:AD284" si="1367">ROUND(IF($F282=0,R282,IF($F282=1,R282,IF($F282=2,R282,IF($F282=3,R282,IF($F282=4,R282,IF($F282=5,R282,0))))))*L282,0)</f>
        <v>45</v>
      </c>
    </row>
    <row r="283" spans="1:30" s="2" customFormat="1" ht="18" customHeight="1" outlineLevel="1">
      <c r="A283" s="72"/>
      <c r="B283" s="72"/>
      <c r="C283" s="12"/>
      <c r="D283" s="25" t="s">
        <v>212</v>
      </c>
      <c r="E283" s="4">
        <f>26352+34770</f>
        <v>61122</v>
      </c>
      <c r="F283" s="9">
        <v>1</v>
      </c>
      <c r="G283" s="9"/>
      <c r="H283" s="3">
        <v>0.75</v>
      </c>
      <c r="I283" s="3">
        <v>0.8</v>
      </c>
      <c r="J283" s="3">
        <v>0.85</v>
      </c>
      <c r="K283" s="3">
        <v>0.9</v>
      </c>
      <c r="L283" s="3">
        <v>0.9</v>
      </c>
      <c r="M283" s="5">
        <f>ROUND(M$281*($E283/$E$281),0)</f>
        <v>90</v>
      </c>
      <c r="N283" s="5">
        <f t="shared" si="1357"/>
        <v>91</v>
      </c>
      <c r="O283" s="5">
        <f t="shared" si="1357"/>
        <v>89</v>
      </c>
      <c r="P283" s="5">
        <f t="shared" si="1357"/>
        <v>88</v>
      </c>
      <c r="Q283" s="5">
        <f t="shared" si="1357"/>
        <v>90</v>
      </c>
      <c r="R283" s="5">
        <f t="shared" si="1357"/>
        <v>92</v>
      </c>
      <c r="S283" s="27">
        <f t="shared" si="1358"/>
        <v>0</v>
      </c>
      <c r="T283" s="27">
        <f t="shared" ref="T283:T284" si="1368">ROUND(IF($F283=0,N283,IF($F283=5,0,0))*H283,0)+U283</f>
        <v>71</v>
      </c>
      <c r="U283" s="27">
        <f t="shared" si="1359"/>
        <v>71</v>
      </c>
      <c r="V283" s="27">
        <f t="shared" si="1360"/>
        <v>75</v>
      </c>
      <c r="W283" s="27">
        <f t="shared" si="1361"/>
        <v>81</v>
      </c>
      <c r="X283" s="27">
        <f t="shared" si="1362"/>
        <v>83</v>
      </c>
      <c r="Y283" s="27">
        <f t="shared" si="1363"/>
        <v>0</v>
      </c>
      <c r="Z283" s="27">
        <f t="shared" ref="Z283:Z284" si="1369">ROUND(IF($F283=0,N283,IF($F283=5,N283,0))*H283,0)+AA283</f>
        <v>71</v>
      </c>
      <c r="AA283" s="27">
        <f t="shared" si="1364"/>
        <v>71</v>
      </c>
      <c r="AB283" s="27">
        <f t="shared" si="1365"/>
        <v>75</v>
      </c>
      <c r="AC283" s="27">
        <f t="shared" si="1366"/>
        <v>81</v>
      </c>
      <c r="AD283" s="27">
        <f t="shared" si="1367"/>
        <v>83</v>
      </c>
    </row>
    <row r="284" spans="1:30" s="2" customFormat="1" ht="18" customHeight="1" outlineLevel="1">
      <c r="A284" s="72"/>
      <c r="B284" s="72"/>
      <c r="C284" s="11"/>
      <c r="D284" s="25" t="s">
        <v>213</v>
      </c>
      <c r="E284" s="4">
        <v>48392</v>
      </c>
      <c r="F284" s="9">
        <v>1</v>
      </c>
      <c r="G284" s="9"/>
      <c r="H284" s="3">
        <v>0.75</v>
      </c>
      <c r="I284" s="3">
        <v>0.8</v>
      </c>
      <c r="J284" s="3">
        <v>0.85</v>
      </c>
      <c r="K284" s="3">
        <v>0.9</v>
      </c>
      <c r="L284" s="3">
        <v>0.9</v>
      </c>
      <c r="M284" s="5">
        <f>M281-M282-M283</f>
        <v>72</v>
      </c>
      <c r="N284" s="5">
        <f t="shared" ref="N284" si="1370">N281-N282-N283</f>
        <v>71</v>
      </c>
      <c r="O284" s="5">
        <f t="shared" ref="O284:R284" si="1371">O281-O282-O283</f>
        <v>70</v>
      </c>
      <c r="P284" s="5">
        <f t="shared" si="1371"/>
        <v>70</v>
      </c>
      <c r="Q284" s="5">
        <f t="shared" si="1371"/>
        <v>72</v>
      </c>
      <c r="R284" s="5">
        <f t="shared" si="1371"/>
        <v>73</v>
      </c>
      <c r="S284" s="27">
        <f t="shared" si="1358"/>
        <v>0</v>
      </c>
      <c r="T284" s="27">
        <f t="shared" si="1368"/>
        <v>56</v>
      </c>
      <c r="U284" s="27">
        <f t="shared" si="1359"/>
        <v>56</v>
      </c>
      <c r="V284" s="27">
        <f t="shared" si="1360"/>
        <v>60</v>
      </c>
      <c r="W284" s="27">
        <f t="shared" si="1361"/>
        <v>65</v>
      </c>
      <c r="X284" s="27">
        <f t="shared" si="1362"/>
        <v>66</v>
      </c>
      <c r="Y284" s="27">
        <f t="shared" si="1363"/>
        <v>0</v>
      </c>
      <c r="Z284" s="27">
        <f t="shared" si="1369"/>
        <v>56</v>
      </c>
      <c r="AA284" s="27">
        <f t="shared" si="1364"/>
        <v>56</v>
      </c>
      <c r="AB284" s="27">
        <f t="shared" si="1365"/>
        <v>60</v>
      </c>
      <c r="AC284" s="27">
        <f t="shared" si="1366"/>
        <v>65</v>
      </c>
      <c r="AD284" s="27">
        <f t="shared" si="1367"/>
        <v>66</v>
      </c>
    </row>
    <row r="285" spans="1:30" s="2" customFormat="1" ht="18" customHeight="1" outlineLevel="1">
      <c r="A285" s="72"/>
      <c r="B285" s="72"/>
      <c r="C285" s="22" t="s">
        <v>855</v>
      </c>
      <c r="D285" s="25" t="s">
        <v>1122</v>
      </c>
      <c r="E285" s="4"/>
      <c r="F285" s="9"/>
      <c r="G285" s="9"/>
      <c r="H285" s="3"/>
      <c r="I285" s="3"/>
      <c r="J285" s="3"/>
      <c r="K285" s="3"/>
      <c r="L285" s="3"/>
      <c r="M285" s="5">
        <f>VLOOKUP($C285,'[1]1.계획인구(행정)'!$C$7:$U$501,14,FALSE)</f>
        <v>183</v>
      </c>
      <c r="N285" s="5">
        <f>VLOOKUP($C285,'[1]1.계획인구(행정)'!$C$7:$U$501,15,FALSE)</f>
        <v>183</v>
      </c>
      <c r="O285" s="5">
        <f>VLOOKUP($C285,'[1]1.계획인구(행정)'!$C$7:$U$501,16,FALSE)</f>
        <v>180</v>
      </c>
      <c r="P285" s="5">
        <f>VLOOKUP($C285,'[1]1.계획인구(행정)'!$C$7:$U$501,17,FALSE)</f>
        <v>179</v>
      </c>
      <c r="Q285" s="5">
        <f>VLOOKUP($C285,'[1]1.계획인구(행정)'!$C$7:$U$501,18,FALSE)</f>
        <v>183</v>
      </c>
      <c r="R285" s="5">
        <f>VLOOKUP($C285,'[1]1.계획인구(행정)'!$C$7:$U$501,19,FALSE)</f>
        <v>187</v>
      </c>
      <c r="S285" s="5">
        <f>SUM(S286)</f>
        <v>137</v>
      </c>
      <c r="T285" s="5">
        <f>SUM(T286)</f>
        <v>137</v>
      </c>
      <c r="U285" s="5">
        <f t="shared" ref="U285:AD285" si="1372">SUM(U286)</f>
        <v>144</v>
      </c>
      <c r="V285" s="5">
        <f t="shared" si="1372"/>
        <v>152</v>
      </c>
      <c r="W285" s="5">
        <f t="shared" si="1372"/>
        <v>165</v>
      </c>
      <c r="X285" s="5">
        <f t="shared" si="1372"/>
        <v>168</v>
      </c>
      <c r="Y285" s="5">
        <f t="shared" si="1372"/>
        <v>137</v>
      </c>
      <c r="Z285" s="5">
        <f t="shared" si="1372"/>
        <v>137</v>
      </c>
      <c r="AA285" s="5">
        <f t="shared" si="1372"/>
        <v>144</v>
      </c>
      <c r="AB285" s="5">
        <f t="shared" si="1372"/>
        <v>152</v>
      </c>
      <c r="AC285" s="5">
        <f t="shared" si="1372"/>
        <v>165</v>
      </c>
      <c r="AD285" s="5">
        <f t="shared" si="1372"/>
        <v>168</v>
      </c>
    </row>
    <row r="286" spans="1:30" s="2" customFormat="1" ht="18" customHeight="1" outlineLevel="1">
      <c r="A286" s="72"/>
      <c r="B286" s="72"/>
      <c r="C286" s="11"/>
      <c r="D286" s="25" t="s">
        <v>6</v>
      </c>
      <c r="E286" s="4"/>
      <c r="F286" s="9">
        <v>0</v>
      </c>
      <c r="G286" s="9"/>
      <c r="H286" s="3">
        <v>0.75</v>
      </c>
      <c r="I286" s="3">
        <v>0.8</v>
      </c>
      <c r="J286" s="3">
        <v>0.85</v>
      </c>
      <c r="K286" s="3">
        <v>0.9</v>
      </c>
      <c r="L286" s="3">
        <v>0.9</v>
      </c>
      <c r="M286" s="5">
        <f>M285</f>
        <v>183</v>
      </c>
      <c r="N286" s="5">
        <f t="shared" ref="N286:O286" si="1373">N285</f>
        <v>183</v>
      </c>
      <c r="O286" s="5">
        <f t="shared" si="1373"/>
        <v>180</v>
      </c>
      <c r="P286" s="5">
        <f t="shared" ref="P286" si="1374">P285</f>
        <v>179</v>
      </c>
      <c r="Q286" s="5">
        <f t="shared" ref="Q286" si="1375">Q285</f>
        <v>183</v>
      </c>
      <c r="R286" s="5">
        <f t="shared" ref="R286" si="1376">R285</f>
        <v>187</v>
      </c>
      <c r="S286" s="27">
        <f t="shared" ref="S286" si="1377">ROUND(IF($F286=0,M286,IF($F286=5,0,0))*H286,0)</f>
        <v>137</v>
      </c>
      <c r="T286" s="27">
        <f t="shared" ref="T286" si="1378">ROUND(IF($F286=0,N286,IF($F286=5,0,0))*H286,0)</f>
        <v>137</v>
      </c>
      <c r="U286" s="27">
        <f>ROUND(IF($F286=0,O286,IF($F286=1,O286,IF($F286=5,O286,0)))*I286,0)</f>
        <v>144</v>
      </c>
      <c r="V286" s="27">
        <f>ROUND(IF($F286=0,P286,IF($F286=1,P286,IF($F286=2,P286,IF($F286=5,P286,0))))*J286,0)</f>
        <v>152</v>
      </c>
      <c r="W286" s="27">
        <f>ROUND(IF($F286=0,Q286,IF($F286=1,Q286,IF($F286=2,Q286,IF($F286=3,Q286,IF($F286=5,Q286,0)))))*K286,0)</f>
        <v>165</v>
      </c>
      <c r="X286" s="27">
        <f>ROUND(IF($F286=0,R286,IF($F286=1,R286,IF($F286=2,R286,IF($F286=3,R286,IF($F286=4,R286,IF($F286=5,R286,0))))))*L286,0)</f>
        <v>168</v>
      </c>
      <c r="Y286" s="27">
        <f t="shared" ref="Y286" si="1379">ROUND(IF($F286=0,M286,IF($F286=5,M286,0))*H286,0)</f>
        <v>137</v>
      </c>
      <c r="Z286" s="27">
        <f t="shared" ref="Z286" si="1380">ROUND(IF($F286=0,N286,IF($F286=5,N286,0))*H286,0)</f>
        <v>137</v>
      </c>
      <c r="AA286" s="27">
        <f>ROUND(IF($F286=0,O286,IF($F286=1,O286,IF($F286=5,O286,0)))*I286,0)</f>
        <v>144</v>
      </c>
      <c r="AB286" s="27">
        <f>ROUND(IF($F286=0,P286,IF($F286=1,P286,IF($F286=2,P286,IF($F286=5,P286,0))))*J286,0)</f>
        <v>152</v>
      </c>
      <c r="AC286" s="27">
        <f>ROUND(IF($F286=0,Q286,IF($F286=1,Q286,IF($F286=2,Q286,IF($F286=3,Q286,IF($F286=5,Q286,0)))))*K286,0)</f>
        <v>165</v>
      </c>
      <c r="AD286" s="27">
        <f>ROUND(IF($F286=0,R286,IF($F286=1,R286,IF($F286=2,R286,IF($F286=3,R286,IF($F286=4,R286,IF($F286=5,R286,0))))))*L286,0)</f>
        <v>168</v>
      </c>
    </row>
    <row r="287" spans="1:30" s="2" customFormat="1" ht="18" customHeight="1">
      <c r="A287" s="72"/>
      <c r="B287" s="72" t="s">
        <v>214</v>
      </c>
      <c r="C287" s="25" t="s">
        <v>215</v>
      </c>
      <c r="D287" s="25" t="s">
        <v>5</v>
      </c>
      <c r="E287" s="4"/>
      <c r="F287" s="9"/>
      <c r="G287" s="9"/>
      <c r="H287" s="3"/>
      <c r="I287" s="3"/>
      <c r="J287" s="3"/>
      <c r="K287" s="3"/>
      <c r="L287" s="3"/>
      <c r="M287" s="5">
        <f>SUMPRODUCT(($D288:$D289="계")*(M288:M289))</f>
        <v>381</v>
      </c>
      <c r="N287" s="5">
        <f t="shared" ref="N287" si="1381">SUMPRODUCT(($D288:$D289="계")*(N288:N289))</f>
        <v>381</v>
      </c>
      <c r="O287" s="5">
        <f t="shared" ref="O287:AD287" si="1382">SUMPRODUCT(($D288:$D289="계")*(O288:O289))</f>
        <v>376</v>
      </c>
      <c r="P287" s="5">
        <f t="shared" si="1382"/>
        <v>372</v>
      </c>
      <c r="Q287" s="5">
        <f t="shared" si="1382"/>
        <v>381</v>
      </c>
      <c r="R287" s="5">
        <f t="shared" si="1382"/>
        <v>388</v>
      </c>
      <c r="S287" s="5">
        <f t="shared" si="1382"/>
        <v>286</v>
      </c>
      <c r="T287" s="5">
        <f t="shared" si="1382"/>
        <v>286</v>
      </c>
      <c r="U287" s="5">
        <f t="shared" si="1382"/>
        <v>301</v>
      </c>
      <c r="V287" s="5">
        <f t="shared" si="1382"/>
        <v>316</v>
      </c>
      <c r="W287" s="5">
        <f t="shared" si="1382"/>
        <v>343</v>
      </c>
      <c r="X287" s="5">
        <f t="shared" si="1382"/>
        <v>349</v>
      </c>
      <c r="Y287" s="5">
        <f t="shared" si="1382"/>
        <v>286</v>
      </c>
      <c r="Z287" s="5">
        <f t="shared" si="1382"/>
        <v>286</v>
      </c>
      <c r="AA287" s="5">
        <f t="shared" si="1382"/>
        <v>301</v>
      </c>
      <c r="AB287" s="5">
        <f t="shared" si="1382"/>
        <v>316</v>
      </c>
      <c r="AC287" s="5">
        <f t="shared" si="1382"/>
        <v>343</v>
      </c>
      <c r="AD287" s="5">
        <f t="shared" si="1382"/>
        <v>349</v>
      </c>
    </row>
    <row r="288" spans="1:30" s="2" customFormat="1" ht="18" customHeight="1" outlineLevel="1">
      <c r="A288" s="72"/>
      <c r="B288" s="72"/>
      <c r="C288" s="25" t="s">
        <v>856</v>
      </c>
      <c r="D288" s="25" t="s">
        <v>1122</v>
      </c>
      <c r="E288" s="4"/>
      <c r="F288" s="9">
        <v>0</v>
      </c>
      <c r="G288" s="9"/>
      <c r="H288" s="3">
        <v>0.75</v>
      </c>
      <c r="I288" s="3">
        <v>0.8</v>
      </c>
      <c r="J288" s="3">
        <v>0.85</v>
      </c>
      <c r="K288" s="3">
        <v>0.9</v>
      </c>
      <c r="L288" s="3">
        <v>0.9</v>
      </c>
      <c r="M288" s="5">
        <f>VLOOKUP($C288,'[1]1.계획인구(행정)'!$C$7:$U$501,14,FALSE)</f>
        <v>217</v>
      </c>
      <c r="N288" s="5">
        <f>VLOOKUP($C288,'[1]1.계획인구(행정)'!$C$7:$U$501,15,FALSE)</f>
        <v>217</v>
      </c>
      <c r="O288" s="5">
        <f>VLOOKUP($C288,'[1]1.계획인구(행정)'!$C$7:$U$501,16,FALSE)</f>
        <v>214</v>
      </c>
      <c r="P288" s="5">
        <f>VLOOKUP($C288,'[1]1.계획인구(행정)'!$C$7:$U$501,17,FALSE)</f>
        <v>212</v>
      </c>
      <c r="Q288" s="5">
        <f>VLOOKUP($C288,'[1]1.계획인구(행정)'!$C$7:$U$501,18,FALSE)</f>
        <v>217</v>
      </c>
      <c r="R288" s="5">
        <f>VLOOKUP($C288,'[1]1.계획인구(행정)'!$C$7:$U$501,19,FALSE)</f>
        <v>221</v>
      </c>
      <c r="S288" s="27">
        <f t="shared" ref="S288:S289" si="1383">ROUND(IF($F288=0,M288,IF($F288=5,0,0))*H288,0)</f>
        <v>163</v>
      </c>
      <c r="T288" s="27">
        <f t="shared" ref="T288:T289" si="1384">ROUND(IF($F288=0,N288,IF($F288=5,0,0))*H288,0)</f>
        <v>163</v>
      </c>
      <c r="U288" s="27">
        <f t="shared" ref="U288:U289" si="1385">ROUND(IF($F288=0,O288,IF($F288=1,O288,IF($F288=5,O288,0)))*I288,0)</f>
        <v>171</v>
      </c>
      <c r="V288" s="27">
        <f t="shared" ref="V288:V289" si="1386">ROUND(IF($F288=0,P288,IF($F288=1,P288,IF($F288=2,P288,IF($F288=5,P288,0))))*J288,0)</f>
        <v>180</v>
      </c>
      <c r="W288" s="27">
        <f t="shared" ref="W288:W289" si="1387">ROUND(IF($F288=0,Q288,IF($F288=1,Q288,IF($F288=2,Q288,IF($F288=3,Q288,IF($F288=5,Q288,0)))))*K288,0)</f>
        <v>195</v>
      </c>
      <c r="X288" s="27">
        <f t="shared" ref="X288:X289" si="1388">ROUND(IF($F288=0,R288,IF($F288=1,R288,IF($F288=2,R288,IF($F288=3,R288,IF($F288=4,R288,IF($F288=5,R288,0))))))*L288,0)</f>
        <v>199</v>
      </c>
      <c r="Y288" s="27">
        <f t="shared" ref="Y288:Y289" si="1389">ROUND(IF($F288=0,M288,IF($F288=5,M288,0))*H288,0)</f>
        <v>163</v>
      </c>
      <c r="Z288" s="27">
        <f t="shared" ref="Z288:Z289" si="1390">ROUND(IF($F288=0,N288,IF($F288=5,N288,0))*H288,0)</f>
        <v>163</v>
      </c>
      <c r="AA288" s="27">
        <f t="shared" ref="AA288:AA289" si="1391">ROUND(IF($F288=0,O288,IF($F288=1,O288,IF($F288=5,O288,0)))*I288,0)</f>
        <v>171</v>
      </c>
      <c r="AB288" s="27">
        <f t="shared" ref="AB288:AB289" si="1392">ROUND(IF($F288=0,P288,IF($F288=1,P288,IF($F288=2,P288,IF($F288=5,P288,0))))*J288,0)</f>
        <v>180</v>
      </c>
      <c r="AC288" s="27">
        <f t="shared" ref="AC288:AC289" si="1393">ROUND(IF($F288=0,Q288,IF($F288=1,Q288,IF($F288=2,Q288,IF($F288=3,Q288,IF($F288=5,Q288,0)))))*K288,0)</f>
        <v>195</v>
      </c>
      <c r="AD288" s="27">
        <f t="shared" ref="AD288:AD289" si="1394">ROUND(IF($F288=0,R288,IF($F288=1,R288,IF($F288=2,R288,IF($F288=3,R288,IF($F288=4,R288,IF($F288=5,R288,0))))))*L288,0)</f>
        <v>199</v>
      </c>
    </row>
    <row r="289" spans="1:30" s="2" customFormat="1" ht="18" customHeight="1" outlineLevel="1">
      <c r="A289" s="72"/>
      <c r="B289" s="72"/>
      <c r="C289" s="25" t="s">
        <v>857</v>
      </c>
      <c r="D289" s="25" t="s">
        <v>1122</v>
      </c>
      <c r="E289" s="4"/>
      <c r="F289" s="9">
        <v>0</v>
      </c>
      <c r="G289" s="9"/>
      <c r="H289" s="3">
        <v>0.75</v>
      </c>
      <c r="I289" s="3">
        <v>0.8</v>
      </c>
      <c r="J289" s="3">
        <v>0.85</v>
      </c>
      <c r="K289" s="3">
        <v>0.9</v>
      </c>
      <c r="L289" s="3">
        <v>0.9</v>
      </c>
      <c r="M289" s="5">
        <f>VLOOKUP($C289,'[1]1.계획인구(행정)'!$C$7:$U$501,14,FALSE)</f>
        <v>164</v>
      </c>
      <c r="N289" s="5">
        <f>VLOOKUP($C289,'[1]1.계획인구(행정)'!$C$7:$U$501,15,FALSE)</f>
        <v>164</v>
      </c>
      <c r="O289" s="5">
        <f>VLOOKUP($C289,'[1]1.계획인구(행정)'!$C$7:$U$501,16,FALSE)</f>
        <v>162</v>
      </c>
      <c r="P289" s="5">
        <f>VLOOKUP($C289,'[1]1.계획인구(행정)'!$C$7:$U$501,17,FALSE)</f>
        <v>160</v>
      </c>
      <c r="Q289" s="5">
        <f>VLOOKUP($C289,'[1]1.계획인구(행정)'!$C$7:$U$501,18,FALSE)</f>
        <v>164</v>
      </c>
      <c r="R289" s="5">
        <f>VLOOKUP($C289,'[1]1.계획인구(행정)'!$C$7:$U$501,19,FALSE)</f>
        <v>167</v>
      </c>
      <c r="S289" s="27">
        <f t="shared" si="1383"/>
        <v>123</v>
      </c>
      <c r="T289" s="27">
        <f t="shared" si="1384"/>
        <v>123</v>
      </c>
      <c r="U289" s="27">
        <f t="shared" si="1385"/>
        <v>130</v>
      </c>
      <c r="V289" s="27">
        <f t="shared" si="1386"/>
        <v>136</v>
      </c>
      <c r="W289" s="27">
        <f t="shared" si="1387"/>
        <v>148</v>
      </c>
      <c r="X289" s="27">
        <f t="shared" si="1388"/>
        <v>150</v>
      </c>
      <c r="Y289" s="27">
        <f t="shared" si="1389"/>
        <v>123</v>
      </c>
      <c r="Z289" s="27">
        <f t="shared" si="1390"/>
        <v>123</v>
      </c>
      <c r="AA289" s="27">
        <f t="shared" si="1391"/>
        <v>130</v>
      </c>
      <c r="AB289" s="27">
        <f t="shared" si="1392"/>
        <v>136</v>
      </c>
      <c r="AC289" s="27">
        <f t="shared" si="1393"/>
        <v>148</v>
      </c>
      <c r="AD289" s="27">
        <f t="shared" si="1394"/>
        <v>150</v>
      </c>
    </row>
    <row r="290" spans="1:30" s="2" customFormat="1" ht="18" customHeight="1">
      <c r="A290" s="72"/>
      <c r="B290" s="72" t="s">
        <v>216</v>
      </c>
      <c r="C290" s="22" t="s">
        <v>858</v>
      </c>
      <c r="D290" s="25" t="s">
        <v>2</v>
      </c>
      <c r="E290" s="4">
        <f>SUM(E291:E292)</f>
        <v>68606</v>
      </c>
      <c r="F290" s="9"/>
      <c r="G290" s="9"/>
      <c r="H290" s="3"/>
      <c r="I290" s="3"/>
      <c r="J290" s="3"/>
      <c r="K290" s="3"/>
      <c r="L290" s="3"/>
      <c r="M290" s="5">
        <f>VLOOKUP($C290,'[1]1.계획인구(행정)'!$C$7:$U$501,14,FALSE)</f>
        <v>156</v>
      </c>
      <c r="N290" s="5">
        <f>VLOOKUP($C290,'[1]1.계획인구(행정)'!$C$7:$U$501,15,FALSE)</f>
        <v>156</v>
      </c>
      <c r="O290" s="5">
        <f>VLOOKUP($C290,'[1]1.계획인구(행정)'!$C$7:$U$501,16,FALSE)</f>
        <v>154</v>
      </c>
      <c r="P290" s="5">
        <f>VLOOKUP($C290,'[1]1.계획인구(행정)'!$C$7:$U$501,17,FALSE)</f>
        <v>152</v>
      </c>
      <c r="Q290" s="5">
        <f>VLOOKUP($C290,'[1]1.계획인구(행정)'!$C$7:$U$501,18,FALSE)</f>
        <v>156</v>
      </c>
      <c r="R290" s="5">
        <f>VLOOKUP($C290,'[1]1.계획인구(행정)'!$C$7:$U$501,19,FALSE)</f>
        <v>159</v>
      </c>
      <c r="S290" s="5">
        <f>SUM(S291:S292)</f>
        <v>117</v>
      </c>
      <c r="T290" s="5">
        <f>SUM(T291:T292)</f>
        <v>117</v>
      </c>
      <c r="U290" s="5">
        <f t="shared" ref="U290:AD290" si="1395">SUM(U291:U292)</f>
        <v>124</v>
      </c>
      <c r="V290" s="5">
        <f t="shared" si="1395"/>
        <v>130</v>
      </c>
      <c r="W290" s="5">
        <f t="shared" si="1395"/>
        <v>140</v>
      </c>
      <c r="X290" s="5">
        <f t="shared" si="1395"/>
        <v>143</v>
      </c>
      <c r="Y290" s="5">
        <f t="shared" si="1395"/>
        <v>117</v>
      </c>
      <c r="Z290" s="5">
        <f t="shared" si="1395"/>
        <v>117</v>
      </c>
      <c r="AA290" s="5">
        <f t="shared" si="1395"/>
        <v>124</v>
      </c>
      <c r="AB290" s="5">
        <f t="shared" si="1395"/>
        <v>130</v>
      </c>
      <c r="AC290" s="5">
        <f t="shared" si="1395"/>
        <v>140</v>
      </c>
      <c r="AD290" s="5">
        <f t="shared" si="1395"/>
        <v>143</v>
      </c>
    </row>
    <row r="291" spans="1:30" s="2" customFormat="1" ht="18" customHeight="1" outlineLevel="1">
      <c r="A291" s="72"/>
      <c r="B291" s="72"/>
      <c r="C291" s="12"/>
      <c r="D291" s="25" t="s">
        <v>217</v>
      </c>
      <c r="E291" s="4">
        <v>52195</v>
      </c>
      <c r="F291" s="9">
        <v>0</v>
      </c>
      <c r="G291" s="9"/>
      <c r="H291" s="3">
        <v>0.75</v>
      </c>
      <c r="I291" s="3">
        <v>0.8</v>
      </c>
      <c r="J291" s="3">
        <v>0.85</v>
      </c>
      <c r="K291" s="3">
        <v>0.9</v>
      </c>
      <c r="L291" s="3">
        <v>0.9</v>
      </c>
      <c r="M291" s="5">
        <f>ROUND(M$290*($E291/$E$290),0)</f>
        <v>119</v>
      </c>
      <c r="N291" s="5">
        <f t="shared" ref="N291:R291" si="1396">ROUND(N$290*($E291/$E$290),0)</f>
        <v>119</v>
      </c>
      <c r="O291" s="5">
        <f t="shared" si="1396"/>
        <v>117</v>
      </c>
      <c r="P291" s="5">
        <f t="shared" si="1396"/>
        <v>116</v>
      </c>
      <c r="Q291" s="5">
        <f t="shared" si="1396"/>
        <v>119</v>
      </c>
      <c r="R291" s="5">
        <f t="shared" si="1396"/>
        <v>121</v>
      </c>
      <c r="S291" s="27">
        <f t="shared" ref="S291:S292" si="1397">ROUND(IF($F291=0,M291,IF($F291=5,0,0))*H291,0)</f>
        <v>89</v>
      </c>
      <c r="T291" s="27">
        <f t="shared" ref="T291:T292" si="1398">ROUND(IF($F291=0,N291,IF($F291=5,0,0))*H291,0)</f>
        <v>89</v>
      </c>
      <c r="U291" s="27">
        <f t="shared" ref="U291:U292" si="1399">ROUND(IF($F291=0,O291,IF($F291=1,O291,IF($F291=5,O291,0)))*I291,0)</f>
        <v>94</v>
      </c>
      <c r="V291" s="27">
        <f t="shared" ref="V291:V292" si="1400">ROUND(IF($F291=0,P291,IF($F291=1,P291,IF($F291=2,P291,IF($F291=5,P291,0))))*J291,0)</f>
        <v>99</v>
      </c>
      <c r="W291" s="27">
        <f t="shared" ref="W291:W292" si="1401">ROUND(IF($F291=0,Q291,IF($F291=1,Q291,IF($F291=2,Q291,IF($F291=3,Q291,IF($F291=5,Q291,0)))))*K291,0)</f>
        <v>107</v>
      </c>
      <c r="X291" s="27">
        <f t="shared" ref="X291:X292" si="1402">ROUND(IF($F291=0,R291,IF($F291=1,R291,IF($F291=2,R291,IF($F291=3,R291,IF($F291=4,R291,IF($F291=5,R291,0))))))*L291,0)</f>
        <v>109</v>
      </c>
      <c r="Y291" s="27">
        <f t="shared" ref="Y291:Y292" si="1403">ROUND(IF($F291=0,M291,IF($F291=5,M291,0))*H291,0)</f>
        <v>89</v>
      </c>
      <c r="Z291" s="27">
        <f t="shared" ref="Z291:Z292" si="1404">ROUND(IF($F291=0,N291,IF($F291=5,N291,0))*H291,0)</f>
        <v>89</v>
      </c>
      <c r="AA291" s="27">
        <f t="shared" ref="AA291:AA292" si="1405">ROUND(IF($F291=0,O291,IF($F291=1,O291,IF($F291=5,O291,0)))*I291,0)</f>
        <v>94</v>
      </c>
      <c r="AB291" s="27">
        <f t="shared" ref="AB291:AB292" si="1406">ROUND(IF($F291=0,P291,IF($F291=1,P291,IF($F291=2,P291,IF($F291=5,P291,0))))*J291,0)</f>
        <v>99</v>
      </c>
      <c r="AC291" s="27">
        <f t="shared" ref="AC291:AC292" si="1407">ROUND(IF($F291=0,Q291,IF($F291=1,Q291,IF($F291=2,Q291,IF($F291=3,Q291,IF($F291=5,Q291,0)))))*K291,0)</f>
        <v>107</v>
      </c>
      <c r="AD291" s="27">
        <f t="shared" ref="AD291:AD292" si="1408">ROUND(IF($F291=0,R291,IF($F291=1,R291,IF($F291=2,R291,IF($F291=3,R291,IF($F291=4,R291,IF($F291=5,R291,0))))))*L291,0)</f>
        <v>109</v>
      </c>
    </row>
    <row r="292" spans="1:30" s="2" customFormat="1" ht="18" customHeight="1" outlineLevel="1">
      <c r="A292" s="72"/>
      <c r="B292" s="72"/>
      <c r="C292" s="11"/>
      <c r="D292" s="25" t="s">
        <v>218</v>
      </c>
      <c r="E292" s="4">
        <v>16411</v>
      </c>
      <c r="F292" s="9">
        <v>0</v>
      </c>
      <c r="G292" s="9"/>
      <c r="H292" s="3">
        <v>0.75</v>
      </c>
      <c r="I292" s="3">
        <v>0.8</v>
      </c>
      <c r="J292" s="3">
        <v>0.85</v>
      </c>
      <c r="K292" s="3">
        <v>0.9</v>
      </c>
      <c r="L292" s="3">
        <v>0.9</v>
      </c>
      <c r="M292" s="5">
        <f>M290-M291</f>
        <v>37</v>
      </c>
      <c r="N292" s="5">
        <f t="shared" ref="N292" si="1409">N290-N291</f>
        <v>37</v>
      </c>
      <c r="O292" s="5">
        <f t="shared" ref="O292:R292" si="1410">O290-O291</f>
        <v>37</v>
      </c>
      <c r="P292" s="5">
        <f t="shared" si="1410"/>
        <v>36</v>
      </c>
      <c r="Q292" s="5">
        <f t="shared" si="1410"/>
        <v>37</v>
      </c>
      <c r="R292" s="5">
        <f t="shared" si="1410"/>
        <v>38</v>
      </c>
      <c r="S292" s="27">
        <f t="shared" si="1397"/>
        <v>28</v>
      </c>
      <c r="T292" s="27">
        <f t="shared" si="1398"/>
        <v>28</v>
      </c>
      <c r="U292" s="27">
        <f t="shared" si="1399"/>
        <v>30</v>
      </c>
      <c r="V292" s="27">
        <f t="shared" si="1400"/>
        <v>31</v>
      </c>
      <c r="W292" s="27">
        <f t="shared" si="1401"/>
        <v>33</v>
      </c>
      <c r="X292" s="27">
        <f t="shared" si="1402"/>
        <v>34</v>
      </c>
      <c r="Y292" s="27">
        <f t="shared" si="1403"/>
        <v>28</v>
      </c>
      <c r="Z292" s="27">
        <f t="shared" si="1404"/>
        <v>28</v>
      </c>
      <c r="AA292" s="27">
        <f t="shared" si="1405"/>
        <v>30</v>
      </c>
      <c r="AB292" s="27">
        <f t="shared" si="1406"/>
        <v>31</v>
      </c>
      <c r="AC292" s="27">
        <f t="shared" si="1407"/>
        <v>33</v>
      </c>
      <c r="AD292" s="27">
        <f t="shared" si="1408"/>
        <v>34</v>
      </c>
    </row>
    <row r="293" spans="1:30" s="2" customFormat="1" ht="18" customHeight="1">
      <c r="A293" s="72"/>
      <c r="B293" s="72" t="s">
        <v>219</v>
      </c>
      <c r="C293" s="25" t="s">
        <v>220</v>
      </c>
      <c r="D293" s="25" t="s">
        <v>2</v>
      </c>
      <c r="E293" s="4"/>
      <c r="F293" s="9"/>
      <c r="G293" s="9"/>
      <c r="H293" s="3"/>
      <c r="I293" s="3"/>
      <c r="J293" s="3"/>
      <c r="K293" s="3"/>
      <c r="L293" s="3"/>
      <c r="M293" s="5">
        <f>SUMPRODUCT(($D294:$D298="계")*(M294:M298))</f>
        <v>355</v>
      </c>
      <c r="N293" s="5">
        <f t="shared" ref="N293" si="1411">SUMPRODUCT(($D294:$D298="계")*(N294:N298))</f>
        <v>356</v>
      </c>
      <c r="O293" s="5">
        <f t="shared" ref="O293:R293" si="1412">SUMPRODUCT(($D294:$D298="계")*(O294:O298))</f>
        <v>350</v>
      </c>
      <c r="P293" s="5">
        <f t="shared" si="1412"/>
        <v>347</v>
      </c>
      <c r="Q293" s="5">
        <f t="shared" si="1412"/>
        <v>355</v>
      </c>
      <c r="R293" s="5">
        <f t="shared" si="1412"/>
        <v>361</v>
      </c>
      <c r="S293" s="5">
        <f t="shared" ref="S293:T293" si="1413">SUMPRODUCT(($D294:$D298="계")*(S294:S298))</f>
        <v>266</v>
      </c>
      <c r="T293" s="5">
        <f t="shared" si="1413"/>
        <v>267</v>
      </c>
      <c r="U293" s="5">
        <f t="shared" ref="U293" si="1414">SUMPRODUCT(($D294:$D298="계")*(U294:U298))</f>
        <v>280</v>
      </c>
      <c r="V293" s="5">
        <f t="shared" ref="V293" si="1415">SUMPRODUCT(($D294:$D298="계")*(V294:V298))</f>
        <v>296</v>
      </c>
      <c r="W293" s="5">
        <f t="shared" ref="W293" si="1416">SUMPRODUCT(($D294:$D298="계")*(W294:W298))</f>
        <v>319</v>
      </c>
      <c r="X293" s="5">
        <f t="shared" ref="X293" si="1417">SUMPRODUCT(($D294:$D298="계")*(X294:X298))</f>
        <v>325</v>
      </c>
      <c r="Y293" s="5">
        <f t="shared" ref="Y293:Z293" si="1418">SUMPRODUCT(($D294:$D298="계")*(Y294:Y298))</f>
        <v>266</v>
      </c>
      <c r="Z293" s="5">
        <f t="shared" si="1418"/>
        <v>267</v>
      </c>
      <c r="AA293" s="5">
        <f t="shared" ref="AA293" si="1419">SUMPRODUCT(($D294:$D298="계")*(AA294:AA298))</f>
        <v>280</v>
      </c>
      <c r="AB293" s="5">
        <f t="shared" ref="AB293" si="1420">SUMPRODUCT(($D294:$D298="계")*(AB294:AB298))</f>
        <v>296</v>
      </c>
      <c r="AC293" s="5">
        <f t="shared" ref="AC293" si="1421">SUMPRODUCT(($D294:$D298="계")*(AC294:AC298))</f>
        <v>319</v>
      </c>
      <c r="AD293" s="5">
        <f t="shared" ref="AD293" si="1422">SUMPRODUCT(($D294:$D298="계")*(AD294:AD298))</f>
        <v>325</v>
      </c>
    </row>
    <row r="294" spans="1:30" s="2" customFormat="1" ht="18" customHeight="1" outlineLevel="1">
      <c r="A294" s="72"/>
      <c r="B294" s="72"/>
      <c r="C294" s="22" t="s">
        <v>859</v>
      </c>
      <c r="D294" s="25" t="s">
        <v>1122</v>
      </c>
      <c r="E294" s="4"/>
      <c r="F294" s="9"/>
      <c r="G294" s="9"/>
      <c r="H294" s="3"/>
      <c r="I294" s="3"/>
      <c r="J294" s="3"/>
      <c r="K294" s="3"/>
      <c r="L294" s="3"/>
      <c r="M294" s="5">
        <f>VLOOKUP($C294,'[1]1.계획인구(행정)'!$C$7:$U$501,14,FALSE)</f>
        <v>248</v>
      </c>
      <c r="N294" s="5">
        <f>VLOOKUP($C294,'[1]1.계획인구(행정)'!$C$7:$U$501,15,FALSE)</f>
        <v>249</v>
      </c>
      <c r="O294" s="5">
        <f>VLOOKUP($C294,'[1]1.계획인구(행정)'!$C$7:$U$501,16,FALSE)</f>
        <v>245</v>
      </c>
      <c r="P294" s="5">
        <f>VLOOKUP($C294,'[1]1.계획인구(행정)'!$C$7:$U$501,17,FALSE)</f>
        <v>242</v>
      </c>
      <c r="Q294" s="5">
        <f>VLOOKUP($C294,'[1]1.계획인구(행정)'!$C$7:$U$501,18,FALSE)</f>
        <v>248</v>
      </c>
      <c r="R294" s="5">
        <f>VLOOKUP($C294,'[1]1.계획인구(행정)'!$C$7:$U$501,19,FALSE)</f>
        <v>252</v>
      </c>
      <c r="S294" s="5">
        <f>SUM(S295)</f>
        <v>186</v>
      </c>
      <c r="T294" s="5">
        <f>SUM(T295)</f>
        <v>187</v>
      </c>
      <c r="U294" s="5">
        <f t="shared" ref="U294:AD294" si="1423">SUM(U295)</f>
        <v>196</v>
      </c>
      <c r="V294" s="5">
        <f t="shared" si="1423"/>
        <v>206</v>
      </c>
      <c r="W294" s="5">
        <f t="shared" si="1423"/>
        <v>223</v>
      </c>
      <c r="X294" s="5">
        <f t="shared" si="1423"/>
        <v>227</v>
      </c>
      <c r="Y294" s="5">
        <f t="shared" si="1423"/>
        <v>186</v>
      </c>
      <c r="Z294" s="5">
        <f t="shared" si="1423"/>
        <v>187</v>
      </c>
      <c r="AA294" s="5">
        <f t="shared" si="1423"/>
        <v>196</v>
      </c>
      <c r="AB294" s="5">
        <f t="shared" si="1423"/>
        <v>206</v>
      </c>
      <c r="AC294" s="5">
        <f t="shared" si="1423"/>
        <v>223</v>
      </c>
      <c r="AD294" s="5">
        <f t="shared" si="1423"/>
        <v>227</v>
      </c>
    </row>
    <row r="295" spans="1:30" s="2" customFormat="1" ht="18" customHeight="1" outlineLevel="1">
      <c r="A295" s="72"/>
      <c r="B295" s="72"/>
      <c r="C295" s="11"/>
      <c r="D295" s="25" t="s">
        <v>221</v>
      </c>
      <c r="E295" s="4"/>
      <c r="F295" s="9">
        <v>0</v>
      </c>
      <c r="G295" s="9"/>
      <c r="H295" s="3">
        <v>0.75</v>
      </c>
      <c r="I295" s="3">
        <v>0.8</v>
      </c>
      <c r="J295" s="3">
        <v>0.85</v>
      </c>
      <c r="K295" s="3">
        <v>0.9</v>
      </c>
      <c r="L295" s="3">
        <v>0.9</v>
      </c>
      <c r="M295" s="5">
        <f>M294</f>
        <v>248</v>
      </c>
      <c r="N295" s="5">
        <f t="shared" ref="N295:R295" si="1424">N294</f>
        <v>249</v>
      </c>
      <c r="O295" s="5">
        <f t="shared" si="1424"/>
        <v>245</v>
      </c>
      <c r="P295" s="5">
        <f t="shared" si="1424"/>
        <v>242</v>
      </c>
      <c r="Q295" s="5">
        <f t="shared" si="1424"/>
        <v>248</v>
      </c>
      <c r="R295" s="5">
        <f t="shared" si="1424"/>
        <v>252</v>
      </c>
      <c r="S295" s="27">
        <f t="shared" ref="S295" si="1425">ROUND(IF($F295=0,M295,IF($F295=5,0,0))*H295,0)</f>
        <v>186</v>
      </c>
      <c r="T295" s="27">
        <f t="shared" ref="T295" si="1426">ROUND(IF($F295=0,N295,IF($F295=5,0,0))*H295,0)</f>
        <v>187</v>
      </c>
      <c r="U295" s="27">
        <f>ROUND(IF($F295=0,O295,IF($F295=1,O295,IF($F295=5,O295,0)))*I295,0)</f>
        <v>196</v>
      </c>
      <c r="V295" s="27">
        <f>ROUND(IF($F295=0,P295,IF($F295=1,P295,IF($F295=2,P295,IF($F295=5,P295,0))))*J295,0)</f>
        <v>206</v>
      </c>
      <c r="W295" s="27">
        <f>ROUND(IF($F295=0,Q295,IF($F295=1,Q295,IF($F295=2,Q295,IF($F295=3,Q295,IF($F295=5,Q295,0)))))*K295,0)</f>
        <v>223</v>
      </c>
      <c r="X295" s="27">
        <f>ROUND(IF($F295=0,R295,IF($F295=1,R295,IF($F295=2,R295,IF($F295=3,R295,IF($F295=4,R295,IF($F295=5,R295,0))))))*L295,0)</f>
        <v>227</v>
      </c>
      <c r="Y295" s="27">
        <f t="shared" ref="Y295" si="1427">ROUND(IF($F295=0,M295,IF($F295=5,M295,0))*H295,0)</f>
        <v>186</v>
      </c>
      <c r="Z295" s="27">
        <f t="shared" ref="Z295" si="1428">ROUND(IF($F295=0,N295,IF($F295=5,N295,0))*H295,0)</f>
        <v>187</v>
      </c>
      <c r="AA295" s="27">
        <f>ROUND(IF($F295=0,O295,IF($F295=1,O295,IF($F295=5,O295,0)))*I295,0)</f>
        <v>196</v>
      </c>
      <c r="AB295" s="27">
        <f>ROUND(IF($F295=0,P295,IF($F295=1,P295,IF($F295=2,P295,IF($F295=5,P295,0))))*J295,0)</f>
        <v>206</v>
      </c>
      <c r="AC295" s="27">
        <f>ROUND(IF($F295=0,Q295,IF($F295=1,Q295,IF($F295=2,Q295,IF($F295=3,Q295,IF($F295=5,Q295,0)))))*K295,0)</f>
        <v>223</v>
      </c>
      <c r="AD295" s="27">
        <f>ROUND(IF($F295=0,R295,IF($F295=1,R295,IF($F295=2,R295,IF($F295=3,R295,IF($F295=4,R295,IF($F295=5,R295,0))))))*L295,0)</f>
        <v>227</v>
      </c>
    </row>
    <row r="296" spans="1:30" s="2" customFormat="1" ht="18" customHeight="1" outlineLevel="1">
      <c r="A296" s="72"/>
      <c r="B296" s="72"/>
      <c r="C296" s="22" t="s">
        <v>860</v>
      </c>
      <c r="D296" s="25" t="s">
        <v>1122</v>
      </c>
      <c r="E296" s="4">
        <f>SUM(E297:E298)</f>
        <v>124136</v>
      </c>
      <c r="F296" s="9"/>
      <c r="G296" s="9"/>
      <c r="H296" s="3"/>
      <c r="I296" s="3"/>
      <c r="J296" s="3"/>
      <c r="K296" s="3"/>
      <c r="L296" s="3"/>
      <c r="M296" s="5">
        <f>VLOOKUP($C296,'[1]1.계획인구(행정)'!$C$7:$U$501,14,FALSE)</f>
        <v>107</v>
      </c>
      <c r="N296" s="5">
        <f>VLOOKUP($C296,'[1]1.계획인구(행정)'!$C$7:$U$501,15,FALSE)</f>
        <v>107</v>
      </c>
      <c r="O296" s="5">
        <f>VLOOKUP($C296,'[1]1.계획인구(행정)'!$C$7:$U$501,16,FALSE)</f>
        <v>105</v>
      </c>
      <c r="P296" s="5">
        <f>VLOOKUP($C296,'[1]1.계획인구(행정)'!$C$7:$U$501,17,FALSE)</f>
        <v>105</v>
      </c>
      <c r="Q296" s="5">
        <f>VLOOKUP($C296,'[1]1.계획인구(행정)'!$C$7:$U$501,18,FALSE)</f>
        <v>107</v>
      </c>
      <c r="R296" s="5">
        <f>VLOOKUP($C296,'[1]1.계획인구(행정)'!$C$7:$U$501,19,FALSE)</f>
        <v>109</v>
      </c>
      <c r="S296" s="5">
        <f>SUM(S297:S298)</f>
        <v>80</v>
      </c>
      <c r="T296" s="5">
        <f>SUM(T297:T298)</f>
        <v>80</v>
      </c>
      <c r="U296" s="5">
        <f t="shared" ref="U296:AD296" si="1429">SUM(U297:U298)</f>
        <v>84</v>
      </c>
      <c r="V296" s="5">
        <f t="shared" si="1429"/>
        <v>90</v>
      </c>
      <c r="W296" s="5">
        <f t="shared" si="1429"/>
        <v>96</v>
      </c>
      <c r="X296" s="5">
        <f t="shared" si="1429"/>
        <v>98</v>
      </c>
      <c r="Y296" s="5">
        <f t="shared" si="1429"/>
        <v>80</v>
      </c>
      <c r="Z296" s="5">
        <f t="shared" si="1429"/>
        <v>80</v>
      </c>
      <c r="AA296" s="5">
        <f t="shared" si="1429"/>
        <v>84</v>
      </c>
      <c r="AB296" s="5">
        <f t="shared" si="1429"/>
        <v>90</v>
      </c>
      <c r="AC296" s="5">
        <f t="shared" si="1429"/>
        <v>96</v>
      </c>
      <c r="AD296" s="5">
        <f t="shared" si="1429"/>
        <v>98</v>
      </c>
    </row>
    <row r="297" spans="1:30" s="2" customFormat="1" ht="18" customHeight="1" outlineLevel="1">
      <c r="A297" s="72"/>
      <c r="B297" s="72"/>
      <c r="C297" s="12"/>
      <c r="D297" s="25" t="s">
        <v>222</v>
      </c>
      <c r="E297" s="4">
        <v>41263</v>
      </c>
      <c r="F297" s="9">
        <v>0</v>
      </c>
      <c r="G297" s="9"/>
      <c r="H297" s="3">
        <v>0.75</v>
      </c>
      <c r="I297" s="3">
        <v>0.8</v>
      </c>
      <c r="J297" s="3">
        <v>0.85</v>
      </c>
      <c r="K297" s="3">
        <v>0.9</v>
      </c>
      <c r="L297" s="3">
        <v>0.9</v>
      </c>
      <c r="M297" s="5">
        <f>ROUND(M$296*($E297/$E$296),0)</f>
        <v>36</v>
      </c>
      <c r="N297" s="5">
        <f t="shared" ref="N297:R297" si="1430">ROUND(N$296*($E297/$E$296),0)</f>
        <v>36</v>
      </c>
      <c r="O297" s="5">
        <f t="shared" si="1430"/>
        <v>35</v>
      </c>
      <c r="P297" s="5">
        <f t="shared" si="1430"/>
        <v>35</v>
      </c>
      <c r="Q297" s="5">
        <f t="shared" si="1430"/>
        <v>36</v>
      </c>
      <c r="R297" s="5">
        <f t="shared" si="1430"/>
        <v>36</v>
      </c>
      <c r="S297" s="27">
        <f t="shared" ref="S297:S298" si="1431">ROUND(IF($F297=0,M297,IF($F297=5,0,0))*H297,0)</f>
        <v>27</v>
      </c>
      <c r="T297" s="27">
        <f t="shared" ref="T297:T298" si="1432">ROUND(IF($F297=0,N297,IF($F297=5,0,0))*H297,0)</f>
        <v>27</v>
      </c>
      <c r="U297" s="27">
        <f t="shared" ref="U297:U298" si="1433">ROUND(IF($F297=0,O297,IF($F297=1,O297,IF($F297=5,O297,0)))*I297,0)</f>
        <v>28</v>
      </c>
      <c r="V297" s="27">
        <f t="shared" ref="V297:V298" si="1434">ROUND(IF($F297=0,P297,IF($F297=1,P297,IF($F297=2,P297,IF($F297=5,P297,0))))*J297,0)</f>
        <v>30</v>
      </c>
      <c r="W297" s="27">
        <f t="shared" ref="W297:W298" si="1435">ROUND(IF($F297=0,Q297,IF($F297=1,Q297,IF($F297=2,Q297,IF($F297=3,Q297,IF($F297=5,Q297,0)))))*K297,0)</f>
        <v>32</v>
      </c>
      <c r="X297" s="27">
        <f t="shared" ref="X297:X298" si="1436">ROUND(IF($F297=0,R297,IF($F297=1,R297,IF($F297=2,R297,IF($F297=3,R297,IF($F297=4,R297,IF($F297=5,R297,0))))))*L297,0)</f>
        <v>32</v>
      </c>
      <c r="Y297" s="27">
        <f t="shared" ref="Y297:Y298" si="1437">ROUND(IF($F297=0,M297,IF($F297=5,M297,0))*H297,0)</f>
        <v>27</v>
      </c>
      <c r="Z297" s="27">
        <f t="shared" ref="Z297:Z298" si="1438">ROUND(IF($F297=0,N297,IF($F297=5,N297,0))*H297,0)</f>
        <v>27</v>
      </c>
      <c r="AA297" s="27">
        <f t="shared" ref="AA297:AA298" si="1439">ROUND(IF($F297=0,O297,IF($F297=1,O297,IF($F297=5,O297,0)))*I297,0)</f>
        <v>28</v>
      </c>
      <c r="AB297" s="27">
        <f t="shared" ref="AB297:AB298" si="1440">ROUND(IF($F297=0,P297,IF($F297=1,P297,IF($F297=2,P297,IF($F297=5,P297,0))))*J297,0)</f>
        <v>30</v>
      </c>
      <c r="AC297" s="27">
        <f t="shared" ref="AC297:AC298" si="1441">ROUND(IF($F297=0,Q297,IF($F297=1,Q297,IF($F297=2,Q297,IF($F297=3,Q297,IF($F297=5,Q297,0)))))*K297,0)</f>
        <v>32</v>
      </c>
      <c r="AD297" s="27">
        <f t="shared" ref="AD297:AD298" si="1442">ROUND(IF($F297=0,R297,IF($F297=1,R297,IF($F297=2,R297,IF($F297=3,R297,IF($F297=4,R297,IF($F297=5,R297,0))))))*L297,0)</f>
        <v>32</v>
      </c>
    </row>
    <row r="298" spans="1:30" s="2" customFormat="1" ht="18" customHeight="1" outlineLevel="1">
      <c r="A298" s="72"/>
      <c r="B298" s="72"/>
      <c r="C298" s="11"/>
      <c r="D298" s="25" t="s">
        <v>223</v>
      </c>
      <c r="E298" s="4">
        <v>82873</v>
      </c>
      <c r="F298" s="9">
        <v>0</v>
      </c>
      <c r="G298" s="9"/>
      <c r="H298" s="3">
        <v>0.75</v>
      </c>
      <c r="I298" s="3">
        <v>0.8</v>
      </c>
      <c r="J298" s="3">
        <v>0.85</v>
      </c>
      <c r="K298" s="3">
        <v>0.9</v>
      </c>
      <c r="L298" s="3">
        <v>0.9</v>
      </c>
      <c r="M298" s="5">
        <f>M296-M297</f>
        <v>71</v>
      </c>
      <c r="N298" s="5">
        <f t="shared" ref="N298" si="1443">N296-N297</f>
        <v>71</v>
      </c>
      <c r="O298" s="5">
        <f t="shared" ref="O298:R298" si="1444">O296-O297</f>
        <v>70</v>
      </c>
      <c r="P298" s="5">
        <f t="shared" si="1444"/>
        <v>70</v>
      </c>
      <c r="Q298" s="5">
        <f t="shared" si="1444"/>
        <v>71</v>
      </c>
      <c r="R298" s="5">
        <f t="shared" si="1444"/>
        <v>73</v>
      </c>
      <c r="S298" s="27">
        <f t="shared" si="1431"/>
        <v>53</v>
      </c>
      <c r="T298" s="27">
        <f t="shared" si="1432"/>
        <v>53</v>
      </c>
      <c r="U298" s="27">
        <f t="shared" si="1433"/>
        <v>56</v>
      </c>
      <c r="V298" s="27">
        <f t="shared" si="1434"/>
        <v>60</v>
      </c>
      <c r="W298" s="27">
        <f t="shared" si="1435"/>
        <v>64</v>
      </c>
      <c r="X298" s="27">
        <f t="shared" si="1436"/>
        <v>66</v>
      </c>
      <c r="Y298" s="27">
        <f t="shared" si="1437"/>
        <v>53</v>
      </c>
      <c r="Z298" s="27">
        <f t="shared" si="1438"/>
        <v>53</v>
      </c>
      <c r="AA298" s="27">
        <f t="shared" si="1439"/>
        <v>56</v>
      </c>
      <c r="AB298" s="27">
        <f t="shared" si="1440"/>
        <v>60</v>
      </c>
      <c r="AC298" s="27">
        <f t="shared" si="1441"/>
        <v>64</v>
      </c>
      <c r="AD298" s="27">
        <f t="shared" si="1442"/>
        <v>66</v>
      </c>
    </row>
    <row r="299" spans="1:30" s="2" customFormat="1" ht="18" customHeight="1">
      <c r="A299" s="72"/>
      <c r="B299" s="72" t="s">
        <v>224</v>
      </c>
      <c r="C299" s="22" t="s">
        <v>225</v>
      </c>
      <c r="D299" s="25" t="s">
        <v>2</v>
      </c>
      <c r="E299" s="4">
        <f>SUM(E300:E302)</f>
        <v>111135</v>
      </c>
      <c r="F299" s="9"/>
      <c r="G299" s="9"/>
      <c r="H299" s="3"/>
      <c r="I299" s="3"/>
      <c r="J299" s="3"/>
      <c r="K299" s="3"/>
      <c r="L299" s="3"/>
      <c r="M299" s="5">
        <f>VLOOKUP($C299,'[1]1.계획인구(행정)'!$C$7:$U$501,14,FALSE)</f>
        <v>187</v>
      </c>
      <c r="N299" s="5">
        <f>VLOOKUP($C299,'[1]1.계획인구(행정)'!$C$7:$U$501,15,FALSE)</f>
        <v>187</v>
      </c>
      <c r="O299" s="5">
        <f>VLOOKUP($C299,'[1]1.계획인구(행정)'!$C$7:$U$501,16,FALSE)</f>
        <v>184</v>
      </c>
      <c r="P299" s="5">
        <f>VLOOKUP($C299,'[1]1.계획인구(행정)'!$C$7:$U$501,17,FALSE)</f>
        <v>182</v>
      </c>
      <c r="Q299" s="5">
        <f>VLOOKUP($C299,'[1]1.계획인구(행정)'!$C$7:$U$501,18,FALSE)</f>
        <v>187</v>
      </c>
      <c r="R299" s="5">
        <f>VLOOKUP($C299,'[1]1.계획인구(행정)'!$C$7:$U$501,19,FALSE)</f>
        <v>190</v>
      </c>
      <c r="S299" s="5">
        <f>SUM(S300:S302)</f>
        <v>140</v>
      </c>
      <c r="T299" s="5">
        <f>SUM(T300:T302)</f>
        <v>140</v>
      </c>
      <c r="U299" s="5">
        <f t="shared" ref="U299:AD299" si="1445">SUM(U300:U302)</f>
        <v>147</v>
      </c>
      <c r="V299" s="5">
        <f t="shared" si="1445"/>
        <v>155</v>
      </c>
      <c r="W299" s="5">
        <f t="shared" si="1445"/>
        <v>168</v>
      </c>
      <c r="X299" s="5">
        <f t="shared" si="1445"/>
        <v>171</v>
      </c>
      <c r="Y299" s="5">
        <f t="shared" si="1445"/>
        <v>140</v>
      </c>
      <c r="Z299" s="5">
        <f t="shared" si="1445"/>
        <v>140</v>
      </c>
      <c r="AA299" s="5">
        <f t="shared" si="1445"/>
        <v>147</v>
      </c>
      <c r="AB299" s="5">
        <f t="shared" si="1445"/>
        <v>155</v>
      </c>
      <c r="AC299" s="5">
        <f t="shared" si="1445"/>
        <v>168</v>
      </c>
      <c r="AD299" s="5">
        <f t="shared" si="1445"/>
        <v>171</v>
      </c>
    </row>
    <row r="300" spans="1:30" s="2" customFormat="1" ht="18" customHeight="1" outlineLevel="1">
      <c r="A300" s="72"/>
      <c r="B300" s="72"/>
      <c r="C300" s="12"/>
      <c r="D300" s="25" t="s">
        <v>226</v>
      </c>
      <c r="E300" s="4">
        <v>18209</v>
      </c>
      <c r="F300" s="9">
        <v>0</v>
      </c>
      <c r="G300" s="9"/>
      <c r="H300" s="3">
        <v>0.75</v>
      </c>
      <c r="I300" s="3">
        <v>0.8</v>
      </c>
      <c r="J300" s="3">
        <v>0.85</v>
      </c>
      <c r="K300" s="3">
        <v>0.9</v>
      </c>
      <c r="L300" s="3">
        <v>0.9</v>
      </c>
      <c r="M300" s="5">
        <f>ROUND(M$299*($E300/$E$299),0)</f>
        <v>31</v>
      </c>
      <c r="N300" s="5">
        <f t="shared" ref="N300:R301" si="1446">ROUND(N$299*($E300/$E$299),0)</f>
        <v>31</v>
      </c>
      <c r="O300" s="5">
        <f t="shared" si="1446"/>
        <v>30</v>
      </c>
      <c r="P300" s="5">
        <f t="shared" si="1446"/>
        <v>30</v>
      </c>
      <c r="Q300" s="5">
        <f t="shared" si="1446"/>
        <v>31</v>
      </c>
      <c r="R300" s="5">
        <f t="shared" si="1446"/>
        <v>31</v>
      </c>
      <c r="S300" s="27">
        <f t="shared" ref="S300:S302" si="1447">ROUND(IF($F300=0,M300,IF($F300=5,0,0))*H300,0)</f>
        <v>23</v>
      </c>
      <c r="T300" s="27">
        <f t="shared" ref="T300:T302" si="1448">ROUND(IF($F300=0,N300,IF($F300=5,0,0))*H300,0)</f>
        <v>23</v>
      </c>
      <c r="U300" s="27">
        <f t="shared" ref="U300:U302" si="1449">ROUND(IF($F300=0,O300,IF($F300=1,O300,IF($F300=5,O300,0)))*I300,0)</f>
        <v>24</v>
      </c>
      <c r="V300" s="27">
        <f t="shared" ref="V300:V302" si="1450">ROUND(IF($F300=0,P300,IF($F300=1,P300,IF($F300=2,P300,IF($F300=5,P300,0))))*J300,0)</f>
        <v>26</v>
      </c>
      <c r="W300" s="27">
        <f t="shared" ref="W300:W302" si="1451">ROUND(IF($F300=0,Q300,IF($F300=1,Q300,IF($F300=2,Q300,IF($F300=3,Q300,IF($F300=5,Q300,0)))))*K300,0)</f>
        <v>28</v>
      </c>
      <c r="X300" s="27">
        <f t="shared" ref="X300:X302" si="1452">ROUND(IF($F300=0,R300,IF($F300=1,R300,IF($F300=2,R300,IF($F300=3,R300,IF($F300=4,R300,IF($F300=5,R300,0))))))*L300,0)</f>
        <v>28</v>
      </c>
      <c r="Y300" s="27">
        <f t="shared" ref="Y300:Y302" si="1453">ROUND(IF($F300=0,M300,IF($F300=5,M300,0))*H300,0)</f>
        <v>23</v>
      </c>
      <c r="Z300" s="27">
        <f t="shared" ref="Z300:Z302" si="1454">ROUND(IF($F300=0,N300,IF($F300=5,N300,0))*H300,0)</f>
        <v>23</v>
      </c>
      <c r="AA300" s="27">
        <f t="shared" ref="AA300:AA302" si="1455">ROUND(IF($F300=0,O300,IF($F300=1,O300,IF($F300=5,O300,0)))*I300,0)</f>
        <v>24</v>
      </c>
      <c r="AB300" s="27">
        <f t="shared" ref="AB300:AB302" si="1456">ROUND(IF($F300=0,P300,IF($F300=1,P300,IF($F300=2,P300,IF($F300=5,P300,0))))*J300,0)</f>
        <v>26</v>
      </c>
      <c r="AC300" s="27">
        <f t="shared" ref="AC300:AC302" si="1457">ROUND(IF($F300=0,Q300,IF($F300=1,Q300,IF($F300=2,Q300,IF($F300=3,Q300,IF($F300=5,Q300,0)))))*K300,0)</f>
        <v>28</v>
      </c>
      <c r="AD300" s="27">
        <f t="shared" ref="AD300:AD302" si="1458">ROUND(IF($F300=0,R300,IF($F300=1,R300,IF($F300=2,R300,IF($F300=3,R300,IF($F300=4,R300,IF($F300=5,R300,0))))))*L300,0)</f>
        <v>28</v>
      </c>
    </row>
    <row r="301" spans="1:30" s="2" customFormat="1" ht="18" customHeight="1" outlineLevel="1">
      <c r="A301" s="72"/>
      <c r="B301" s="72"/>
      <c r="C301" s="11"/>
      <c r="D301" s="25" t="s">
        <v>227</v>
      </c>
      <c r="E301" s="4">
        <v>21244</v>
      </c>
      <c r="F301" s="9">
        <v>0</v>
      </c>
      <c r="G301" s="9"/>
      <c r="H301" s="3">
        <v>0.75</v>
      </c>
      <c r="I301" s="3">
        <v>0.8</v>
      </c>
      <c r="J301" s="3">
        <v>0.85</v>
      </c>
      <c r="K301" s="3">
        <v>0.9</v>
      </c>
      <c r="L301" s="3">
        <v>0.9</v>
      </c>
      <c r="M301" s="5">
        <f>ROUND(M$299*($E301/$E$299),0)</f>
        <v>36</v>
      </c>
      <c r="N301" s="5">
        <f t="shared" si="1446"/>
        <v>36</v>
      </c>
      <c r="O301" s="5">
        <f t="shared" si="1446"/>
        <v>35</v>
      </c>
      <c r="P301" s="5">
        <f t="shared" si="1446"/>
        <v>35</v>
      </c>
      <c r="Q301" s="5">
        <f t="shared" si="1446"/>
        <v>36</v>
      </c>
      <c r="R301" s="5">
        <f t="shared" si="1446"/>
        <v>36</v>
      </c>
      <c r="S301" s="27">
        <f t="shared" si="1447"/>
        <v>27</v>
      </c>
      <c r="T301" s="27">
        <f t="shared" si="1448"/>
        <v>27</v>
      </c>
      <c r="U301" s="27">
        <f t="shared" si="1449"/>
        <v>28</v>
      </c>
      <c r="V301" s="27">
        <f t="shared" si="1450"/>
        <v>30</v>
      </c>
      <c r="W301" s="27">
        <f t="shared" si="1451"/>
        <v>32</v>
      </c>
      <c r="X301" s="27">
        <f t="shared" si="1452"/>
        <v>32</v>
      </c>
      <c r="Y301" s="27">
        <f t="shared" si="1453"/>
        <v>27</v>
      </c>
      <c r="Z301" s="27">
        <f t="shared" si="1454"/>
        <v>27</v>
      </c>
      <c r="AA301" s="27">
        <f t="shared" si="1455"/>
        <v>28</v>
      </c>
      <c r="AB301" s="27">
        <f t="shared" si="1456"/>
        <v>30</v>
      </c>
      <c r="AC301" s="27">
        <f t="shared" si="1457"/>
        <v>32</v>
      </c>
      <c r="AD301" s="27">
        <f t="shared" si="1458"/>
        <v>32</v>
      </c>
    </row>
    <row r="302" spans="1:30" s="2" customFormat="1" ht="18" customHeight="1" outlineLevel="1">
      <c r="A302" s="72" t="s">
        <v>1504</v>
      </c>
      <c r="B302" s="25" t="s">
        <v>1474</v>
      </c>
      <c r="C302" s="41"/>
      <c r="D302" s="25" t="s">
        <v>228</v>
      </c>
      <c r="E302" s="4">
        <v>71682</v>
      </c>
      <c r="F302" s="9">
        <v>0</v>
      </c>
      <c r="G302" s="9"/>
      <c r="H302" s="3">
        <v>0.75</v>
      </c>
      <c r="I302" s="3">
        <v>0.8</v>
      </c>
      <c r="J302" s="3">
        <v>0.85</v>
      </c>
      <c r="K302" s="3">
        <v>0.9</v>
      </c>
      <c r="L302" s="3">
        <v>0.9</v>
      </c>
      <c r="M302" s="5">
        <f>M299-M300-M301</f>
        <v>120</v>
      </c>
      <c r="N302" s="5">
        <f t="shared" ref="N302" si="1459">N299-N300-N301</f>
        <v>120</v>
      </c>
      <c r="O302" s="5">
        <f t="shared" ref="O302:R302" si="1460">O299-O300-O301</f>
        <v>119</v>
      </c>
      <c r="P302" s="5">
        <f t="shared" si="1460"/>
        <v>117</v>
      </c>
      <c r="Q302" s="5">
        <f t="shared" si="1460"/>
        <v>120</v>
      </c>
      <c r="R302" s="5">
        <f t="shared" si="1460"/>
        <v>123</v>
      </c>
      <c r="S302" s="27">
        <f t="shared" si="1447"/>
        <v>90</v>
      </c>
      <c r="T302" s="27">
        <f t="shared" si="1448"/>
        <v>90</v>
      </c>
      <c r="U302" s="27">
        <f t="shared" si="1449"/>
        <v>95</v>
      </c>
      <c r="V302" s="27">
        <f t="shared" si="1450"/>
        <v>99</v>
      </c>
      <c r="W302" s="27">
        <f t="shared" si="1451"/>
        <v>108</v>
      </c>
      <c r="X302" s="27">
        <f t="shared" si="1452"/>
        <v>111</v>
      </c>
      <c r="Y302" s="27">
        <f t="shared" si="1453"/>
        <v>90</v>
      </c>
      <c r="Z302" s="27">
        <f t="shared" si="1454"/>
        <v>90</v>
      </c>
      <c r="AA302" s="27">
        <f t="shared" si="1455"/>
        <v>95</v>
      </c>
      <c r="AB302" s="27">
        <f t="shared" si="1456"/>
        <v>99</v>
      </c>
      <c r="AC302" s="27">
        <f t="shared" si="1457"/>
        <v>108</v>
      </c>
      <c r="AD302" s="27">
        <f t="shared" si="1458"/>
        <v>111</v>
      </c>
    </row>
    <row r="303" spans="1:30" s="2" customFormat="1" ht="18" customHeight="1">
      <c r="A303" s="72"/>
      <c r="B303" s="72" t="s">
        <v>229</v>
      </c>
      <c r="C303" s="25" t="s">
        <v>230</v>
      </c>
      <c r="D303" s="25" t="s">
        <v>2</v>
      </c>
      <c r="E303" s="4"/>
      <c r="F303" s="9"/>
      <c r="G303" s="9"/>
      <c r="H303" s="3"/>
      <c r="I303" s="3"/>
      <c r="J303" s="3"/>
      <c r="K303" s="3"/>
      <c r="L303" s="3"/>
      <c r="M303" s="5">
        <f>SUMPRODUCT(($D304:$D312="계")*(M304:M312))</f>
        <v>732</v>
      </c>
      <c r="N303" s="5">
        <f t="shared" ref="N303" si="1461">SUMPRODUCT(($D304:$D312="계")*(N304:N312))</f>
        <v>734</v>
      </c>
      <c r="O303" s="5">
        <f t="shared" ref="O303:R303" si="1462">SUMPRODUCT(($D304:$D312="계")*(O304:O312))</f>
        <v>723</v>
      </c>
      <c r="P303" s="5">
        <f t="shared" si="1462"/>
        <v>714</v>
      </c>
      <c r="Q303" s="5">
        <f t="shared" si="1462"/>
        <v>730</v>
      </c>
      <c r="R303" s="5">
        <f t="shared" si="1462"/>
        <v>745</v>
      </c>
      <c r="S303" s="5">
        <f t="shared" ref="S303:T303" si="1463">SUMPRODUCT(($D304:$D312="계")*(S304:S312))</f>
        <v>48</v>
      </c>
      <c r="T303" s="5">
        <f t="shared" si="1463"/>
        <v>49</v>
      </c>
      <c r="U303" s="5">
        <f t="shared" ref="U303" si="1464">SUMPRODUCT(($D304:$D312="계")*(U304:U312))</f>
        <v>578</v>
      </c>
      <c r="V303" s="5">
        <f t="shared" ref="V303" si="1465">SUMPRODUCT(($D304:$D312="계")*(V304:V312))</f>
        <v>607</v>
      </c>
      <c r="W303" s="5">
        <f t="shared" ref="W303" si="1466">SUMPRODUCT(($D304:$D312="계")*(W304:W312))</f>
        <v>657</v>
      </c>
      <c r="X303" s="5">
        <f t="shared" ref="X303" si="1467">SUMPRODUCT(($D304:$D312="계")*(X304:X312))</f>
        <v>670</v>
      </c>
      <c r="Y303" s="5">
        <f t="shared" ref="Y303:Z303" si="1468">SUMPRODUCT(($D304:$D312="계")*(Y304:Y312))</f>
        <v>48</v>
      </c>
      <c r="Z303" s="5">
        <f t="shared" si="1468"/>
        <v>49</v>
      </c>
      <c r="AA303" s="5">
        <f t="shared" ref="AA303" si="1469">SUMPRODUCT(($D304:$D312="계")*(AA304:AA312))</f>
        <v>578</v>
      </c>
      <c r="AB303" s="5">
        <f t="shared" ref="AB303" si="1470">SUMPRODUCT(($D304:$D312="계")*(AB304:AB312))</f>
        <v>607</v>
      </c>
      <c r="AC303" s="5">
        <f t="shared" ref="AC303" si="1471">SUMPRODUCT(($D304:$D312="계")*(AC304:AC312))</f>
        <v>657</v>
      </c>
      <c r="AD303" s="5">
        <f t="shared" ref="AD303" si="1472">SUMPRODUCT(($D304:$D312="계")*(AD304:AD312))</f>
        <v>670</v>
      </c>
    </row>
    <row r="304" spans="1:30" s="2" customFormat="1" ht="18" customHeight="1" outlineLevel="1">
      <c r="A304" s="72"/>
      <c r="B304" s="72"/>
      <c r="C304" s="22" t="s">
        <v>861</v>
      </c>
      <c r="D304" s="25" t="s">
        <v>1122</v>
      </c>
      <c r="E304" s="4"/>
      <c r="F304" s="9"/>
      <c r="G304" s="9"/>
      <c r="H304" s="3"/>
      <c r="I304" s="3"/>
      <c r="J304" s="3"/>
      <c r="K304" s="3"/>
      <c r="L304" s="3"/>
      <c r="M304" s="5">
        <f>VLOOKUP($C304,'[1]1.계획인구(행정)'!$C$7:$U$501,14,FALSE)</f>
        <v>239</v>
      </c>
      <c r="N304" s="5">
        <f>VLOOKUP($C304,'[1]1.계획인구(행정)'!$C$7:$U$501,15,FALSE)</f>
        <v>240</v>
      </c>
      <c r="O304" s="5">
        <f>VLOOKUP($C304,'[1]1.계획인구(행정)'!$C$7:$U$501,16,FALSE)</f>
        <v>236</v>
      </c>
      <c r="P304" s="5">
        <f>VLOOKUP($C304,'[1]1.계획인구(행정)'!$C$7:$U$501,17,FALSE)</f>
        <v>233</v>
      </c>
      <c r="Q304" s="5">
        <f>VLOOKUP($C304,'[1]1.계획인구(행정)'!$C$7:$U$501,18,FALSE)</f>
        <v>238</v>
      </c>
      <c r="R304" s="5">
        <f>VLOOKUP($C304,'[1]1.계획인구(행정)'!$C$7:$U$501,19,FALSE)</f>
        <v>243</v>
      </c>
      <c r="S304" s="5">
        <f>SUM(S305)</f>
        <v>0</v>
      </c>
      <c r="T304" s="5">
        <f>SUM(T305)</f>
        <v>0</v>
      </c>
      <c r="U304" s="5">
        <f t="shared" ref="U304:AD304" si="1473">SUM(U305)</f>
        <v>189</v>
      </c>
      <c r="V304" s="5">
        <f t="shared" si="1473"/>
        <v>198</v>
      </c>
      <c r="W304" s="5">
        <f t="shared" si="1473"/>
        <v>214</v>
      </c>
      <c r="X304" s="5">
        <f t="shared" si="1473"/>
        <v>219</v>
      </c>
      <c r="Y304" s="5">
        <f t="shared" si="1473"/>
        <v>0</v>
      </c>
      <c r="Z304" s="5">
        <f t="shared" si="1473"/>
        <v>0</v>
      </c>
      <c r="AA304" s="5">
        <f t="shared" si="1473"/>
        <v>189</v>
      </c>
      <c r="AB304" s="5">
        <f t="shared" si="1473"/>
        <v>198</v>
      </c>
      <c r="AC304" s="5">
        <f t="shared" si="1473"/>
        <v>214</v>
      </c>
      <c r="AD304" s="5">
        <f t="shared" si="1473"/>
        <v>219</v>
      </c>
    </row>
    <row r="305" spans="1:30" s="2" customFormat="1" ht="18" customHeight="1" outlineLevel="1">
      <c r="A305" s="72"/>
      <c r="B305" s="72"/>
      <c r="C305" s="11"/>
      <c r="D305" s="25" t="s">
        <v>231</v>
      </c>
      <c r="E305" s="4"/>
      <c r="F305" s="9">
        <v>1</v>
      </c>
      <c r="G305" s="9"/>
      <c r="H305" s="3">
        <v>0.75</v>
      </c>
      <c r="I305" s="3">
        <v>0.8</v>
      </c>
      <c r="J305" s="3">
        <v>0.85</v>
      </c>
      <c r="K305" s="3">
        <v>0.9</v>
      </c>
      <c r="L305" s="3">
        <v>0.9</v>
      </c>
      <c r="M305" s="5">
        <f>M304</f>
        <v>239</v>
      </c>
      <c r="N305" s="5">
        <f t="shared" ref="N305:R305" si="1474">N304</f>
        <v>240</v>
      </c>
      <c r="O305" s="5">
        <f t="shared" si="1474"/>
        <v>236</v>
      </c>
      <c r="P305" s="5">
        <f t="shared" si="1474"/>
        <v>233</v>
      </c>
      <c r="Q305" s="5">
        <f t="shared" si="1474"/>
        <v>238</v>
      </c>
      <c r="R305" s="5">
        <f t="shared" si="1474"/>
        <v>243</v>
      </c>
      <c r="S305" s="27">
        <f t="shared" ref="S305" si="1475">ROUND(IF($F305=0,M305,IF($F305=5,0,0))*H305,0)</f>
        <v>0</v>
      </c>
      <c r="T305" s="27">
        <f t="shared" ref="T305" si="1476">ROUND(IF($F305=0,N305,IF($F305=5,0,0))*H305,0)</f>
        <v>0</v>
      </c>
      <c r="U305" s="27">
        <f>ROUND(IF($F305=0,O305,IF($F305=1,O305,IF($F305=5,O305,0)))*I305,0)</f>
        <v>189</v>
      </c>
      <c r="V305" s="27">
        <f>ROUND(IF($F305=0,P305,IF($F305=1,P305,IF($F305=2,P305,IF($F305=5,P305,0))))*J305,0)</f>
        <v>198</v>
      </c>
      <c r="W305" s="27">
        <f>ROUND(IF($F305=0,Q305,IF($F305=1,Q305,IF($F305=2,Q305,IF($F305=3,Q305,IF($F305=5,Q305,0)))))*K305,0)</f>
        <v>214</v>
      </c>
      <c r="X305" s="27">
        <f>ROUND(IF($F305=0,R305,IF($F305=1,R305,IF($F305=2,R305,IF($F305=3,R305,IF($F305=4,R305,IF($F305=5,R305,0))))))*L305,0)</f>
        <v>219</v>
      </c>
      <c r="Y305" s="27">
        <f t="shared" ref="Y305" si="1477">ROUND(IF($F305=0,M305,IF($F305=5,M305,0))*H305,0)</f>
        <v>0</v>
      </c>
      <c r="Z305" s="27">
        <f t="shared" ref="Z305" si="1478">ROUND(IF($F305=0,N305,IF($F305=5,N305,0))*H305,0)</f>
        <v>0</v>
      </c>
      <c r="AA305" s="27">
        <f>ROUND(IF($F305=0,O305,IF($F305=1,O305,IF($F305=5,O305,0)))*I305,0)</f>
        <v>189</v>
      </c>
      <c r="AB305" s="27">
        <f>ROUND(IF($F305=0,P305,IF($F305=1,P305,IF($F305=2,P305,IF($F305=5,P305,0))))*J305,0)</f>
        <v>198</v>
      </c>
      <c r="AC305" s="27">
        <f>ROUND(IF($F305=0,Q305,IF($F305=1,Q305,IF($F305=2,Q305,IF($F305=3,Q305,IF($F305=5,Q305,0)))))*K305,0)</f>
        <v>214</v>
      </c>
      <c r="AD305" s="27">
        <f>ROUND(IF($F305=0,R305,IF($F305=1,R305,IF($F305=2,R305,IF($F305=3,R305,IF($F305=4,R305,IF($F305=5,R305,0))))))*L305,0)</f>
        <v>219</v>
      </c>
    </row>
    <row r="306" spans="1:30" s="2" customFormat="1" ht="18" customHeight="1" outlineLevel="1">
      <c r="A306" s="72"/>
      <c r="B306" s="72"/>
      <c r="C306" s="22" t="s">
        <v>862</v>
      </c>
      <c r="D306" s="25" t="s">
        <v>1122</v>
      </c>
      <c r="E306" s="4"/>
      <c r="F306" s="9"/>
      <c r="G306" s="9"/>
      <c r="H306" s="3"/>
      <c r="I306" s="3"/>
      <c r="J306" s="3"/>
      <c r="K306" s="3"/>
      <c r="L306" s="3"/>
      <c r="M306" s="5">
        <f>VLOOKUP($C306,'[1]1.계획인구(행정)'!$C$7:$U$501,14,FALSE)</f>
        <v>237</v>
      </c>
      <c r="N306" s="5">
        <f>VLOOKUP($C306,'[1]1.계획인구(행정)'!$C$7:$U$501,15,FALSE)</f>
        <v>237</v>
      </c>
      <c r="O306" s="5">
        <f>VLOOKUP($C306,'[1]1.계획인구(행정)'!$C$7:$U$501,16,FALSE)</f>
        <v>234</v>
      </c>
      <c r="P306" s="5">
        <f>VLOOKUP($C306,'[1]1.계획인구(행정)'!$C$7:$U$501,17,FALSE)</f>
        <v>231</v>
      </c>
      <c r="Q306" s="5">
        <f>VLOOKUP($C306,'[1]1.계획인구(행정)'!$C$7:$U$501,18,FALSE)</f>
        <v>236</v>
      </c>
      <c r="R306" s="5">
        <f>VLOOKUP($C306,'[1]1.계획인구(행정)'!$C$7:$U$501,19,FALSE)</f>
        <v>241</v>
      </c>
      <c r="S306" s="5">
        <f t="shared" ref="S306:AD306" si="1479">SUM(S307)</f>
        <v>0</v>
      </c>
      <c r="T306" s="5">
        <f t="shared" si="1479"/>
        <v>0</v>
      </c>
      <c r="U306" s="5">
        <f t="shared" si="1479"/>
        <v>187</v>
      </c>
      <c r="V306" s="5">
        <f t="shared" si="1479"/>
        <v>196</v>
      </c>
      <c r="W306" s="5">
        <f t="shared" si="1479"/>
        <v>212</v>
      </c>
      <c r="X306" s="5">
        <f t="shared" si="1479"/>
        <v>217</v>
      </c>
      <c r="Y306" s="5">
        <f t="shared" si="1479"/>
        <v>0</v>
      </c>
      <c r="Z306" s="5">
        <f t="shared" si="1479"/>
        <v>0</v>
      </c>
      <c r="AA306" s="5">
        <f t="shared" si="1479"/>
        <v>187</v>
      </c>
      <c r="AB306" s="5">
        <f t="shared" si="1479"/>
        <v>196</v>
      </c>
      <c r="AC306" s="5">
        <f t="shared" si="1479"/>
        <v>212</v>
      </c>
      <c r="AD306" s="5">
        <f t="shared" si="1479"/>
        <v>217</v>
      </c>
    </row>
    <row r="307" spans="1:30" s="2" customFormat="1" ht="18" customHeight="1" outlineLevel="1">
      <c r="A307" s="72"/>
      <c r="B307" s="72"/>
      <c r="C307" s="11"/>
      <c r="D307" s="25" t="s">
        <v>232</v>
      </c>
      <c r="E307" s="4"/>
      <c r="F307" s="9">
        <v>1</v>
      </c>
      <c r="G307" s="9"/>
      <c r="H307" s="3">
        <v>0.75</v>
      </c>
      <c r="I307" s="3">
        <v>0.8</v>
      </c>
      <c r="J307" s="3">
        <v>0.85</v>
      </c>
      <c r="K307" s="3">
        <v>0.9</v>
      </c>
      <c r="L307" s="3">
        <v>0.9</v>
      </c>
      <c r="M307" s="5">
        <f>M306</f>
        <v>237</v>
      </c>
      <c r="N307" s="5">
        <f t="shared" ref="N307:O307" si="1480">N306</f>
        <v>237</v>
      </c>
      <c r="O307" s="5">
        <f t="shared" si="1480"/>
        <v>234</v>
      </c>
      <c r="P307" s="5">
        <f t="shared" ref="P307" si="1481">P306</f>
        <v>231</v>
      </c>
      <c r="Q307" s="5">
        <f t="shared" ref="Q307" si="1482">Q306</f>
        <v>236</v>
      </c>
      <c r="R307" s="5">
        <f t="shared" ref="R307" si="1483">R306</f>
        <v>241</v>
      </c>
      <c r="S307" s="27">
        <f t="shared" ref="S307" si="1484">ROUND(IF($F307=0,M307,IF($F307=5,0,0))*H307,0)</f>
        <v>0</v>
      </c>
      <c r="T307" s="27">
        <f t="shared" ref="T307" si="1485">ROUND(IF($F307=0,N307,IF($F307=5,0,0))*H307,0)</f>
        <v>0</v>
      </c>
      <c r="U307" s="27">
        <f>ROUND(IF($F307=0,O307,IF($F307=1,O307,IF($F307=5,O307,0)))*I307,0)</f>
        <v>187</v>
      </c>
      <c r="V307" s="27">
        <f>ROUND(IF($F307=0,P307,IF($F307=1,P307,IF($F307=2,P307,IF($F307=5,P307,0))))*J307,0)</f>
        <v>196</v>
      </c>
      <c r="W307" s="27">
        <f>ROUND(IF($F307=0,Q307,IF($F307=1,Q307,IF($F307=2,Q307,IF($F307=3,Q307,IF($F307=5,Q307,0)))))*K307,0)</f>
        <v>212</v>
      </c>
      <c r="X307" s="27">
        <f>ROUND(IF($F307=0,R307,IF($F307=1,R307,IF($F307=2,R307,IF($F307=3,R307,IF($F307=4,R307,IF($F307=5,R307,0))))))*L307,0)</f>
        <v>217</v>
      </c>
      <c r="Y307" s="27">
        <f t="shared" ref="Y307" si="1486">ROUND(IF($F307=0,M307,IF($F307=5,M307,0))*H307,0)</f>
        <v>0</v>
      </c>
      <c r="Z307" s="27">
        <f t="shared" ref="Z307" si="1487">ROUND(IF($F307=0,N307,IF($F307=5,N307,0))*H307,0)</f>
        <v>0</v>
      </c>
      <c r="AA307" s="27">
        <f>ROUND(IF($F307=0,O307,IF($F307=1,O307,IF($F307=5,O307,0)))*I307,0)</f>
        <v>187</v>
      </c>
      <c r="AB307" s="27">
        <f>ROUND(IF($F307=0,P307,IF($F307=1,P307,IF($F307=2,P307,IF($F307=5,P307,0))))*J307,0)</f>
        <v>196</v>
      </c>
      <c r="AC307" s="27">
        <f>ROUND(IF($F307=0,Q307,IF($F307=1,Q307,IF($F307=2,Q307,IF($F307=3,Q307,IF($F307=5,Q307,0)))))*K307,0)</f>
        <v>212</v>
      </c>
      <c r="AD307" s="27">
        <f>ROUND(IF($F307=0,R307,IF($F307=1,R307,IF($F307=2,R307,IF($F307=3,R307,IF($F307=4,R307,IF($F307=5,R307,0))))))*L307,0)</f>
        <v>217</v>
      </c>
    </row>
    <row r="308" spans="1:30" s="2" customFormat="1" ht="18" customHeight="1" outlineLevel="1">
      <c r="A308" s="72"/>
      <c r="B308" s="72"/>
      <c r="C308" s="22" t="s">
        <v>863</v>
      </c>
      <c r="D308" s="25" t="s">
        <v>1122</v>
      </c>
      <c r="E308" s="4"/>
      <c r="F308" s="9"/>
      <c r="G308" s="9"/>
      <c r="H308" s="3"/>
      <c r="I308" s="3"/>
      <c r="J308" s="3"/>
      <c r="K308" s="3"/>
      <c r="L308" s="3"/>
      <c r="M308" s="5">
        <f>VLOOKUP($C308,'[1]1.계획인구(행정)'!$C$7:$U$501,14,FALSE)</f>
        <v>163</v>
      </c>
      <c r="N308" s="5">
        <f>VLOOKUP($C308,'[1]1.계획인구(행정)'!$C$7:$U$501,15,FALSE)</f>
        <v>163</v>
      </c>
      <c r="O308" s="5">
        <f>VLOOKUP($C308,'[1]1.계획인구(행정)'!$C$7:$U$501,16,FALSE)</f>
        <v>161</v>
      </c>
      <c r="P308" s="5">
        <f>VLOOKUP($C308,'[1]1.계획인구(행정)'!$C$7:$U$501,17,FALSE)</f>
        <v>159</v>
      </c>
      <c r="Q308" s="5">
        <f>VLOOKUP($C308,'[1]1.계획인구(행정)'!$C$7:$U$501,18,FALSE)</f>
        <v>163</v>
      </c>
      <c r="R308" s="5">
        <f>VLOOKUP($C308,'[1]1.계획인구(행정)'!$C$7:$U$501,19,FALSE)</f>
        <v>166</v>
      </c>
      <c r="S308" s="5">
        <f t="shared" ref="S308:AD308" si="1488">SUM(S309)</f>
        <v>0</v>
      </c>
      <c r="T308" s="5">
        <f t="shared" si="1488"/>
        <v>0</v>
      </c>
      <c r="U308" s="5">
        <f t="shared" si="1488"/>
        <v>129</v>
      </c>
      <c r="V308" s="5">
        <f t="shared" si="1488"/>
        <v>135</v>
      </c>
      <c r="W308" s="5">
        <f t="shared" si="1488"/>
        <v>147</v>
      </c>
      <c r="X308" s="5">
        <f t="shared" si="1488"/>
        <v>149</v>
      </c>
      <c r="Y308" s="5">
        <f t="shared" si="1488"/>
        <v>0</v>
      </c>
      <c r="Z308" s="5">
        <f t="shared" si="1488"/>
        <v>0</v>
      </c>
      <c r="AA308" s="5">
        <f t="shared" si="1488"/>
        <v>129</v>
      </c>
      <c r="AB308" s="5">
        <f t="shared" si="1488"/>
        <v>135</v>
      </c>
      <c r="AC308" s="5">
        <f t="shared" si="1488"/>
        <v>147</v>
      </c>
      <c r="AD308" s="5">
        <f t="shared" si="1488"/>
        <v>149</v>
      </c>
    </row>
    <row r="309" spans="1:30" s="2" customFormat="1" ht="18" customHeight="1" outlineLevel="1">
      <c r="A309" s="72"/>
      <c r="B309" s="72"/>
      <c r="C309" s="11"/>
      <c r="D309" s="25" t="s">
        <v>233</v>
      </c>
      <c r="E309" s="4"/>
      <c r="F309" s="9">
        <v>1</v>
      </c>
      <c r="G309" s="9"/>
      <c r="H309" s="3">
        <v>0.75</v>
      </c>
      <c r="I309" s="3">
        <v>0.8</v>
      </c>
      <c r="J309" s="3">
        <v>0.85</v>
      </c>
      <c r="K309" s="3">
        <v>0.9</v>
      </c>
      <c r="L309" s="3">
        <v>0.9</v>
      </c>
      <c r="M309" s="5">
        <f>M308</f>
        <v>163</v>
      </c>
      <c r="N309" s="5">
        <f t="shared" ref="N309:O309" si="1489">N308</f>
        <v>163</v>
      </c>
      <c r="O309" s="5">
        <f t="shared" si="1489"/>
        <v>161</v>
      </c>
      <c r="P309" s="5">
        <f t="shared" ref="P309" si="1490">P308</f>
        <v>159</v>
      </c>
      <c r="Q309" s="5">
        <f t="shared" ref="Q309" si="1491">Q308</f>
        <v>163</v>
      </c>
      <c r="R309" s="5">
        <f t="shared" ref="R309" si="1492">R308</f>
        <v>166</v>
      </c>
      <c r="S309" s="27">
        <f t="shared" ref="S309" si="1493">ROUND(IF($F309=0,M309,IF($F309=5,0,0))*H309,0)</f>
        <v>0</v>
      </c>
      <c r="T309" s="27">
        <f t="shared" ref="T309" si="1494">ROUND(IF($F309=0,N309,IF($F309=5,0,0))*H309,0)</f>
        <v>0</v>
      </c>
      <c r="U309" s="27">
        <f>ROUND(IF($F309=0,O309,IF($F309=1,O309,IF($F309=5,O309,0)))*I309,0)</f>
        <v>129</v>
      </c>
      <c r="V309" s="27">
        <f>ROUND(IF($F309=0,P309,IF($F309=1,P309,IF($F309=2,P309,IF($F309=5,P309,0))))*J309,0)</f>
        <v>135</v>
      </c>
      <c r="W309" s="27">
        <f>ROUND(IF($F309=0,Q309,IF($F309=1,Q309,IF($F309=2,Q309,IF($F309=3,Q309,IF($F309=5,Q309,0)))))*K309,0)</f>
        <v>147</v>
      </c>
      <c r="X309" s="27">
        <f>ROUND(IF($F309=0,R309,IF($F309=1,R309,IF($F309=2,R309,IF($F309=3,R309,IF($F309=4,R309,IF($F309=5,R309,0))))))*L309,0)</f>
        <v>149</v>
      </c>
      <c r="Y309" s="27">
        <f t="shared" ref="Y309" si="1495">ROUND(IF($F309=0,M309,IF($F309=5,M309,0))*H309,0)</f>
        <v>0</v>
      </c>
      <c r="Z309" s="27">
        <f t="shared" ref="Z309" si="1496">ROUND(IF($F309=0,N309,IF($F309=5,N309,0))*H309,0)</f>
        <v>0</v>
      </c>
      <c r="AA309" s="27">
        <f>ROUND(IF($F309=0,O309,IF($F309=1,O309,IF($F309=5,O309,0)))*I309,0)</f>
        <v>129</v>
      </c>
      <c r="AB309" s="27">
        <f>ROUND(IF($F309=0,P309,IF($F309=1,P309,IF($F309=2,P309,IF($F309=5,P309,0))))*J309,0)</f>
        <v>135</v>
      </c>
      <c r="AC309" s="27">
        <f>ROUND(IF($F309=0,Q309,IF($F309=1,Q309,IF($F309=2,Q309,IF($F309=3,Q309,IF($F309=5,Q309,0)))))*K309,0)</f>
        <v>147</v>
      </c>
      <c r="AD309" s="27">
        <f>ROUND(IF($F309=0,R309,IF($F309=1,R309,IF($F309=2,R309,IF($F309=3,R309,IF($F309=4,R309,IF($F309=5,R309,0))))))*L309,0)</f>
        <v>149</v>
      </c>
    </row>
    <row r="310" spans="1:30" s="2" customFormat="1" ht="18" customHeight="1" outlineLevel="1">
      <c r="A310" s="72"/>
      <c r="B310" s="72"/>
      <c r="C310" s="22" t="s">
        <v>864</v>
      </c>
      <c r="D310" s="25" t="s">
        <v>1122</v>
      </c>
      <c r="E310" s="4">
        <f>SUM(E311:E312)</f>
        <v>23243</v>
      </c>
      <c r="F310" s="9"/>
      <c r="G310" s="9"/>
      <c r="H310" s="3"/>
      <c r="I310" s="3"/>
      <c r="J310" s="3"/>
      <c r="K310" s="3"/>
      <c r="L310" s="3"/>
      <c r="M310" s="5">
        <f>VLOOKUP($C310,'[1]1.계획인구(행정)'!$C$7:$U$501,14,FALSE)</f>
        <v>93</v>
      </c>
      <c r="N310" s="5">
        <f>VLOOKUP($C310,'[1]1.계획인구(행정)'!$C$7:$U$501,15,FALSE)</f>
        <v>94</v>
      </c>
      <c r="O310" s="5">
        <f>VLOOKUP($C310,'[1]1.계획인구(행정)'!$C$7:$U$501,16,FALSE)</f>
        <v>92</v>
      </c>
      <c r="P310" s="5">
        <f>VLOOKUP($C310,'[1]1.계획인구(행정)'!$C$7:$U$501,17,FALSE)</f>
        <v>91</v>
      </c>
      <c r="Q310" s="5">
        <f>VLOOKUP($C310,'[1]1.계획인구(행정)'!$C$7:$U$501,18,FALSE)</f>
        <v>93</v>
      </c>
      <c r="R310" s="5">
        <f>VLOOKUP($C310,'[1]1.계획인구(행정)'!$C$7:$U$501,19,FALSE)</f>
        <v>95</v>
      </c>
      <c r="S310" s="5">
        <f>SUM(S311:S312)</f>
        <v>48</v>
      </c>
      <c r="T310" s="5">
        <f>SUM(T311:T312)</f>
        <v>49</v>
      </c>
      <c r="U310" s="5">
        <f t="shared" ref="U310:AD310" si="1497">SUM(U311:U312)</f>
        <v>73</v>
      </c>
      <c r="V310" s="5">
        <f t="shared" si="1497"/>
        <v>78</v>
      </c>
      <c r="W310" s="5">
        <f t="shared" si="1497"/>
        <v>84</v>
      </c>
      <c r="X310" s="5">
        <f t="shared" si="1497"/>
        <v>85</v>
      </c>
      <c r="Y310" s="5">
        <f t="shared" si="1497"/>
        <v>48</v>
      </c>
      <c r="Z310" s="5">
        <f t="shared" si="1497"/>
        <v>49</v>
      </c>
      <c r="AA310" s="5">
        <f t="shared" si="1497"/>
        <v>73</v>
      </c>
      <c r="AB310" s="5">
        <f t="shared" si="1497"/>
        <v>78</v>
      </c>
      <c r="AC310" s="5">
        <f t="shared" si="1497"/>
        <v>84</v>
      </c>
      <c r="AD310" s="5">
        <f t="shared" si="1497"/>
        <v>85</v>
      </c>
    </row>
    <row r="311" spans="1:30" s="2" customFormat="1" ht="18" customHeight="1" outlineLevel="1">
      <c r="A311" s="72"/>
      <c r="B311" s="72"/>
      <c r="C311" s="12"/>
      <c r="D311" s="25" t="s">
        <v>234</v>
      </c>
      <c r="E311" s="4">
        <v>7166</v>
      </c>
      <c r="F311" s="9">
        <v>1</v>
      </c>
      <c r="G311" s="9"/>
      <c r="H311" s="3">
        <v>0.75</v>
      </c>
      <c r="I311" s="3">
        <v>0.8</v>
      </c>
      <c r="J311" s="3">
        <v>0.85</v>
      </c>
      <c r="K311" s="3">
        <v>0.9</v>
      </c>
      <c r="L311" s="3">
        <v>0.9</v>
      </c>
      <c r="M311" s="5">
        <f>ROUND(M$310*($E311/$E$310),0)</f>
        <v>29</v>
      </c>
      <c r="N311" s="5">
        <f t="shared" ref="N311:R311" si="1498">ROUND(N$310*($E311/$E$310),0)</f>
        <v>29</v>
      </c>
      <c r="O311" s="5">
        <f t="shared" si="1498"/>
        <v>28</v>
      </c>
      <c r="P311" s="5">
        <f t="shared" si="1498"/>
        <v>28</v>
      </c>
      <c r="Q311" s="5">
        <f t="shared" si="1498"/>
        <v>29</v>
      </c>
      <c r="R311" s="5">
        <f t="shared" si="1498"/>
        <v>29</v>
      </c>
      <c r="S311" s="27">
        <f t="shared" ref="S311:S312" si="1499">ROUND(IF($F311=0,M311,IF($F311=5,0,0))*H311,0)</f>
        <v>0</v>
      </c>
      <c r="T311" s="27">
        <f t="shared" ref="T311:T312" si="1500">ROUND(IF($F311=0,N311,IF($F311=5,0,0))*H311,0)</f>
        <v>0</v>
      </c>
      <c r="U311" s="27">
        <f>ROUND(IF($F311=0,O311,IF($F311=1,O311,IF($F311=5,O311,0)))*I311,0)</f>
        <v>22</v>
      </c>
      <c r="V311" s="27">
        <f>ROUND(IF($F311=0,P311,IF($F311=1,P311,IF($F311=2,P311,IF($F311=5,P311,0))))*J311,0)</f>
        <v>24</v>
      </c>
      <c r="W311" s="27">
        <f>ROUND(IF($F311=0,Q311,IF($F311=1,Q311,IF($F311=2,Q311,IF($F311=3,Q311,IF($F311=5,Q311,0)))))*K311,0)</f>
        <v>26</v>
      </c>
      <c r="X311" s="27">
        <f>ROUND(IF($F311=0,R311,IF($F311=1,R311,IF($F311=2,R311,IF($F311=3,R311,IF($F311=4,R311,IF($F311=5,R311,0))))))*L311,0)</f>
        <v>26</v>
      </c>
      <c r="Y311" s="27">
        <f t="shared" ref="Y311:Y312" si="1501">ROUND(IF($F311=0,M311,IF($F311=5,M311,0))*H311,0)</f>
        <v>0</v>
      </c>
      <c r="Z311" s="27">
        <f t="shared" ref="Z311:Z312" si="1502">ROUND(IF($F311=0,N311,IF($F311=5,N311,0))*H311,0)</f>
        <v>0</v>
      </c>
      <c r="AA311" s="27">
        <f>ROUND(IF($F311=0,O311,IF($F311=1,O311,IF($F311=5,O311,0)))*I311,0)</f>
        <v>22</v>
      </c>
      <c r="AB311" s="27">
        <f>ROUND(IF($F311=0,P311,IF($F311=1,P311,IF($F311=2,P311,IF($F311=5,P311,0))))*J311,0)</f>
        <v>24</v>
      </c>
      <c r="AC311" s="27">
        <f>ROUND(IF($F311=0,Q311,IF($F311=1,Q311,IF($F311=2,Q311,IF($F311=3,Q311,IF($F311=5,Q311,0)))))*K311,0)</f>
        <v>26</v>
      </c>
      <c r="AD311" s="27">
        <f>ROUND(IF($F311=0,R311,IF($F311=1,R311,IF($F311=2,R311,IF($F311=3,R311,IF($F311=4,R311,IF($F311=5,R311,0))))))*L311,0)</f>
        <v>26</v>
      </c>
    </row>
    <row r="312" spans="1:30" s="2" customFormat="1" ht="18" customHeight="1" outlineLevel="1">
      <c r="A312" s="72"/>
      <c r="B312" s="72"/>
      <c r="C312" s="11"/>
      <c r="D312" s="25" t="s">
        <v>235</v>
      </c>
      <c r="E312" s="4">
        <v>16077</v>
      </c>
      <c r="F312" s="9">
        <v>0</v>
      </c>
      <c r="G312" s="9"/>
      <c r="H312" s="3">
        <v>0.75</v>
      </c>
      <c r="I312" s="3">
        <v>0.8</v>
      </c>
      <c r="J312" s="3">
        <v>0.85</v>
      </c>
      <c r="K312" s="3">
        <v>0.9</v>
      </c>
      <c r="L312" s="3">
        <v>0.9</v>
      </c>
      <c r="M312" s="5">
        <f>M310-M311</f>
        <v>64</v>
      </c>
      <c r="N312" s="5">
        <f t="shared" ref="N312" si="1503">N310-N311</f>
        <v>65</v>
      </c>
      <c r="O312" s="5">
        <f t="shared" ref="O312:R312" si="1504">O310-O311</f>
        <v>64</v>
      </c>
      <c r="P312" s="5">
        <f t="shared" si="1504"/>
        <v>63</v>
      </c>
      <c r="Q312" s="5">
        <f t="shared" si="1504"/>
        <v>64</v>
      </c>
      <c r="R312" s="5">
        <f t="shared" si="1504"/>
        <v>66</v>
      </c>
      <c r="S312" s="27">
        <f t="shared" si="1499"/>
        <v>48</v>
      </c>
      <c r="T312" s="27">
        <f t="shared" si="1500"/>
        <v>49</v>
      </c>
      <c r="U312" s="27">
        <f>ROUND(IF($F312=0,O312,IF($F312=1,O312,IF($F312=5,O312,0)))*I312,0)</f>
        <v>51</v>
      </c>
      <c r="V312" s="27">
        <f>ROUND(IF($F312=0,P312,IF($F312=1,P312,IF($F312=2,P312,IF($F312=5,P312,0))))*J312,0)</f>
        <v>54</v>
      </c>
      <c r="W312" s="27">
        <f>ROUND(IF($F312=0,Q312,IF($F312=1,Q312,IF($F312=2,Q312,IF($F312=3,Q312,IF($F312=5,Q312,0)))))*K312,0)</f>
        <v>58</v>
      </c>
      <c r="X312" s="27">
        <f>ROUND(IF($F312=0,R312,IF($F312=1,R312,IF($F312=2,R312,IF($F312=3,R312,IF($F312=4,R312,IF($F312=5,R312,0))))))*L312,0)</f>
        <v>59</v>
      </c>
      <c r="Y312" s="27">
        <f t="shared" si="1501"/>
        <v>48</v>
      </c>
      <c r="Z312" s="27">
        <f t="shared" si="1502"/>
        <v>49</v>
      </c>
      <c r="AA312" s="27">
        <f>ROUND(IF($F312=0,O312,IF($F312=1,O312,IF($F312=5,O312,0)))*I312,0)</f>
        <v>51</v>
      </c>
      <c r="AB312" s="27">
        <f>ROUND(IF($F312=0,P312,IF($F312=1,P312,IF($F312=2,P312,IF($F312=5,P312,0))))*J312,0)</f>
        <v>54</v>
      </c>
      <c r="AC312" s="27">
        <f>ROUND(IF($F312=0,Q312,IF($F312=1,Q312,IF($F312=2,Q312,IF($F312=3,Q312,IF($F312=5,Q312,0)))))*K312,0)</f>
        <v>58</v>
      </c>
      <c r="AD312" s="27">
        <f>ROUND(IF($F312=0,R312,IF($F312=1,R312,IF($F312=2,R312,IF($F312=3,R312,IF($F312=4,R312,IF($F312=5,R312,0))))))*L312,0)</f>
        <v>59</v>
      </c>
    </row>
    <row r="313" spans="1:30" s="2" customFormat="1" ht="18" customHeight="1">
      <c r="A313" s="72"/>
      <c r="B313" s="72" t="s">
        <v>236</v>
      </c>
      <c r="C313" s="25" t="s">
        <v>237</v>
      </c>
      <c r="D313" s="25" t="s">
        <v>43</v>
      </c>
      <c r="E313" s="4"/>
      <c r="F313" s="9"/>
      <c r="G313" s="9"/>
      <c r="H313" s="3"/>
      <c r="I313" s="3"/>
      <c r="J313" s="3"/>
      <c r="K313" s="3"/>
      <c r="L313" s="3"/>
      <c r="M313" s="5">
        <f>SUMPRODUCT(($D314:$D319="계")*(M314:M319))</f>
        <v>566</v>
      </c>
      <c r="N313" s="5">
        <f t="shared" ref="N313" si="1505">SUMPRODUCT(($D314:$D319="계")*(N314:N319))</f>
        <v>568</v>
      </c>
      <c r="O313" s="5">
        <f t="shared" ref="O313:R313" si="1506">SUMPRODUCT(($D314:$D319="계")*(O314:O319))</f>
        <v>559</v>
      </c>
      <c r="P313" s="5">
        <f t="shared" si="1506"/>
        <v>552</v>
      </c>
      <c r="Q313" s="5">
        <f t="shared" si="1506"/>
        <v>566</v>
      </c>
      <c r="R313" s="5">
        <f t="shared" si="1506"/>
        <v>576</v>
      </c>
      <c r="S313" s="5">
        <f t="shared" ref="S313:T313" si="1507">SUMPRODUCT(($D314:$D319="계")*(S314:S319))</f>
        <v>53</v>
      </c>
      <c r="T313" s="5">
        <f t="shared" si="1507"/>
        <v>53</v>
      </c>
      <c r="U313" s="5">
        <f t="shared" ref="U313" si="1508">SUMPRODUCT(($D314:$D319="계")*(U314:U319))</f>
        <v>447</v>
      </c>
      <c r="V313" s="5">
        <f t="shared" ref="V313" si="1509">SUMPRODUCT(($D314:$D319="계")*(V314:V319))</f>
        <v>469</v>
      </c>
      <c r="W313" s="5">
        <f t="shared" ref="W313" si="1510">SUMPRODUCT(($D314:$D319="계")*(W314:W319))</f>
        <v>510</v>
      </c>
      <c r="X313" s="5">
        <f t="shared" ref="X313" si="1511">SUMPRODUCT(($D314:$D319="계")*(X314:X319))</f>
        <v>518</v>
      </c>
      <c r="Y313" s="5">
        <f t="shared" ref="Y313:Z313" si="1512">SUMPRODUCT(($D314:$D319="계")*(Y314:Y319))</f>
        <v>53</v>
      </c>
      <c r="Z313" s="5">
        <f t="shared" si="1512"/>
        <v>53</v>
      </c>
      <c r="AA313" s="5">
        <f t="shared" ref="AA313" si="1513">SUMPRODUCT(($D314:$D319="계")*(AA314:AA319))</f>
        <v>447</v>
      </c>
      <c r="AB313" s="5">
        <f t="shared" ref="AB313" si="1514">SUMPRODUCT(($D314:$D319="계")*(AB314:AB319))</f>
        <v>469</v>
      </c>
      <c r="AC313" s="5">
        <f t="shared" ref="AC313" si="1515">SUMPRODUCT(($D314:$D319="계")*(AC314:AC319))</f>
        <v>510</v>
      </c>
      <c r="AD313" s="5">
        <f t="shared" ref="AD313" si="1516">SUMPRODUCT(($D314:$D319="계")*(AD314:AD319))</f>
        <v>518</v>
      </c>
    </row>
    <row r="314" spans="1:30" s="2" customFormat="1" ht="18" customHeight="1" outlineLevel="1">
      <c r="A314" s="72"/>
      <c r="B314" s="72"/>
      <c r="C314" s="22" t="s">
        <v>865</v>
      </c>
      <c r="D314" s="25" t="s">
        <v>1122</v>
      </c>
      <c r="E314" s="4"/>
      <c r="F314" s="9"/>
      <c r="G314" s="9"/>
      <c r="H314" s="3"/>
      <c r="I314" s="3"/>
      <c r="J314" s="3"/>
      <c r="K314" s="3"/>
      <c r="L314" s="3"/>
      <c r="M314" s="5">
        <f>VLOOKUP($C314,'[1]1.계획인구(행정)'!$C$7:$U$501,14,FALSE)</f>
        <v>401</v>
      </c>
      <c r="N314" s="5">
        <f>VLOOKUP($C314,'[1]1.계획인구(행정)'!$C$7:$U$501,15,FALSE)</f>
        <v>402</v>
      </c>
      <c r="O314" s="5">
        <f>VLOOKUP($C314,'[1]1.계획인구(행정)'!$C$7:$U$501,16,FALSE)</f>
        <v>396</v>
      </c>
      <c r="P314" s="5">
        <f>VLOOKUP($C314,'[1]1.계획인구(행정)'!$C$7:$U$501,17,FALSE)</f>
        <v>391</v>
      </c>
      <c r="Q314" s="5">
        <f>VLOOKUP($C314,'[1]1.계획인구(행정)'!$C$7:$U$501,18,FALSE)</f>
        <v>401</v>
      </c>
      <c r="R314" s="5">
        <f>VLOOKUP($C314,'[1]1.계획인구(행정)'!$C$7:$U$501,19,FALSE)</f>
        <v>408</v>
      </c>
      <c r="S314" s="5">
        <f t="shared" ref="S314:T316" si="1517">SUM(S315)</f>
        <v>0</v>
      </c>
      <c r="T314" s="5"/>
      <c r="U314" s="5">
        <f t="shared" ref="U314" si="1518">SUM(U315)</f>
        <v>317</v>
      </c>
      <c r="V314" s="5">
        <f t="shared" ref="V314" si="1519">SUM(V315)</f>
        <v>332</v>
      </c>
      <c r="W314" s="5">
        <f t="shared" ref="W314" si="1520">SUM(W315)</f>
        <v>361</v>
      </c>
      <c r="X314" s="5">
        <f t="shared" ref="X314:AD314" si="1521">SUM(X315)</f>
        <v>367</v>
      </c>
      <c r="Y314" s="5">
        <f t="shared" si="1521"/>
        <v>0</v>
      </c>
      <c r="Z314" s="5"/>
      <c r="AA314" s="5">
        <f t="shared" si="1521"/>
        <v>317</v>
      </c>
      <c r="AB314" s="5">
        <f t="shared" si="1521"/>
        <v>332</v>
      </c>
      <c r="AC314" s="5">
        <f t="shared" si="1521"/>
        <v>361</v>
      </c>
      <c r="AD314" s="5">
        <f t="shared" si="1521"/>
        <v>367</v>
      </c>
    </row>
    <row r="315" spans="1:30" s="2" customFormat="1" ht="18" customHeight="1" outlineLevel="1">
      <c r="A315" s="72"/>
      <c r="B315" s="72"/>
      <c r="C315" s="11"/>
      <c r="D315" s="25" t="s">
        <v>238</v>
      </c>
      <c r="E315" s="4"/>
      <c r="F315" s="9">
        <v>1</v>
      </c>
      <c r="G315" s="9"/>
      <c r="H315" s="3">
        <v>0.75</v>
      </c>
      <c r="I315" s="3">
        <v>0.8</v>
      </c>
      <c r="J315" s="3">
        <v>0.85</v>
      </c>
      <c r="K315" s="3">
        <v>0.9</v>
      </c>
      <c r="L315" s="3">
        <v>0.9</v>
      </c>
      <c r="M315" s="5">
        <f>M314</f>
        <v>401</v>
      </c>
      <c r="N315" s="5">
        <f t="shared" ref="N315:O315" si="1522">N314</f>
        <v>402</v>
      </c>
      <c r="O315" s="5">
        <f t="shared" si="1522"/>
        <v>396</v>
      </c>
      <c r="P315" s="5">
        <f t="shared" ref="P315" si="1523">P314</f>
        <v>391</v>
      </c>
      <c r="Q315" s="5">
        <f t="shared" ref="Q315" si="1524">Q314</f>
        <v>401</v>
      </c>
      <c r="R315" s="5">
        <f t="shared" ref="R315" si="1525">R314</f>
        <v>408</v>
      </c>
      <c r="S315" s="27">
        <f t="shared" ref="S315" si="1526">ROUND(IF($F315=0,M315,IF($F315=5,0,0))*H315,0)</f>
        <v>0</v>
      </c>
      <c r="T315" s="27">
        <f t="shared" ref="T315" si="1527">ROUND(IF($F315=0,N315,IF($F315=5,0,0))*H315,0)</f>
        <v>0</v>
      </c>
      <c r="U315" s="27">
        <f>ROUND(IF($F315=0,O315,IF($F315=1,O315,IF($F315=5,O315,0)))*I315,0)</f>
        <v>317</v>
      </c>
      <c r="V315" s="27">
        <f>ROUND(IF($F315=0,P315,IF($F315=1,P315,IF($F315=2,P315,IF($F315=5,P315,0))))*J315,0)</f>
        <v>332</v>
      </c>
      <c r="W315" s="27">
        <f>ROUND(IF($F315=0,Q315,IF($F315=1,Q315,IF($F315=2,Q315,IF($F315=3,Q315,IF($F315=5,Q315,0)))))*K315,0)</f>
        <v>361</v>
      </c>
      <c r="X315" s="27">
        <f>ROUND(IF($F315=0,R315,IF($F315=1,R315,IF($F315=2,R315,IF($F315=3,R315,IF($F315=4,R315,IF($F315=5,R315,0))))))*L315,0)</f>
        <v>367</v>
      </c>
      <c r="Y315" s="27">
        <f t="shared" ref="Y315" si="1528">ROUND(IF($F315=0,M315,IF($F315=5,M315,0))*H315,0)</f>
        <v>0</v>
      </c>
      <c r="Z315" s="27">
        <f t="shared" ref="Z315" si="1529">ROUND(IF($F315=0,N315,IF($F315=5,N315,0))*H315,0)</f>
        <v>0</v>
      </c>
      <c r="AA315" s="27">
        <f>ROUND(IF($F315=0,O315,IF($F315=1,O315,IF($F315=5,O315,0)))*I315,0)</f>
        <v>317</v>
      </c>
      <c r="AB315" s="27">
        <f>ROUND(IF($F315=0,P315,IF($F315=1,P315,IF($F315=2,P315,IF($F315=5,P315,0))))*J315,0)</f>
        <v>332</v>
      </c>
      <c r="AC315" s="27">
        <f>ROUND(IF($F315=0,Q315,IF($F315=1,Q315,IF($F315=2,Q315,IF($F315=3,Q315,IF($F315=5,Q315,0)))))*K315,0)</f>
        <v>361</v>
      </c>
      <c r="AD315" s="27">
        <f>ROUND(IF($F315=0,R315,IF($F315=1,R315,IF($F315=2,R315,IF($F315=3,R315,IF($F315=4,R315,IF($F315=5,R315,0))))))*L315,0)</f>
        <v>367</v>
      </c>
    </row>
    <row r="316" spans="1:30" s="2" customFormat="1" ht="18" customHeight="1" outlineLevel="1">
      <c r="A316" s="72"/>
      <c r="B316" s="72"/>
      <c r="C316" s="22" t="s">
        <v>866</v>
      </c>
      <c r="D316" s="25" t="s">
        <v>1122</v>
      </c>
      <c r="E316" s="4"/>
      <c r="F316" s="9"/>
      <c r="G316" s="9"/>
      <c r="H316" s="3"/>
      <c r="I316" s="3"/>
      <c r="J316" s="3"/>
      <c r="K316" s="3"/>
      <c r="L316" s="3"/>
      <c r="M316" s="5">
        <f>VLOOKUP($C316,'[1]1.계획인구(행정)'!$C$7:$U$501,14,FALSE)</f>
        <v>71</v>
      </c>
      <c r="N316" s="5">
        <f>VLOOKUP($C316,'[1]1.계획인구(행정)'!$C$7:$U$501,15,FALSE)</f>
        <v>71</v>
      </c>
      <c r="O316" s="5">
        <f>VLOOKUP($C316,'[1]1.계획인구(행정)'!$C$7:$U$501,16,FALSE)</f>
        <v>70</v>
      </c>
      <c r="P316" s="5">
        <f>VLOOKUP($C316,'[1]1.계획인구(행정)'!$C$7:$U$501,17,FALSE)</f>
        <v>69</v>
      </c>
      <c r="Q316" s="5">
        <f>VLOOKUP($C316,'[1]1.계획인구(행정)'!$C$7:$U$501,18,FALSE)</f>
        <v>71</v>
      </c>
      <c r="R316" s="5">
        <f>VLOOKUP($C316,'[1]1.계획인구(행정)'!$C$7:$U$501,19,FALSE)</f>
        <v>72</v>
      </c>
      <c r="S316" s="5">
        <f t="shared" si="1517"/>
        <v>53</v>
      </c>
      <c r="T316" s="5">
        <f t="shared" si="1517"/>
        <v>53</v>
      </c>
      <c r="U316" s="5">
        <f t="shared" ref="U316" si="1530">SUM(U317)</f>
        <v>56</v>
      </c>
      <c r="V316" s="5">
        <f t="shared" ref="V316" si="1531">SUM(V317)</f>
        <v>59</v>
      </c>
      <c r="W316" s="5">
        <f t="shared" ref="W316" si="1532">SUM(W317)</f>
        <v>64</v>
      </c>
      <c r="X316" s="5">
        <f t="shared" ref="X316" si="1533">SUM(X317)</f>
        <v>65</v>
      </c>
      <c r="Y316" s="5">
        <f t="shared" ref="Y316:Z316" si="1534">SUM(Y317)</f>
        <v>53</v>
      </c>
      <c r="Z316" s="5">
        <f t="shared" si="1534"/>
        <v>53</v>
      </c>
      <c r="AA316" s="5">
        <f t="shared" ref="AA316" si="1535">SUM(AA317)</f>
        <v>56</v>
      </c>
      <c r="AB316" s="5">
        <f t="shared" ref="AB316" si="1536">SUM(AB317)</f>
        <v>59</v>
      </c>
      <c r="AC316" s="5">
        <f t="shared" ref="AC316" si="1537">SUM(AC317)</f>
        <v>64</v>
      </c>
      <c r="AD316" s="5">
        <f t="shared" ref="AD316" si="1538">SUM(AD317)</f>
        <v>65</v>
      </c>
    </row>
    <row r="317" spans="1:30" s="2" customFormat="1" ht="18" customHeight="1" outlineLevel="1">
      <c r="A317" s="72"/>
      <c r="B317" s="72"/>
      <c r="C317" s="11"/>
      <c r="D317" s="25" t="s">
        <v>7</v>
      </c>
      <c r="E317" s="4"/>
      <c r="F317" s="9">
        <v>0</v>
      </c>
      <c r="G317" s="9"/>
      <c r="H317" s="3">
        <v>0.75</v>
      </c>
      <c r="I317" s="3">
        <v>0.8</v>
      </c>
      <c r="J317" s="3">
        <v>0.85</v>
      </c>
      <c r="K317" s="3">
        <v>0.9</v>
      </c>
      <c r="L317" s="3">
        <v>0.9</v>
      </c>
      <c r="M317" s="5">
        <f>M316</f>
        <v>71</v>
      </c>
      <c r="N317" s="5">
        <f t="shared" ref="N317:O317" si="1539">N316</f>
        <v>71</v>
      </c>
      <c r="O317" s="5">
        <f t="shared" si="1539"/>
        <v>70</v>
      </c>
      <c r="P317" s="5">
        <f t="shared" ref="P317" si="1540">P316</f>
        <v>69</v>
      </c>
      <c r="Q317" s="5">
        <f t="shared" ref="Q317" si="1541">Q316</f>
        <v>71</v>
      </c>
      <c r="R317" s="5">
        <f t="shared" ref="R317" si="1542">R316</f>
        <v>72</v>
      </c>
      <c r="S317" s="27">
        <f t="shared" ref="S317" si="1543">ROUND(IF($F317=0,M317,IF($F317=5,0,0))*H317,0)</f>
        <v>53</v>
      </c>
      <c r="T317" s="27">
        <f t="shared" ref="T317" si="1544">ROUND(IF($F317=0,N317,IF($F317=5,0,0))*H317,0)</f>
        <v>53</v>
      </c>
      <c r="U317" s="27">
        <f>ROUND(IF($F317=0,O317,IF($F317=1,O317,IF($F317=5,O317,0)))*I317,0)</f>
        <v>56</v>
      </c>
      <c r="V317" s="27">
        <f>ROUND(IF($F317=0,P317,IF($F317=1,P317,IF($F317=2,P317,IF($F317=5,P317,0))))*J317,0)</f>
        <v>59</v>
      </c>
      <c r="W317" s="27">
        <f>ROUND(IF($F317=0,Q317,IF($F317=1,Q317,IF($F317=2,Q317,IF($F317=3,Q317,IF($F317=5,Q317,0)))))*K317,0)</f>
        <v>64</v>
      </c>
      <c r="X317" s="27">
        <f>ROUND(IF($F317=0,R317,IF($F317=1,R317,IF($F317=2,R317,IF($F317=3,R317,IF($F317=4,R317,IF($F317=5,R317,0))))))*L317,0)</f>
        <v>65</v>
      </c>
      <c r="Y317" s="27">
        <f t="shared" ref="Y317" si="1545">ROUND(IF($F317=0,M317,IF($F317=5,M317,0))*H317,0)</f>
        <v>53</v>
      </c>
      <c r="Z317" s="27">
        <f t="shared" ref="Z317" si="1546">ROUND(IF($F317=0,N317,IF($F317=5,N317,0))*H317,0)</f>
        <v>53</v>
      </c>
      <c r="AA317" s="27">
        <f>ROUND(IF($F317=0,O317,IF($F317=1,O317,IF($F317=5,O317,0)))*I317,0)</f>
        <v>56</v>
      </c>
      <c r="AB317" s="27">
        <f>ROUND(IF($F317=0,P317,IF($F317=1,P317,IF($F317=2,P317,IF($F317=5,P317,0))))*J317,0)</f>
        <v>59</v>
      </c>
      <c r="AC317" s="27">
        <f>ROUND(IF($F317=0,Q317,IF($F317=1,Q317,IF($F317=2,Q317,IF($F317=3,Q317,IF($F317=5,Q317,0)))))*K317,0)</f>
        <v>64</v>
      </c>
      <c r="AD317" s="27">
        <f>ROUND(IF($F317=0,R317,IF($F317=1,R317,IF($F317=2,R317,IF($F317=3,R317,IF($F317=4,R317,IF($F317=5,R317,0))))))*L317,0)</f>
        <v>65</v>
      </c>
    </row>
    <row r="318" spans="1:30" s="2" customFormat="1" ht="18" customHeight="1" outlineLevel="1">
      <c r="A318" s="72"/>
      <c r="B318" s="72"/>
      <c r="C318" s="22" t="s">
        <v>867</v>
      </c>
      <c r="D318" s="25" t="s">
        <v>1122</v>
      </c>
      <c r="E318" s="4"/>
      <c r="F318" s="9"/>
      <c r="G318" s="9"/>
      <c r="H318" s="3"/>
      <c r="I318" s="3"/>
      <c r="J318" s="3"/>
      <c r="K318" s="3"/>
      <c r="L318" s="3"/>
      <c r="M318" s="5">
        <f>VLOOKUP($C318,'[1]1.계획인구(행정)'!$C$7:$U$501,14,FALSE)</f>
        <v>94</v>
      </c>
      <c r="N318" s="5">
        <f>VLOOKUP($C318,'[1]1.계획인구(행정)'!$C$7:$U$501,15,FALSE)</f>
        <v>95</v>
      </c>
      <c r="O318" s="5">
        <f>VLOOKUP($C318,'[1]1.계획인구(행정)'!$C$7:$U$501,16,FALSE)</f>
        <v>93</v>
      </c>
      <c r="P318" s="5">
        <f>VLOOKUP($C318,'[1]1.계획인구(행정)'!$C$7:$U$501,17,FALSE)</f>
        <v>92</v>
      </c>
      <c r="Q318" s="5">
        <f>VLOOKUP($C318,'[1]1.계획인구(행정)'!$C$7:$U$501,18,FALSE)</f>
        <v>94</v>
      </c>
      <c r="R318" s="5">
        <f>VLOOKUP($C318,'[1]1.계획인구(행정)'!$C$7:$U$501,19,FALSE)</f>
        <v>96</v>
      </c>
      <c r="S318" s="5">
        <f t="shared" ref="S318:T318" si="1547">SUM(S319)</f>
        <v>0</v>
      </c>
      <c r="T318" s="5">
        <f t="shared" si="1547"/>
        <v>0</v>
      </c>
      <c r="U318" s="5">
        <f t="shared" ref="U318" si="1548">SUM(U319)</f>
        <v>74</v>
      </c>
      <c r="V318" s="5">
        <f t="shared" ref="V318" si="1549">SUM(V319)</f>
        <v>78</v>
      </c>
      <c r="W318" s="5">
        <f t="shared" ref="W318" si="1550">SUM(W319)</f>
        <v>85</v>
      </c>
      <c r="X318" s="5">
        <f t="shared" ref="X318" si="1551">SUM(X319)</f>
        <v>86</v>
      </c>
      <c r="Y318" s="5">
        <f t="shared" ref="Y318:Z318" si="1552">SUM(Y319)</f>
        <v>0</v>
      </c>
      <c r="Z318" s="5">
        <f t="shared" si="1552"/>
        <v>0</v>
      </c>
      <c r="AA318" s="5">
        <f t="shared" ref="AA318" si="1553">SUM(AA319)</f>
        <v>74</v>
      </c>
      <c r="AB318" s="5">
        <f t="shared" ref="AB318" si="1554">SUM(AB319)</f>
        <v>78</v>
      </c>
      <c r="AC318" s="5">
        <f t="shared" ref="AC318" si="1555">SUM(AC319)</f>
        <v>85</v>
      </c>
      <c r="AD318" s="5">
        <f t="shared" ref="AD318" si="1556">SUM(AD319)</f>
        <v>86</v>
      </c>
    </row>
    <row r="319" spans="1:30" s="2" customFormat="1" ht="18" customHeight="1" outlineLevel="1">
      <c r="A319" s="72"/>
      <c r="B319" s="72"/>
      <c r="C319" s="11"/>
      <c r="D319" s="25" t="s">
        <v>239</v>
      </c>
      <c r="E319" s="4"/>
      <c r="F319" s="9">
        <v>1</v>
      </c>
      <c r="G319" s="9"/>
      <c r="H319" s="3">
        <v>0.75</v>
      </c>
      <c r="I319" s="3">
        <v>0.8</v>
      </c>
      <c r="J319" s="3">
        <v>0.85</v>
      </c>
      <c r="K319" s="3">
        <v>0.9</v>
      </c>
      <c r="L319" s="3">
        <v>0.9</v>
      </c>
      <c r="M319" s="5">
        <f>M318</f>
        <v>94</v>
      </c>
      <c r="N319" s="5">
        <f t="shared" ref="N319:O319" si="1557">N318</f>
        <v>95</v>
      </c>
      <c r="O319" s="5">
        <f t="shared" si="1557"/>
        <v>93</v>
      </c>
      <c r="P319" s="5">
        <f t="shared" ref="P319" si="1558">P318</f>
        <v>92</v>
      </c>
      <c r="Q319" s="5">
        <f t="shared" ref="Q319" si="1559">Q318</f>
        <v>94</v>
      </c>
      <c r="R319" s="5">
        <f t="shared" ref="R319" si="1560">R318</f>
        <v>96</v>
      </c>
      <c r="S319" s="27">
        <f t="shared" ref="S319" si="1561">ROUND(IF($F319=0,M319,IF($F319=5,0,0))*H319,0)</f>
        <v>0</v>
      </c>
      <c r="T319" s="27">
        <f t="shared" ref="T319" si="1562">ROUND(IF($F319=0,N319,IF($F319=5,0,0))*H319,0)</f>
        <v>0</v>
      </c>
      <c r="U319" s="27">
        <f>ROUND(IF($F319=0,O319,IF($F319=1,O319,IF($F319=5,O319,0)))*I319,0)</f>
        <v>74</v>
      </c>
      <c r="V319" s="27">
        <f>ROUND(IF($F319=0,P319,IF($F319=1,P319,IF($F319=2,P319,IF($F319=5,P319,0))))*J319,0)</f>
        <v>78</v>
      </c>
      <c r="W319" s="27">
        <f>ROUND(IF($F319=0,Q319,IF($F319=1,Q319,IF($F319=2,Q319,IF($F319=3,Q319,IF($F319=5,Q319,0)))))*K319,0)</f>
        <v>85</v>
      </c>
      <c r="X319" s="27">
        <f>ROUND(IF($F319=0,R319,IF($F319=1,R319,IF($F319=2,R319,IF($F319=3,R319,IF($F319=4,R319,IF($F319=5,R319,0))))))*L319,0)</f>
        <v>86</v>
      </c>
      <c r="Y319" s="27">
        <f t="shared" ref="Y319" si="1563">ROUND(IF($F319=0,M319,IF($F319=5,M319,0))*H319,0)</f>
        <v>0</v>
      </c>
      <c r="Z319" s="27">
        <f t="shared" ref="Z319" si="1564">ROUND(IF($F319=0,N319,IF($F319=5,N319,0))*H319,0)</f>
        <v>0</v>
      </c>
      <c r="AA319" s="27">
        <f>ROUND(IF($F319=0,O319,IF($F319=1,O319,IF($F319=5,O319,0)))*I319,0)</f>
        <v>74</v>
      </c>
      <c r="AB319" s="27">
        <f>ROUND(IF($F319=0,P319,IF($F319=1,P319,IF($F319=2,P319,IF($F319=5,P319,0))))*J319,0)</f>
        <v>78</v>
      </c>
      <c r="AC319" s="27">
        <f>ROUND(IF($F319=0,Q319,IF($F319=1,Q319,IF($F319=2,Q319,IF($F319=3,Q319,IF($F319=5,Q319,0)))))*K319,0)</f>
        <v>85</v>
      </c>
      <c r="AD319" s="27">
        <f>ROUND(IF($F319=0,R319,IF($F319=1,R319,IF($F319=2,R319,IF($F319=3,R319,IF($F319=4,R319,IF($F319=5,R319,0))))))*L319,0)</f>
        <v>86</v>
      </c>
    </row>
    <row r="320" spans="1:30" s="2" customFormat="1" ht="18" customHeight="1">
      <c r="A320" s="72"/>
      <c r="B320" s="72" t="s">
        <v>240</v>
      </c>
      <c r="C320" s="25" t="s">
        <v>241</v>
      </c>
      <c r="D320" s="25" t="s">
        <v>5</v>
      </c>
      <c r="E320" s="4"/>
      <c r="F320" s="9"/>
      <c r="G320" s="9"/>
      <c r="H320" s="3"/>
      <c r="I320" s="3"/>
      <c r="J320" s="3"/>
      <c r="K320" s="3"/>
      <c r="L320" s="3"/>
      <c r="M320" s="5">
        <f>SUMPRODUCT(($D321:$D330="계")*(M321:M330))</f>
        <v>447</v>
      </c>
      <c r="N320" s="5">
        <f t="shared" ref="N320" si="1565">SUMPRODUCT(($D321:$D330="계")*(N321:N330))</f>
        <v>447</v>
      </c>
      <c r="O320" s="5">
        <f t="shared" ref="O320:R320" si="1566">SUMPRODUCT(($D321:$D330="계")*(O321:O330))</f>
        <v>441</v>
      </c>
      <c r="P320" s="5">
        <f t="shared" si="1566"/>
        <v>436</v>
      </c>
      <c r="Q320" s="5">
        <f t="shared" si="1566"/>
        <v>447</v>
      </c>
      <c r="R320" s="5">
        <f t="shared" si="1566"/>
        <v>454</v>
      </c>
      <c r="S320" s="5">
        <f t="shared" ref="S320:T320" si="1567">SUMPRODUCT(($D321:$D330="계")*(S321:S330))</f>
        <v>0</v>
      </c>
      <c r="T320" s="5">
        <f t="shared" si="1567"/>
        <v>0</v>
      </c>
      <c r="U320" s="5">
        <f t="shared" ref="U320" si="1568">SUMPRODUCT(($D321:$D330="계")*(U321:U330))</f>
        <v>354</v>
      </c>
      <c r="V320" s="5">
        <f t="shared" ref="V320" si="1569">SUMPRODUCT(($D321:$D330="계")*(V321:V330))</f>
        <v>372</v>
      </c>
      <c r="W320" s="5">
        <f t="shared" ref="W320" si="1570">SUMPRODUCT(($D321:$D330="계")*(W321:W330))</f>
        <v>403</v>
      </c>
      <c r="X320" s="5">
        <f t="shared" ref="X320" si="1571">SUMPRODUCT(($D321:$D330="계")*(X321:X330))</f>
        <v>409</v>
      </c>
      <c r="Y320" s="5">
        <f t="shared" ref="Y320:Z320" si="1572">SUMPRODUCT(($D321:$D330="계")*(Y321:Y330))</f>
        <v>0</v>
      </c>
      <c r="Z320" s="5">
        <f t="shared" si="1572"/>
        <v>0</v>
      </c>
      <c r="AA320" s="5">
        <f t="shared" ref="AA320" si="1573">SUMPRODUCT(($D321:$D330="계")*(AA321:AA330))</f>
        <v>354</v>
      </c>
      <c r="AB320" s="5">
        <f t="shared" ref="AB320" si="1574">SUMPRODUCT(($D321:$D330="계")*(AB321:AB330))</f>
        <v>372</v>
      </c>
      <c r="AC320" s="5">
        <f t="shared" ref="AC320" si="1575">SUMPRODUCT(($D321:$D330="계")*(AC321:AC330))</f>
        <v>403</v>
      </c>
      <c r="AD320" s="5">
        <f t="shared" ref="AD320" si="1576">SUMPRODUCT(($D321:$D330="계")*(AD321:AD330))</f>
        <v>409</v>
      </c>
    </row>
    <row r="321" spans="1:30" s="2" customFormat="1" ht="18" customHeight="1" outlineLevel="1">
      <c r="A321" s="72"/>
      <c r="B321" s="72"/>
      <c r="C321" s="22" t="s">
        <v>868</v>
      </c>
      <c r="D321" s="25" t="s">
        <v>1122</v>
      </c>
      <c r="E321" s="4"/>
      <c r="F321" s="9"/>
      <c r="G321" s="9"/>
      <c r="H321" s="3"/>
      <c r="I321" s="3"/>
      <c r="J321" s="3"/>
      <c r="K321" s="3"/>
      <c r="L321" s="3"/>
      <c r="M321" s="5">
        <f>VLOOKUP($C321,'[1]1.계획인구(행정)'!$C$7:$U$501,14,FALSE)</f>
        <v>154</v>
      </c>
      <c r="N321" s="5">
        <f>VLOOKUP($C321,'[1]1.계획인구(행정)'!$C$7:$U$501,15,FALSE)</f>
        <v>154</v>
      </c>
      <c r="O321" s="5">
        <f>VLOOKUP($C321,'[1]1.계획인구(행정)'!$C$7:$U$501,16,FALSE)</f>
        <v>152</v>
      </c>
      <c r="P321" s="5">
        <f>VLOOKUP($C321,'[1]1.계획인구(행정)'!$C$7:$U$501,17,FALSE)</f>
        <v>150</v>
      </c>
      <c r="Q321" s="5">
        <f>VLOOKUP($C321,'[1]1.계획인구(행정)'!$C$7:$U$501,18,FALSE)</f>
        <v>154</v>
      </c>
      <c r="R321" s="5">
        <f>VLOOKUP($C321,'[1]1.계획인구(행정)'!$C$7:$U$501,19,FALSE)</f>
        <v>156</v>
      </c>
      <c r="S321" s="5">
        <f t="shared" ref="S321:T321" si="1577">SUM(S322)</f>
        <v>0</v>
      </c>
      <c r="T321" s="5">
        <f t="shared" si="1577"/>
        <v>0</v>
      </c>
      <c r="U321" s="5">
        <f t="shared" ref="U321" si="1578">SUM(U322)</f>
        <v>122</v>
      </c>
      <c r="V321" s="5">
        <f t="shared" ref="V321" si="1579">SUM(V322)</f>
        <v>128</v>
      </c>
      <c r="W321" s="5">
        <f t="shared" ref="W321" si="1580">SUM(W322)</f>
        <v>139</v>
      </c>
      <c r="X321" s="5">
        <f t="shared" ref="X321" si="1581">SUM(X322)</f>
        <v>140</v>
      </c>
      <c r="Y321" s="5">
        <f t="shared" ref="Y321:Z321" si="1582">SUM(Y322)</f>
        <v>0</v>
      </c>
      <c r="Z321" s="5">
        <f t="shared" si="1582"/>
        <v>0</v>
      </c>
      <c r="AA321" s="5">
        <f t="shared" ref="AA321" si="1583">SUM(AA322)</f>
        <v>122</v>
      </c>
      <c r="AB321" s="5">
        <f t="shared" ref="AB321" si="1584">SUM(AB322)</f>
        <v>128</v>
      </c>
      <c r="AC321" s="5">
        <f t="shared" ref="AC321" si="1585">SUM(AC322)</f>
        <v>139</v>
      </c>
      <c r="AD321" s="5">
        <f t="shared" ref="AD321" si="1586">SUM(AD322)</f>
        <v>140</v>
      </c>
    </row>
    <row r="322" spans="1:30" s="2" customFormat="1" ht="18" customHeight="1" outlineLevel="1">
      <c r="A322" s="72"/>
      <c r="B322" s="72"/>
      <c r="C322" s="11"/>
      <c r="D322" s="25" t="s">
        <v>242</v>
      </c>
      <c r="E322" s="4"/>
      <c r="F322" s="9">
        <v>1</v>
      </c>
      <c r="G322" s="9"/>
      <c r="H322" s="3">
        <v>0.75</v>
      </c>
      <c r="I322" s="3">
        <v>0.8</v>
      </c>
      <c r="J322" s="3">
        <v>0.85</v>
      </c>
      <c r="K322" s="3">
        <v>0.9</v>
      </c>
      <c r="L322" s="3">
        <v>0.9</v>
      </c>
      <c r="M322" s="5">
        <f>M321</f>
        <v>154</v>
      </c>
      <c r="N322" s="5">
        <f t="shared" ref="N322:O322" si="1587">N321</f>
        <v>154</v>
      </c>
      <c r="O322" s="5">
        <f t="shared" si="1587"/>
        <v>152</v>
      </c>
      <c r="P322" s="5">
        <f t="shared" ref="P322" si="1588">P321</f>
        <v>150</v>
      </c>
      <c r="Q322" s="5">
        <f t="shared" ref="Q322" si="1589">Q321</f>
        <v>154</v>
      </c>
      <c r="R322" s="5">
        <f t="shared" ref="R322" si="1590">R321</f>
        <v>156</v>
      </c>
      <c r="S322" s="27">
        <f t="shared" ref="S322" si="1591">ROUND(IF($F322=0,M322,IF($F322=5,0,0))*H322,0)</f>
        <v>0</v>
      </c>
      <c r="T322" s="27">
        <f t="shared" ref="T322" si="1592">ROUND(IF($F322=0,N322,IF($F322=5,0,0))*H322,0)</f>
        <v>0</v>
      </c>
      <c r="U322" s="27">
        <f>ROUND(IF($F322=0,O322,IF($F322=1,O322,IF($F322=5,O322,0)))*I322,0)</f>
        <v>122</v>
      </c>
      <c r="V322" s="27">
        <f>ROUND(IF($F322=0,P322,IF($F322=1,P322,IF($F322=2,P322,IF($F322=5,P322,0))))*J322,0)</f>
        <v>128</v>
      </c>
      <c r="W322" s="27">
        <f>ROUND(IF($F322=0,Q322,IF($F322=1,Q322,IF($F322=2,Q322,IF($F322=3,Q322,IF($F322=5,Q322,0)))))*K322,0)</f>
        <v>139</v>
      </c>
      <c r="X322" s="27">
        <f>ROUND(IF($F322=0,R322,IF($F322=1,R322,IF($F322=2,R322,IF($F322=3,R322,IF($F322=4,R322,IF($F322=5,R322,0))))))*L322,0)</f>
        <v>140</v>
      </c>
      <c r="Y322" s="27">
        <f t="shared" ref="Y322" si="1593">ROUND(IF($F322=0,M322,IF($F322=5,M322,0))*H322,0)</f>
        <v>0</v>
      </c>
      <c r="Z322" s="27">
        <f t="shared" ref="Z322" si="1594">ROUND(IF($F322=0,N322,IF($F322=5,N322,0))*H322,0)</f>
        <v>0</v>
      </c>
      <c r="AA322" s="27">
        <f>ROUND(IF($F322=0,O322,IF($F322=1,O322,IF($F322=5,O322,0)))*I322,0)</f>
        <v>122</v>
      </c>
      <c r="AB322" s="27">
        <f>ROUND(IF($F322=0,P322,IF($F322=1,P322,IF($F322=2,P322,IF($F322=5,P322,0))))*J322,0)</f>
        <v>128</v>
      </c>
      <c r="AC322" s="27">
        <f>ROUND(IF($F322=0,Q322,IF($F322=1,Q322,IF($F322=2,Q322,IF($F322=3,Q322,IF($F322=5,Q322,0)))))*K322,0)</f>
        <v>139</v>
      </c>
      <c r="AD322" s="27">
        <f>ROUND(IF($F322=0,R322,IF($F322=1,R322,IF($F322=2,R322,IF($F322=3,R322,IF($F322=4,R322,IF($F322=5,R322,0))))))*L322,0)</f>
        <v>140</v>
      </c>
    </row>
    <row r="323" spans="1:30" s="2" customFormat="1" ht="18" customHeight="1" outlineLevel="1">
      <c r="A323" s="72"/>
      <c r="B323" s="72"/>
      <c r="C323" s="22" t="s">
        <v>869</v>
      </c>
      <c r="D323" s="25" t="s">
        <v>1122</v>
      </c>
      <c r="E323" s="4">
        <f>SUM(E324:E325)</f>
        <v>53939</v>
      </c>
      <c r="F323" s="9"/>
      <c r="G323" s="9"/>
      <c r="H323" s="3"/>
      <c r="I323" s="3"/>
      <c r="J323" s="3"/>
      <c r="K323" s="3"/>
      <c r="L323" s="3"/>
      <c r="M323" s="5">
        <f>VLOOKUP($C323,'[1]1.계획인구(행정)'!$C$7:$U$501,14,FALSE)</f>
        <v>123</v>
      </c>
      <c r="N323" s="5">
        <f>VLOOKUP($C323,'[1]1.계획인구(행정)'!$C$7:$U$501,15,FALSE)</f>
        <v>123</v>
      </c>
      <c r="O323" s="5">
        <f>VLOOKUP($C323,'[1]1.계획인구(행정)'!$C$7:$U$501,16,FALSE)</f>
        <v>121</v>
      </c>
      <c r="P323" s="5">
        <f>VLOOKUP($C323,'[1]1.계획인구(행정)'!$C$7:$U$501,17,FALSE)</f>
        <v>120</v>
      </c>
      <c r="Q323" s="5">
        <f>VLOOKUP($C323,'[1]1.계획인구(행정)'!$C$7:$U$501,18,FALSE)</f>
        <v>123</v>
      </c>
      <c r="R323" s="5">
        <f>VLOOKUP($C323,'[1]1.계획인구(행정)'!$C$7:$U$501,19,FALSE)</f>
        <v>125</v>
      </c>
      <c r="S323" s="5">
        <f>SUM(S324:S325)</f>
        <v>0</v>
      </c>
      <c r="T323" s="5">
        <f>SUM(T324:T325)</f>
        <v>0</v>
      </c>
      <c r="U323" s="5">
        <f t="shared" ref="U323:AD323" si="1595">SUM(U324:U325)</f>
        <v>97</v>
      </c>
      <c r="V323" s="5">
        <f t="shared" si="1595"/>
        <v>103</v>
      </c>
      <c r="W323" s="5">
        <f t="shared" si="1595"/>
        <v>111</v>
      </c>
      <c r="X323" s="5">
        <f t="shared" si="1595"/>
        <v>113</v>
      </c>
      <c r="Y323" s="5">
        <f t="shared" si="1595"/>
        <v>0</v>
      </c>
      <c r="Z323" s="5">
        <f t="shared" si="1595"/>
        <v>0</v>
      </c>
      <c r="AA323" s="5">
        <f t="shared" si="1595"/>
        <v>97</v>
      </c>
      <c r="AB323" s="5">
        <f t="shared" si="1595"/>
        <v>103</v>
      </c>
      <c r="AC323" s="5">
        <f t="shared" si="1595"/>
        <v>111</v>
      </c>
      <c r="AD323" s="5">
        <f t="shared" si="1595"/>
        <v>113</v>
      </c>
    </row>
    <row r="324" spans="1:30" s="2" customFormat="1" ht="18" customHeight="1" outlineLevel="1">
      <c r="A324" s="72"/>
      <c r="B324" s="72"/>
      <c r="C324" s="12"/>
      <c r="D324" s="25" t="s">
        <v>243</v>
      </c>
      <c r="E324" s="4">
        <v>40335</v>
      </c>
      <c r="F324" s="9">
        <v>1</v>
      </c>
      <c r="G324" s="9"/>
      <c r="H324" s="3">
        <v>0.75</v>
      </c>
      <c r="I324" s="3">
        <v>0.8</v>
      </c>
      <c r="J324" s="3">
        <v>0.85</v>
      </c>
      <c r="K324" s="3">
        <v>0.9</v>
      </c>
      <c r="L324" s="3">
        <v>0.9</v>
      </c>
      <c r="M324" s="5">
        <f>ROUND(M$323*($E324/$E$323),0)</f>
        <v>92</v>
      </c>
      <c r="N324" s="5">
        <f t="shared" ref="N324:R324" si="1596">ROUND(N$323*($E324/$E$323),0)</f>
        <v>92</v>
      </c>
      <c r="O324" s="5">
        <f t="shared" si="1596"/>
        <v>90</v>
      </c>
      <c r="P324" s="5">
        <f t="shared" si="1596"/>
        <v>90</v>
      </c>
      <c r="Q324" s="5">
        <f t="shared" si="1596"/>
        <v>92</v>
      </c>
      <c r="R324" s="5">
        <f t="shared" si="1596"/>
        <v>93</v>
      </c>
      <c r="S324" s="27">
        <f t="shared" ref="S324:S325" si="1597">ROUND(IF($F324=0,M324,IF($F324=5,0,0))*H324,0)</f>
        <v>0</v>
      </c>
      <c r="T324" s="27">
        <f t="shared" ref="T324:T325" si="1598">ROUND(IF($F324=0,N324,IF($F324=5,0,0))*H324,0)</f>
        <v>0</v>
      </c>
      <c r="U324" s="27">
        <f>ROUND(IF($F324=0,O324,IF($F324=1,O324,IF($F324=5,O324,0)))*I324,0)</f>
        <v>72</v>
      </c>
      <c r="V324" s="27">
        <f>ROUND(IF($F324=0,P324,IF($F324=1,P324,IF($F324=2,P324,IF($F324=5,P324,0))))*J324,0)</f>
        <v>77</v>
      </c>
      <c r="W324" s="27">
        <f>ROUND(IF($F324=0,Q324,IF($F324=1,Q324,IF($F324=2,Q324,IF($F324=3,Q324,IF($F324=5,Q324,0)))))*K324,0)</f>
        <v>83</v>
      </c>
      <c r="X324" s="27">
        <f>ROUND(IF($F324=0,R324,IF($F324=1,R324,IF($F324=2,R324,IF($F324=3,R324,IF($F324=4,R324,IF($F324=5,R324,0))))))*L324,0)</f>
        <v>84</v>
      </c>
      <c r="Y324" s="27">
        <f t="shared" ref="Y324:Y325" si="1599">ROUND(IF($F324=0,M324,IF($F324=5,M324,0))*H324,0)</f>
        <v>0</v>
      </c>
      <c r="Z324" s="27">
        <f t="shared" ref="Z324:Z325" si="1600">ROUND(IF($F324=0,N324,IF($F324=5,N324,0))*H324,0)</f>
        <v>0</v>
      </c>
      <c r="AA324" s="27">
        <f>ROUND(IF($F324=0,O324,IF($F324=1,O324,IF($F324=5,O324,0)))*I324,0)</f>
        <v>72</v>
      </c>
      <c r="AB324" s="27">
        <f>ROUND(IF($F324=0,P324,IF($F324=1,P324,IF($F324=2,P324,IF($F324=5,P324,0))))*J324,0)</f>
        <v>77</v>
      </c>
      <c r="AC324" s="27">
        <f>ROUND(IF($F324=0,Q324,IF($F324=1,Q324,IF($F324=2,Q324,IF($F324=3,Q324,IF($F324=5,Q324,0)))))*K324,0)</f>
        <v>83</v>
      </c>
      <c r="AD324" s="27">
        <f>ROUND(IF($F324=0,R324,IF($F324=1,R324,IF($F324=2,R324,IF($F324=3,R324,IF($F324=4,R324,IF($F324=5,R324,0))))))*L324,0)</f>
        <v>84</v>
      </c>
    </row>
    <row r="325" spans="1:30" s="2" customFormat="1" ht="18" customHeight="1" outlineLevel="1">
      <c r="A325" s="72"/>
      <c r="B325" s="72"/>
      <c r="C325" s="11"/>
      <c r="D325" s="25" t="s">
        <v>244</v>
      </c>
      <c r="E325" s="4">
        <v>13604</v>
      </c>
      <c r="F325" s="9">
        <v>1</v>
      </c>
      <c r="G325" s="9"/>
      <c r="H325" s="3">
        <v>0.75</v>
      </c>
      <c r="I325" s="3">
        <v>0.8</v>
      </c>
      <c r="J325" s="3">
        <v>0.85</v>
      </c>
      <c r="K325" s="3">
        <v>0.9</v>
      </c>
      <c r="L325" s="3">
        <v>0.9</v>
      </c>
      <c r="M325" s="5">
        <f>M323-M324</f>
        <v>31</v>
      </c>
      <c r="N325" s="5">
        <f t="shared" ref="N325" si="1601">N323-N324</f>
        <v>31</v>
      </c>
      <c r="O325" s="5">
        <f t="shared" ref="O325:R325" si="1602">O323-O324</f>
        <v>31</v>
      </c>
      <c r="P325" s="5">
        <f t="shared" si="1602"/>
        <v>30</v>
      </c>
      <c r="Q325" s="5">
        <f t="shared" si="1602"/>
        <v>31</v>
      </c>
      <c r="R325" s="5">
        <f t="shared" si="1602"/>
        <v>32</v>
      </c>
      <c r="S325" s="27">
        <f t="shared" si="1597"/>
        <v>0</v>
      </c>
      <c r="T325" s="27">
        <f t="shared" si="1598"/>
        <v>0</v>
      </c>
      <c r="U325" s="27">
        <f>ROUND(IF($F325=0,O325,IF($F325=1,O325,IF($F325=5,O325,0)))*I325,0)</f>
        <v>25</v>
      </c>
      <c r="V325" s="27">
        <f>ROUND(IF($F325=0,P325,IF($F325=1,P325,IF($F325=2,P325,IF($F325=5,P325,0))))*J325,0)</f>
        <v>26</v>
      </c>
      <c r="W325" s="27">
        <f>ROUND(IF($F325=0,Q325,IF($F325=1,Q325,IF($F325=2,Q325,IF($F325=3,Q325,IF($F325=5,Q325,0)))))*K325,0)</f>
        <v>28</v>
      </c>
      <c r="X325" s="27">
        <f>ROUND(IF($F325=0,R325,IF($F325=1,R325,IF($F325=2,R325,IF($F325=3,R325,IF($F325=4,R325,IF($F325=5,R325,0))))))*L325,0)</f>
        <v>29</v>
      </c>
      <c r="Y325" s="27">
        <f t="shared" si="1599"/>
        <v>0</v>
      </c>
      <c r="Z325" s="27">
        <f t="shared" si="1600"/>
        <v>0</v>
      </c>
      <c r="AA325" s="27">
        <f>ROUND(IF($F325=0,O325,IF($F325=1,O325,IF($F325=5,O325,0)))*I325,0)</f>
        <v>25</v>
      </c>
      <c r="AB325" s="27">
        <f>ROUND(IF($F325=0,P325,IF($F325=1,P325,IF($F325=2,P325,IF($F325=5,P325,0))))*J325,0)</f>
        <v>26</v>
      </c>
      <c r="AC325" s="27">
        <f>ROUND(IF($F325=0,Q325,IF($F325=1,Q325,IF($F325=2,Q325,IF($F325=3,Q325,IF($F325=5,Q325,0)))))*K325,0)</f>
        <v>28</v>
      </c>
      <c r="AD325" s="27">
        <f>ROUND(IF($F325=0,R325,IF($F325=1,R325,IF($F325=2,R325,IF($F325=3,R325,IF($F325=4,R325,IF($F325=5,R325,0))))))*L325,0)</f>
        <v>29</v>
      </c>
    </row>
    <row r="326" spans="1:30" s="2" customFormat="1" ht="18" customHeight="1" outlineLevel="1">
      <c r="A326" s="72"/>
      <c r="B326" s="72"/>
      <c r="C326" s="22" t="s">
        <v>870</v>
      </c>
      <c r="D326" s="25" t="s">
        <v>1122</v>
      </c>
      <c r="E326" s="4"/>
      <c r="F326" s="9"/>
      <c r="G326" s="9"/>
      <c r="H326" s="3"/>
      <c r="I326" s="3"/>
      <c r="J326" s="3"/>
      <c r="K326" s="3"/>
      <c r="L326" s="3"/>
      <c r="M326" s="5">
        <f>VLOOKUP($C326,'[1]1.계획인구(행정)'!$C$7:$U$501,14,FALSE)</f>
        <v>82</v>
      </c>
      <c r="N326" s="5">
        <f>VLOOKUP($C326,'[1]1.계획인구(행정)'!$C$7:$U$501,15,FALSE)</f>
        <v>82</v>
      </c>
      <c r="O326" s="5">
        <f>VLOOKUP($C326,'[1]1.계획인구(행정)'!$C$7:$U$501,16,FALSE)</f>
        <v>81</v>
      </c>
      <c r="P326" s="5">
        <f>VLOOKUP($C326,'[1]1.계획인구(행정)'!$C$7:$U$501,17,FALSE)</f>
        <v>80</v>
      </c>
      <c r="Q326" s="5">
        <f>VLOOKUP($C326,'[1]1.계획인구(행정)'!$C$7:$U$501,18,FALSE)</f>
        <v>82</v>
      </c>
      <c r="R326" s="5">
        <f>VLOOKUP($C326,'[1]1.계획인구(행정)'!$C$7:$U$501,19,FALSE)</f>
        <v>83</v>
      </c>
      <c r="S326" s="5">
        <f t="shared" ref="S326:T326" si="1603">SUM(S327)</f>
        <v>0</v>
      </c>
      <c r="T326" s="5">
        <f t="shared" si="1603"/>
        <v>0</v>
      </c>
      <c r="U326" s="5">
        <f t="shared" ref="U326" si="1604">SUM(U327)</f>
        <v>65</v>
      </c>
      <c r="V326" s="5">
        <f t="shared" ref="V326" si="1605">SUM(V327)</f>
        <v>68</v>
      </c>
      <c r="W326" s="5">
        <f t="shared" ref="W326" si="1606">SUM(W327)</f>
        <v>74</v>
      </c>
      <c r="X326" s="5">
        <f t="shared" ref="X326" si="1607">SUM(X327)</f>
        <v>75</v>
      </c>
      <c r="Y326" s="5">
        <f t="shared" ref="Y326:Z326" si="1608">SUM(Y327)</f>
        <v>0</v>
      </c>
      <c r="Z326" s="5">
        <f t="shared" si="1608"/>
        <v>0</v>
      </c>
      <c r="AA326" s="5">
        <f t="shared" ref="AA326" si="1609">SUM(AA327)</f>
        <v>65</v>
      </c>
      <c r="AB326" s="5">
        <f t="shared" ref="AB326" si="1610">SUM(AB327)</f>
        <v>68</v>
      </c>
      <c r="AC326" s="5">
        <f t="shared" ref="AC326" si="1611">SUM(AC327)</f>
        <v>74</v>
      </c>
      <c r="AD326" s="5">
        <f t="shared" ref="AD326" si="1612">SUM(AD327)</f>
        <v>75</v>
      </c>
    </row>
    <row r="327" spans="1:30" s="2" customFormat="1" ht="18" customHeight="1" outlineLevel="1">
      <c r="A327" s="72"/>
      <c r="B327" s="72"/>
      <c r="C327" s="11"/>
      <c r="D327" s="25" t="s">
        <v>245</v>
      </c>
      <c r="E327" s="4"/>
      <c r="F327" s="9">
        <v>1</v>
      </c>
      <c r="G327" s="9"/>
      <c r="H327" s="3">
        <v>0.75</v>
      </c>
      <c r="I327" s="3">
        <v>0.8</v>
      </c>
      <c r="J327" s="3">
        <v>0.85</v>
      </c>
      <c r="K327" s="3">
        <v>0.9</v>
      </c>
      <c r="L327" s="3">
        <v>0.9</v>
      </c>
      <c r="M327" s="5">
        <f>M326</f>
        <v>82</v>
      </c>
      <c r="N327" s="5">
        <f t="shared" ref="N327:O327" si="1613">N326</f>
        <v>82</v>
      </c>
      <c r="O327" s="5">
        <f t="shared" si="1613"/>
        <v>81</v>
      </c>
      <c r="P327" s="5">
        <f t="shared" ref="P327" si="1614">P326</f>
        <v>80</v>
      </c>
      <c r="Q327" s="5">
        <f t="shared" ref="Q327" si="1615">Q326</f>
        <v>82</v>
      </c>
      <c r="R327" s="5">
        <f t="shared" ref="R327" si="1616">R326</f>
        <v>83</v>
      </c>
      <c r="S327" s="27">
        <f t="shared" ref="S327" si="1617">ROUND(IF($F327=0,M327,IF($F327=5,0,0))*H327,0)</f>
        <v>0</v>
      </c>
      <c r="T327" s="27">
        <f t="shared" ref="T327" si="1618">ROUND(IF($F327=0,N327,IF($F327=5,0,0))*H327,0)</f>
        <v>0</v>
      </c>
      <c r="U327" s="27">
        <f>ROUND(IF($F327=0,O327,IF($F327=1,O327,IF($F327=5,O327,0)))*I327,0)</f>
        <v>65</v>
      </c>
      <c r="V327" s="27">
        <f>ROUND(IF($F327=0,P327,IF($F327=1,P327,IF($F327=2,P327,IF($F327=5,P327,0))))*J327,0)</f>
        <v>68</v>
      </c>
      <c r="W327" s="27">
        <f>ROUND(IF($F327=0,Q327,IF($F327=1,Q327,IF($F327=2,Q327,IF($F327=3,Q327,IF($F327=5,Q327,0)))))*K327,0)</f>
        <v>74</v>
      </c>
      <c r="X327" s="27">
        <f>ROUND(IF($F327=0,R327,IF($F327=1,R327,IF($F327=2,R327,IF($F327=3,R327,IF($F327=4,R327,IF($F327=5,R327,0))))))*L327,0)</f>
        <v>75</v>
      </c>
      <c r="Y327" s="27">
        <f t="shared" ref="Y327" si="1619">ROUND(IF($F327=0,M327,IF($F327=5,M327,0))*H327,0)</f>
        <v>0</v>
      </c>
      <c r="Z327" s="27">
        <f t="shared" ref="Z327" si="1620">ROUND(IF($F327=0,N327,IF($F327=5,N327,0))*H327,0)</f>
        <v>0</v>
      </c>
      <c r="AA327" s="27">
        <f>ROUND(IF($F327=0,O327,IF($F327=1,O327,IF($F327=5,O327,0)))*I327,0)</f>
        <v>65</v>
      </c>
      <c r="AB327" s="27">
        <f>ROUND(IF($F327=0,P327,IF($F327=1,P327,IF($F327=2,P327,IF($F327=5,P327,0))))*J327,0)</f>
        <v>68</v>
      </c>
      <c r="AC327" s="27">
        <f>ROUND(IF($F327=0,Q327,IF($F327=1,Q327,IF($F327=2,Q327,IF($F327=3,Q327,IF($F327=5,Q327,0)))))*K327,0)</f>
        <v>74</v>
      </c>
      <c r="AD327" s="27">
        <f>ROUND(IF($F327=0,R327,IF($F327=1,R327,IF($F327=2,R327,IF($F327=3,R327,IF($F327=4,R327,IF($F327=5,R327,0))))))*L327,0)</f>
        <v>75</v>
      </c>
    </row>
    <row r="328" spans="1:30" s="2" customFormat="1" ht="18" customHeight="1" outlineLevel="1">
      <c r="A328" s="72"/>
      <c r="B328" s="72"/>
      <c r="C328" s="25" t="s">
        <v>871</v>
      </c>
      <c r="D328" s="25" t="s">
        <v>1122</v>
      </c>
      <c r="E328" s="4">
        <f>SUM(E329:E330)</f>
        <v>33469</v>
      </c>
      <c r="F328" s="9"/>
      <c r="G328" s="9"/>
      <c r="H328" s="3"/>
      <c r="I328" s="3"/>
      <c r="J328" s="3"/>
      <c r="K328" s="3"/>
      <c r="L328" s="3"/>
      <c r="M328" s="5">
        <f>VLOOKUP($C328,'[1]1.계획인구(행정)'!$C$7:$U$501,14,FALSE)</f>
        <v>88</v>
      </c>
      <c r="N328" s="5">
        <f>VLOOKUP($C328,'[1]1.계획인구(행정)'!$C$7:$U$501,15,FALSE)</f>
        <v>88</v>
      </c>
      <c r="O328" s="5">
        <f>VLOOKUP($C328,'[1]1.계획인구(행정)'!$C$7:$U$501,16,FALSE)</f>
        <v>87</v>
      </c>
      <c r="P328" s="5">
        <f>VLOOKUP($C328,'[1]1.계획인구(행정)'!$C$7:$U$501,17,FALSE)</f>
        <v>86</v>
      </c>
      <c r="Q328" s="5">
        <f>VLOOKUP($C328,'[1]1.계획인구(행정)'!$C$7:$U$501,18,FALSE)</f>
        <v>88</v>
      </c>
      <c r="R328" s="5">
        <f>VLOOKUP($C328,'[1]1.계획인구(행정)'!$C$7:$U$501,19,FALSE)</f>
        <v>90</v>
      </c>
      <c r="S328" s="5">
        <f>SUM(S329:S330)</f>
        <v>0</v>
      </c>
      <c r="T328" s="5">
        <f>SUM(T329:T330)</f>
        <v>0</v>
      </c>
      <c r="U328" s="5">
        <f t="shared" ref="U328:AD328" si="1621">SUM(U329:U330)</f>
        <v>70</v>
      </c>
      <c r="V328" s="5">
        <f t="shared" si="1621"/>
        <v>73</v>
      </c>
      <c r="W328" s="5">
        <f t="shared" si="1621"/>
        <v>79</v>
      </c>
      <c r="X328" s="5">
        <f t="shared" si="1621"/>
        <v>81</v>
      </c>
      <c r="Y328" s="5">
        <f t="shared" si="1621"/>
        <v>0</v>
      </c>
      <c r="Z328" s="5">
        <f t="shared" si="1621"/>
        <v>0</v>
      </c>
      <c r="AA328" s="5">
        <f t="shared" si="1621"/>
        <v>70</v>
      </c>
      <c r="AB328" s="5">
        <f t="shared" si="1621"/>
        <v>73</v>
      </c>
      <c r="AC328" s="5">
        <f t="shared" si="1621"/>
        <v>79</v>
      </c>
      <c r="AD328" s="5">
        <f t="shared" si="1621"/>
        <v>81</v>
      </c>
    </row>
    <row r="329" spans="1:30" s="2" customFormat="1" ht="18" customHeight="1" outlineLevel="1">
      <c r="A329" s="72" t="s">
        <v>1504</v>
      </c>
      <c r="B329" s="72" t="s">
        <v>1505</v>
      </c>
      <c r="C329" s="22"/>
      <c r="D329" s="25" t="s">
        <v>246</v>
      </c>
      <c r="E329" s="4">
        <v>21384</v>
      </c>
      <c r="F329" s="9">
        <v>1</v>
      </c>
      <c r="G329" s="9"/>
      <c r="H329" s="3">
        <v>0.75</v>
      </c>
      <c r="I329" s="3">
        <v>0.8</v>
      </c>
      <c r="J329" s="3">
        <v>0.85</v>
      </c>
      <c r="K329" s="3">
        <v>0.9</v>
      </c>
      <c r="L329" s="3">
        <v>0.9</v>
      </c>
      <c r="M329" s="5">
        <f>ROUND(M$328*($E329/$E$328),0)</f>
        <v>56</v>
      </c>
      <c r="N329" s="5">
        <f t="shared" ref="N329:R329" si="1622">ROUND(N$328*($E329/$E$328),0)</f>
        <v>56</v>
      </c>
      <c r="O329" s="5">
        <f t="shared" si="1622"/>
        <v>56</v>
      </c>
      <c r="P329" s="5">
        <f t="shared" si="1622"/>
        <v>55</v>
      </c>
      <c r="Q329" s="5">
        <f t="shared" si="1622"/>
        <v>56</v>
      </c>
      <c r="R329" s="5">
        <f t="shared" si="1622"/>
        <v>58</v>
      </c>
      <c r="S329" s="27">
        <f t="shared" ref="S329:S330" si="1623">ROUND(IF($F329=0,M329,IF($F329=5,0,0))*H329,0)</f>
        <v>0</v>
      </c>
      <c r="T329" s="27">
        <f t="shared" ref="T329:T330" si="1624">ROUND(IF($F329=0,N329,IF($F329=5,0,0))*H329,0)</f>
        <v>0</v>
      </c>
      <c r="U329" s="27">
        <f>ROUND(IF($F329=0,O329,IF($F329=1,O329,IF($F329=5,O329,0)))*I329,0)</f>
        <v>45</v>
      </c>
      <c r="V329" s="27">
        <f>ROUND(IF($F329=0,P329,IF($F329=1,P329,IF($F329=2,P329,IF($F329=5,P329,0))))*J329,0)</f>
        <v>47</v>
      </c>
      <c r="W329" s="27">
        <f>ROUND(IF($F329=0,Q329,IF($F329=1,Q329,IF($F329=2,Q329,IF($F329=3,Q329,IF($F329=5,Q329,0)))))*K329,0)</f>
        <v>50</v>
      </c>
      <c r="X329" s="27">
        <f>ROUND(IF($F329=0,R329,IF($F329=1,R329,IF($F329=2,R329,IF($F329=3,R329,IF($F329=4,R329,IF($F329=5,R329,0))))))*L329,0)</f>
        <v>52</v>
      </c>
      <c r="Y329" s="27">
        <f t="shared" ref="Y329:Y330" si="1625">ROUND(IF($F329=0,M329,IF($F329=5,M329,0))*H329,0)</f>
        <v>0</v>
      </c>
      <c r="Z329" s="27">
        <f t="shared" ref="Z329:Z330" si="1626">ROUND(IF($F329=0,N329,IF($F329=5,N329,0))*H329,0)</f>
        <v>0</v>
      </c>
      <c r="AA329" s="27">
        <f>ROUND(IF($F329=0,O329,IF($F329=1,O329,IF($F329=5,O329,0)))*I329,0)</f>
        <v>45</v>
      </c>
      <c r="AB329" s="27">
        <f>ROUND(IF($F329=0,P329,IF($F329=1,P329,IF($F329=2,P329,IF($F329=5,P329,0))))*J329,0)</f>
        <v>47</v>
      </c>
      <c r="AC329" s="27">
        <f>ROUND(IF($F329=0,Q329,IF($F329=1,Q329,IF($F329=2,Q329,IF($F329=3,Q329,IF($F329=5,Q329,0)))))*K329,0)</f>
        <v>50</v>
      </c>
      <c r="AD329" s="27">
        <f>ROUND(IF($F329=0,R329,IF($F329=1,R329,IF($F329=2,R329,IF($F329=3,R329,IF($F329=4,R329,IF($F329=5,R329,0))))))*L329,0)</f>
        <v>52</v>
      </c>
    </row>
    <row r="330" spans="1:30" s="2" customFormat="1" ht="18" customHeight="1" outlineLevel="1">
      <c r="A330" s="72"/>
      <c r="B330" s="72"/>
      <c r="C330" s="11"/>
      <c r="D330" s="25" t="s">
        <v>247</v>
      </c>
      <c r="E330" s="4">
        <v>12085</v>
      </c>
      <c r="F330" s="9">
        <v>1</v>
      </c>
      <c r="G330" s="9"/>
      <c r="H330" s="3">
        <v>0.75</v>
      </c>
      <c r="I330" s="3">
        <v>0.8</v>
      </c>
      <c r="J330" s="3">
        <v>0.85</v>
      </c>
      <c r="K330" s="3">
        <v>0.9</v>
      </c>
      <c r="L330" s="3">
        <v>0.9</v>
      </c>
      <c r="M330" s="5">
        <f>M328-M329</f>
        <v>32</v>
      </c>
      <c r="N330" s="5">
        <f t="shared" ref="N330:O330" si="1627">N328-N329</f>
        <v>32</v>
      </c>
      <c r="O330" s="5">
        <f t="shared" si="1627"/>
        <v>31</v>
      </c>
      <c r="P330" s="5">
        <f t="shared" ref="P330" si="1628">P328-P329</f>
        <v>31</v>
      </c>
      <c r="Q330" s="5">
        <f t="shared" ref="Q330" si="1629">Q328-Q329</f>
        <v>32</v>
      </c>
      <c r="R330" s="5">
        <f t="shared" ref="R330" si="1630">R328-R329</f>
        <v>32</v>
      </c>
      <c r="S330" s="27">
        <f t="shared" si="1623"/>
        <v>0</v>
      </c>
      <c r="T330" s="27">
        <f t="shared" si="1624"/>
        <v>0</v>
      </c>
      <c r="U330" s="27">
        <f>ROUND(IF($F330=0,O330,IF($F330=1,O330,IF($F330=5,O330,0)))*I330,0)</f>
        <v>25</v>
      </c>
      <c r="V330" s="27">
        <f>ROUND(IF($F330=0,P330,IF($F330=1,P330,IF($F330=2,P330,IF($F330=5,P330,0))))*J330,0)</f>
        <v>26</v>
      </c>
      <c r="W330" s="27">
        <f>ROUND(IF($F330=0,Q330,IF($F330=1,Q330,IF($F330=2,Q330,IF($F330=3,Q330,IF($F330=5,Q330,0)))))*K330,0)</f>
        <v>29</v>
      </c>
      <c r="X330" s="27">
        <f>ROUND(IF($F330=0,R330,IF($F330=1,R330,IF($F330=2,R330,IF($F330=3,R330,IF($F330=4,R330,IF($F330=5,R330,0))))))*L330,0)</f>
        <v>29</v>
      </c>
      <c r="Y330" s="27">
        <f t="shared" si="1625"/>
        <v>0</v>
      </c>
      <c r="Z330" s="27">
        <f t="shared" si="1626"/>
        <v>0</v>
      </c>
      <c r="AA330" s="27">
        <f>ROUND(IF($F330=0,O330,IF($F330=1,O330,IF($F330=5,O330,0)))*I330,0)</f>
        <v>25</v>
      </c>
      <c r="AB330" s="27">
        <f>ROUND(IF($F330=0,P330,IF($F330=1,P330,IF($F330=2,P330,IF($F330=5,P330,0))))*J330,0)</f>
        <v>26</v>
      </c>
      <c r="AC330" s="27">
        <f>ROUND(IF($F330=0,Q330,IF($F330=1,Q330,IF($F330=2,Q330,IF($F330=3,Q330,IF($F330=5,Q330,0)))))*K330,0)</f>
        <v>29</v>
      </c>
      <c r="AD330" s="27">
        <f>ROUND(IF($F330=0,R330,IF($F330=1,R330,IF($F330=2,R330,IF($F330=3,R330,IF($F330=4,R330,IF($F330=5,R330,0))))))*L330,0)</f>
        <v>29</v>
      </c>
    </row>
    <row r="331" spans="1:30" s="2" customFormat="1" ht="18" customHeight="1">
      <c r="A331" s="72"/>
      <c r="B331" s="72" t="s">
        <v>248</v>
      </c>
      <c r="C331" s="25" t="s">
        <v>249</v>
      </c>
      <c r="D331" s="25" t="s">
        <v>53</v>
      </c>
      <c r="E331" s="4"/>
      <c r="F331" s="9"/>
      <c r="G331" s="9"/>
      <c r="H331" s="3"/>
      <c r="I331" s="3"/>
      <c r="J331" s="3"/>
      <c r="K331" s="3"/>
      <c r="L331" s="3"/>
      <c r="M331" s="5">
        <f>SUMPRODUCT(($D332:$D338="계")*(M332:M338))</f>
        <v>372</v>
      </c>
      <c r="N331" s="5">
        <f t="shared" ref="N331" si="1631">SUMPRODUCT(($D332:$D338="계")*(N332:N338))</f>
        <v>373</v>
      </c>
      <c r="O331" s="5">
        <f t="shared" ref="O331:R331" si="1632">SUMPRODUCT(($D332:$D338="계")*(O332:O338))</f>
        <v>367</v>
      </c>
      <c r="P331" s="5">
        <f t="shared" si="1632"/>
        <v>363</v>
      </c>
      <c r="Q331" s="5">
        <f t="shared" si="1632"/>
        <v>371</v>
      </c>
      <c r="R331" s="5">
        <f t="shared" si="1632"/>
        <v>379</v>
      </c>
      <c r="S331" s="5">
        <f t="shared" ref="S331:T331" si="1633">SUMPRODUCT(($D332:$D338="계")*(S332:S338))</f>
        <v>0</v>
      </c>
      <c r="T331" s="5">
        <f t="shared" si="1633"/>
        <v>0</v>
      </c>
      <c r="U331" s="5">
        <f t="shared" ref="U331" si="1634">SUMPRODUCT(($D332:$D338="계")*(U332:U338))</f>
        <v>0</v>
      </c>
      <c r="V331" s="5">
        <f t="shared" ref="V331" si="1635">SUMPRODUCT(($D332:$D338="계")*(V332:V338))</f>
        <v>308</v>
      </c>
      <c r="W331" s="5">
        <f t="shared" ref="W331" si="1636">SUMPRODUCT(($D332:$D338="계")*(W332:W338))</f>
        <v>334</v>
      </c>
      <c r="X331" s="5">
        <f t="shared" ref="X331" si="1637">SUMPRODUCT(($D332:$D338="계")*(X332:X338))</f>
        <v>341</v>
      </c>
      <c r="Y331" s="5">
        <f t="shared" ref="Y331:Z331" si="1638">SUMPRODUCT(($D332:$D338="계")*(Y332:Y338))</f>
        <v>0</v>
      </c>
      <c r="Z331" s="5">
        <f t="shared" si="1638"/>
        <v>0</v>
      </c>
      <c r="AA331" s="5">
        <f t="shared" ref="AA331" si="1639">SUMPRODUCT(($D332:$D338="계")*(AA332:AA338))</f>
        <v>0</v>
      </c>
      <c r="AB331" s="5">
        <f t="shared" ref="AB331" si="1640">SUMPRODUCT(($D332:$D338="계")*(AB332:AB338))</f>
        <v>308</v>
      </c>
      <c r="AC331" s="5">
        <f t="shared" ref="AC331" si="1641">SUMPRODUCT(($D332:$D338="계")*(AC332:AC338))</f>
        <v>334</v>
      </c>
      <c r="AD331" s="5">
        <f t="shared" ref="AD331" si="1642">SUMPRODUCT(($D332:$D338="계")*(AD332:AD338))</f>
        <v>341</v>
      </c>
    </row>
    <row r="332" spans="1:30" s="2" customFormat="1" ht="18" customHeight="1" outlineLevel="1">
      <c r="A332" s="72"/>
      <c r="B332" s="72"/>
      <c r="C332" s="22" t="s">
        <v>872</v>
      </c>
      <c r="D332" s="25" t="s">
        <v>1122</v>
      </c>
      <c r="E332" s="4"/>
      <c r="F332" s="9"/>
      <c r="G332" s="9"/>
      <c r="H332" s="3"/>
      <c r="I332" s="3"/>
      <c r="J332" s="3"/>
      <c r="K332" s="3"/>
      <c r="L332" s="3"/>
      <c r="M332" s="5">
        <f>VLOOKUP($C332,'[1]1.계획인구(행정)'!$C$7:$U$501,14,FALSE)</f>
        <v>162</v>
      </c>
      <c r="N332" s="5">
        <f>VLOOKUP($C332,'[1]1.계획인구(행정)'!$C$7:$U$501,15,FALSE)</f>
        <v>162</v>
      </c>
      <c r="O332" s="5">
        <f>VLOOKUP($C332,'[1]1.계획인구(행정)'!$C$7:$U$501,16,FALSE)</f>
        <v>160</v>
      </c>
      <c r="P332" s="5">
        <f>VLOOKUP($C332,'[1]1.계획인구(행정)'!$C$7:$U$501,17,FALSE)</f>
        <v>158</v>
      </c>
      <c r="Q332" s="5">
        <f>VLOOKUP($C332,'[1]1.계획인구(행정)'!$C$7:$U$501,18,FALSE)</f>
        <v>162</v>
      </c>
      <c r="R332" s="5">
        <f>VLOOKUP($C332,'[1]1.계획인구(행정)'!$C$7:$U$501,19,FALSE)</f>
        <v>165</v>
      </c>
      <c r="S332" s="5">
        <f>SUM(S333)</f>
        <v>0</v>
      </c>
      <c r="T332" s="5">
        <f>SUM(T333)</f>
        <v>0</v>
      </c>
      <c r="U332" s="5">
        <f t="shared" ref="U332:AD332" si="1643">SUM(U333)</f>
        <v>0</v>
      </c>
      <c r="V332" s="5">
        <f t="shared" si="1643"/>
        <v>134</v>
      </c>
      <c r="W332" s="5">
        <f t="shared" si="1643"/>
        <v>146</v>
      </c>
      <c r="X332" s="5">
        <f t="shared" si="1643"/>
        <v>149</v>
      </c>
      <c r="Y332" s="5">
        <f t="shared" si="1643"/>
        <v>0</v>
      </c>
      <c r="Z332" s="5">
        <f t="shared" si="1643"/>
        <v>0</v>
      </c>
      <c r="AA332" s="5">
        <f t="shared" si="1643"/>
        <v>0</v>
      </c>
      <c r="AB332" s="5">
        <f t="shared" si="1643"/>
        <v>134</v>
      </c>
      <c r="AC332" s="5">
        <f t="shared" si="1643"/>
        <v>146</v>
      </c>
      <c r="AD332" s="5">
        <f t="shared" si="1643"/>
        <v>149</v>
      </c>
    </row>
    <row r="333" spans="1:30" s="2" customFormat="1" ht="18" customHeight="1" outlineLevel="1">
      <c r="A333" s="72"/>
      <c r="B333" s="72"/>
      <c r="C333" s="11"/>
      <c r="D333" s="25" t="s">
        <v>250</v>
      </c>
      <c r="E333" s="4"/>
      <c r="F333" s="9">
        <v>2</v>
      </c>
      <c r="G333" s="9"/>
      <c r="H333" s="3">
        <v>0.75</v>
      </c>
      <c r="I333" s="3">
        <v>0.8</v>
      </c>
      <c r="J333" s="3">
        <v>0.85</v>
      </c>
      <c r="K333" s="3">
        <v>0.9</v>
      </c>
      <c r="L333" s="3">
        <v>0.9</v>
      </c>
      <c r="M333" s="5">
        <f>M332</f>
        <v>162</v>
      </c>
      <c r="N333" s="5">
        <f t="shared" ref="N333:O333" si="1644">N332</f>
        <v>162</v>
      </c>
      <c r="O333" s="5">
        <f t="shared" si="1644"/>
        <v>160</v>
      </c>
      <c r="P333" s="5">
        <f t="shared" ref="P333" si="1645">P332</f>
        <v>158</v>
      </c>
      <c r="Q333" s="5">
        <f t="shared" ref="Q333" si="1646">Q332</f>
        <v>162</v>
      </c>
      <c r="R333" s="5">
        <f t="shared" ref="R333" si="1647">R332</f>
        <v>165</v>
      </c>
      <c r="S333" s="27">
        <f t="shared" ref="S333" si="1648">ROUND(IF($F333=0,M333,IF($F333=5,0,0))*H333,0)</f>
        <v>0</v>
      </c>
      <c r="T333" s="27">
        <f t="shared" ref="T333" si="1649">ROUND(IF($F333=0,N333,IF($F333=5,0,0))*H333,0)</f>
        <v>0</v>
      </c>
      <c r="U333" s="27">
        <f>ROUND(IF($F333=0,O333,IF($F333=1,O333,IF($F333=5,O333,0)))*I333,0)</f>
        <v>0</v>
      </c>
      <c r="V333" s="27">
        <f>ROUND(IF($F333=0,P333,IF($F333=1,P333,IF($F333=2,P333,IF($F333=5,P333,0))))*J333,0)</f>
        <v>134</v>
      </c>
      <c r="W333" s="27">
        <f>ROUND(IF($F333=0,Q333,IF($F333=1,Q333,IF($F333=2,Q333,IF($F333=3,Q333,IF($F333=5,Q333,0)))))*K333,0)</f>
        <v>146</v>
      </c>
      <c r="X333" s="27">
        <f>ROUND(IF($F333=0,R333,IF($F333=1,R333,IF($F333=2,R333,IF($F333=3,R333,IF($F333=4,R333,IF($F333=5,R333,0))))))*L333,0)</f>
        <v>149</v>
      </c>
      <c r="Y333" s="27">
        <f t="shared" ref="Y333" si="1650">ROUND(IF($F333=0,M333,IF($F333=5,M333,0))*H333,0)</f>
        <v>0</v>
      </c>
      <c r="Z333" s="27">
        <f t="shared" ref="Z333" si="1651">ROUND(IF($F333=0,N333,IF($F333=5,N333,0))*H333,0)</f>
        <v>0</v>
      </c>
      <c r="AA333" s="27">
        <f>ROUND(IF($F333=0,O333,IF($F333=1,O333,IF($F333=5,O333,0)))*I333,0)</f>
        <v>0</v>
      </c>
      <c r="AB333" s="27">
        <f>ROUND(IF($F333=0,P333,IF($F333=1,P333,IF($F333=2,P333,IF($F333=5,P333,0))))*J333,0)</f>
        <v>134</v>
      </c>
      <c r="AC333" s="27">
        <f>ROUND(IF($F333=0,Q333,IF($F333=1,Q333,IF($F333=2,Q333,IF($F333=3,Q333,IF($F333=5,Q333,0)))))*K333,0)</f>
        <v>146</v>
      </c>
      <c r="AD333" s="27">
        <f>ROUND(IF($F333=0,R333,IF($F333=1,R333,IF($F333=2,R333,IF($F333=3,R333,IF($F333=4,R333,IF($F333=5,R333,0))))))*L333,0)</f>
        <v>149</v>
      </c>
    </row>
    <row r="334" spans="1:30" s="2" customFormat="1" ht="18" customHeight="1" outlineLevel="1">
      <c r="A334" s="72"/>
      <c r="B334" s="72"/>
      <c r="C334" s="22" t="s">
        <v>873</v>
      </c>
      <c r="D334" s="25" t="s">
        <v>1122</v>
      </c>
      <c r="E334" s="4"/>
      <c r="F334" s="9"/>
      <c r="G334" s="9"/>
      <c r="H334" s="3"/>
      <c r="I334" s="3"/>
      <c r="J334" s="3"/>
      <c r="K334" s="3"/>
      <c r="L334" s="3"/>
      <c r="M334" s="5">
        <f>VLOOKUP($C334,'[1]1.계획인구(행정)'!$C$7:$U$501,14,FALSE)</f>
        <v>95</v>
      </c>
      <c r="N334" s="5">
        <f>VLOOKUP($C334,'[1]1.계획인구(행정)'!$C$7:$U$501,15,FALSE)</f>
        <v>96</v>
      </c>
      <c r="O334" s="5">
        <f>VLOOKUP($C334,'[1]1.계획인구(행정)'!$C$7:$U$501,16,FALSE)</f>
        <v>94</v>
      </c>
      <c r="P334" s="5">
        <f>VLOOKUP($C334,'[1]1.계획인구(행정)'!$C$7:$U$501,17,FALSE)</f>
        <v>93</v>
      </c>
      <c r="Q334" s="5">
        <f>VLOOKUP($C334,'[1]1.계획인구(행정)'!$C$7:$U$501,18,FALSE)</f>
        <v>95</v>
      </c>
      <c r="R334" s="5">
        <f>VLOOKUP($C334,'[1]1.계획인구(행정)'!$C$7:$U$501,19,FALSE)</f>
        <v>97</v>
      </c>
      <c r="S334" s="5">
        <f>SUM(S335)</f>
        <v>0</v>
      </c>
      <c r="T334" s="5">
        <f>SUM(T335)</f>
        <v>0</v>
      </c>
      <c r="U334" s="5">
        <f t="shared" ref="U334" si="1652">SUM(U335)</f>
        <v>0</v>
      </c>
      <c r="V334" s="5">
        <f t="shared" ref="V334" si="1653">SUM(V335)</f>
        <v>79</v>
      </c>
      <c r="W334" s="5">
        <f t="shared" ref="W334" si="1654">SUM(W335)</f>
        <v>86</v>
      </c>
      <c r="X334" s="5">
        <f t="shared" ref="X334" si="1655">SUM(X335)</f>
        <v>87</v>
      </c>
      <c r="Y334" s="5">
        <f t="shared" ref="Y334:Z334" si="1656">SUM(Y335)</f>
        <v>0</v>
      </c>
      <c r="Z334" s="5">
        <f t="shared" si="1656"/>
        <v>0</v>
      </c>
      <c r="AA334" s="5">
        <f t="shared" ref="AA334" si="1657">SUM(AA335)</f>
        <v>0</v>
      </c>
      <c r="AB334" s="5">
        <f t="shared" ref="AB334" si="1658">SUM(AB335)</f>
        <v>79</v>
      </c>
      <c r="AC334" s="5">
        <f t="shared" ref="AC334" si="1659">SUM(AC335)</f>
        <v>86</v>
      </c>
      <c r="AD334" s="5">
        <f t="shared" ref="AD334" si="1660">SUM(AD335)</f>
        <v>87</v>
      </c>
    </row>
    <row r="335" spans="1:30" s="2" customFormat="1" ht="18" customHeight="1" outlineLevel="1">
      <c r="A335" s="72"/>
      <c r="B335" s="72"/>
      <c r="C335" s="11"/>
      <c r="D335" s="25" t="s">
        <v>251</v>
      </c>
      <c r="E335" s="4"/>
      <c r="F335" s="9">
        <v>2</v>
      </c>
      <c r="G335" s="9"/>
      <c r="H335" s="3">
        <v>0.75</v>
      </c>
      <c r="I335" s="3">
        <v>0.8</v>
      </c>
      <c r="J335" s="3">
        <v>0.85</v>
      </c>
      <c r="K335" s="3">
        <v>0.9</v>
      </c>
      <c r="L335" s="3">
        <v>0.9</v>
      </c>
      <c r="M335" s="5">
        <f>M334</f>
        <v>95</v>
      </c>
      <c r="N335" s="5">
        <f t="shared" ref="N335:O335" si="1661">N334</f>
        <v>96</v>
      </c>
      <c r="O335" s="5">
        <f t="shared" si="1661"/>
        <v>94</v>
      </c>
      <c r="P335" s="5">
        <f t="shared" ref="P335" si="1662">P334</f>
        <v>93</v>
      </c>
      <c r="Q335" s="5">
        <f t="shared" ref="Q335" si="1663">Q334</f>
        <v>95</v>
      </c>
      <c r="R335" s="5">
        <f t="shared" ref="R335" si="1664">R334</f>
        <v>97</v>
      </c>
      <c r="S335" s="27">
        <f t="shared" ref="S335" si="1665">ROUND(IF($F335=0,M335,IF($F335=5,0,0))*H335,0)</f>
        <v>0</v>
      </c>
      <c r="T335" s="27">
        <f t="shared" ref="T335" si="1666">ROUND(IF($F335=0,N335,IF($F335=5,0,0))*H335,0)</f>
        <v>0</v>
      </c>
      <c r="U335" s="27">
        <f>ROUND(IF($F335=0,O335,IF($F335=1,O335,IF($F335=5,O335,0)))*I335,0)</f>
        <v>0</v>
      </c>
      <c r="V335" s="27">
        <f>ROUND(IF($F335=0,P335,IF($F335=1,P335,IF($F335=2,P335,IF($F335=5,P335,0))))*J335,0)</f>
        <v>79</v>
      </c>
      <c r="W335" s="27">
        <f>ROUND(IF($F335=0,Q335,IF($F335=1,Q335,IF($F335=2,Q335,IF($F335=3,Q335,IF($F335=5,Q335,0)))))*K335,0)</f>
        <v>86</v>
      </c>
      <c r="X335" s="27">
        <f>ROUND(IF($F335=0,R335,IF($F335=1,R335,IF($F335=2,R335,IF($F335=3,R335,IF($F335=4,R335,IF($F335=5,R335,0))))))*L335,0)</f>
        <v>87</v>
      </c>
      <c r="Y335" s="27">
        <f t="shared" ref="Y335" si="1667">ROUND(IF($F335=0,M335,IF($F335=5,M335,0))*H335,0)</f>
        <v>0</v>
      </c>
      <c r="Z335" s="27">
        <f t="shared" ref="Z335" si="1668">ROUND(IF($F335=0,N335,IF($F335=5,N335,0))*H335,0)</f>
        <v>0</v>
      </c>
      <c r="AA335" s="27">
        <f>ROUND(IF($F335=0,O335,IF($F335=1,O335,IF($F335=5,O335,0)))*I335,0)</f>
        <v>0</v>
      </c>
      <c r="AB335" s="27">
        <f>ROUND(IF($F335=0,P335,IF($F335=1,P335,IF($F335=2,P335,IF($F335=5,P335,0))))*J335,0)</f>
        <v>79</v>
      </c>
      <c r="AC335" s="27">
        <f>ROUND(IF($F335=0,Q335,IF($F335=1,Q335,IF($F335=2,Q335,IF($F335=3,Q335,IF($F335=5,Q335,0)))))*K335,0)</f>
        <v>86</v>
      </c>
      <c r="AD335" s="27">
        <f>ROUND(IF($F335=0,R335,IF($F335=1,R335,IF($F335=2,R335,IF($F335=3,R335,IF($F335=4,R335,IF($F335=5,R335,0))))))*L335,0)</f>
        <v>87</v>
      </c>
    </row>
    <row r="336" spans="1:30" s="2" customFormat="1" ht="18" customHeight="1" outlineLevel="1">
      <c r="A336" s="72"/>
      <c r="B336" s="72"/>
      <c r="C336" s="22" t="s">
        <v>874</v>
      </c>
      <c r="D336" s="25" t="s">
        <v>1122</v>
      </c>
      <c r="E336" s="4">
        <f>SUM(E337:E338)</f>
        <v>60987</v>
      </c>
      <c r="F336" s="9"/>
      <c r="G336" s="9"/>
      <c r="H336" s="3"/>
      <c r="I336" s="3"/>
      <c r="J336" s="3"/>
      <c r="K336" s="3"/>
      <c r="L336" s="3"/>
      <c r="M336" s="5">
        <f>VLOOKUP($C336,'[1]1.계획인구(행정)'!$C$7:$U$501,14,FALSE)</f>
        <v>115</v>
      </c>
      <c r="N336" s="5">
        <f>VLOOKUP($C336,'[1]1.계획인구(행정)'!$C$7:$U$501,15,FALSE)</f>
        <v>115</v>
      </c>
      <c r="O336" s="5">
        <f>VLOOKUP($C336,'[1]1.계획인구(행정)'!$C$7:$U$501,16,FALSE)</f>
        <v>113</v>
      </c>
      <c r="P336" s="5">
        <f>VLOOKUP($C336,'[1]1.계획인구(행정)'!$C$7:$U$501,17,FALSE)</f>
        <v>112</v>
      </c>
      <c r="Q336" s="5">
        <f>VLOOKUP($C336,'[1]1.계획인구(행정)'!$C$7:$U$501,18,FALSE)</f>
        <v>114</v>
      </c>
      <c r="R336" s="5">
        <f>VLOOKUP($C336,'[1]1.계획인구(행정)'!$C$7:$U$501,19,FALSE)</f>
        <v>117</v>
      </c>
      <c r="S336" s="5">
        <f>SUM(S337:S338)</f>
        <v>0</v>
      </c>
      <c r="T336" s="5">
        <f>SUM(T337:T338)</f>
        <v>0</v>
      </c>
      <c r="U336" s="5">
        <f t="shared" ref="U336:AD336" si="1669">SUM(U337:U338)</f>
        <v>0</v>
      </c>
      <c r="V336" s="5">
        <f t="shared" si="1669"/>
        <v>95</v>
      </c>
      <c r="W336" s="5">
        <f t="shared" si="1669"/>
        <v>102</v>
      </c>
      <c r="X336" s="5">
        <f t="shared" si="1669"/>
        <v>105</v>
      </c>
      <c r="Y336" s="5">
        <f t="shared" si="1669"/>
        <v>0</v>
      </c>
      <c r="Z336" s="5">
        <f t="shared" si="1669"/>
        <v>0</v>
      </c>
      <c r="AA336" s="5">
        <f t="shared" si="1669"/>
        <v>0</v>
      </c>
      <c r="AB336" s="5">
        <f t="shared" si="1669"/>
        <v>95</v>
      </c>
      <c r="AC336" s="5">
        <f t="shared" si="1669"/>
        <v>102</v>
      </c>
      <c r="AD336" s="5">
        <f t="shared" si="1669"/>
        <v>105</v>
      </c>
    </row>
    <row r="337" spans="1:32" s="2" customFormat="1" ht="18" customHeight="1" outlineLevel="1">
      <c r="A337" s="72"/>
      <c r="B337" s="72"/>
      <c r="C337" s="12"/>
      <c r="D337" s="25" t="s">
        <v>252</v>
      </c>
      <c r="E337" s="4">
        <v>51714</v>
      </c>
      <c r="F337" s="9">
        <v>2</v>
      </c>
      <c r="G337" s="9"/>
      <c r="H337" s="3">
        <v>0.75</v>
      </c>
      <c r="I337" s="3">
        <v>0.8</v>
      </c>
      <c r="J337" s="3">
        <v>0.85</v>
      </c>
      <c r="K337" s="3">
        <v>0.9</v>
      </c>
      <c r="L337" s="3">
        <v>0.9</v>
      </c>
      <c r="M337" s="5">
        <f>ROUND(M$336*($E337/$E$336),0)</f>
        <v>98</v>
      </c>
      <c r="N337" s="5">
        <f t="shared" ref="N337:R337" si="1670">ROUND(N$336*($E337/$E$336),0)</f>
        <v>98</v>
      </c>
      <c r="O337" s="5">
        <f t="shared" si="1670"/>
        <v>96</v>
      </c>
      <c r="P337" s="5">
        <f t="shared" si="1670"/>
        <v>95</v>
      </c>
      <c r="Q337" s="5">
        <f t="shared" si="1670"/>
        <v>97</v>
      </c>
      <c r="R337" s="5">
        <f t="shared" si="1670"/>
        <v>99</v>
      </c>
      <c r="S337" s="27">
        <f t="shared" ref="S337:S338" si="1671">ROUND(IF($F337=0,M337,IF($F337=5,0,0))*H337,0)</f>
        <v>0</v>
      </c>
      <c r="T337" s="27">
        <f t="shared" ref="T337:T338" si="1672">ROUND(IF($F337=0,N337,IF($F337=5,0,0))*H337,0)</f>
        <v>0</v>
      </c>
      <c r="U337" s="27">
        <f t="shared" ref="U337:U338" si="1673">ROUND(IF($F337=0,O337,IF($F337=1,O337,IF($F337=5,O337,0)))*I337,0)</f>
        <v>0</v>
      </c>
      <c r="V337" s="27">
        <f t="shared" ref="V337:V338" si="1674">ROUND(IF($F337=0,P337,IF($F337=1,P337,IF($F337=2,P337,IF($F337=5,P337,0))))*J337,0)</f>
        <v>81</v>
      </c>
      <c r="W337" s="27">
        <f t="shared" ref="W337:W338" si="1675">ROUND(IF($F337=0,Q337,IF($F337=1,Q337,IF($F337=2,Q337,IF($F337=3,Q337,IF($F337=5,Q337,0)))))*K337,0)</f>
        <v>87</v>
      </c>
      <c r="X337" s="27">
        <f t="shared" ref="X337:X338" si="1676">ROUND(IF($F337=0,R337,IF($F337=1,R337,IF($F337=2,R337,IF($F337=3,R337,IF($F337=4,R337,IF($F337=5,R337,0))))))*L337,0)</f>
        <v>89</v>
      </c>
      <c r="Y337" s="27">
        <f t="shared" ref="Y337:Y338" si="1677">ROUND(IF($F337=0,M337,IF($F337=5,M337,0))*H337,0)</f>
        <v>0</v>
      </c>
      <c r="Z337" s="27">
        <f t="shared" ref="Z337:Z338" si="1678">ROUND(IF($F337=0,N337,IF($F337=5,N337,0))*H337,0)</f>
        <v>0</v>
      </c>
      <c r="AA337" s="27">
        <f t="shared" ref="AA337:AA338" si="1679">ROUND(IF($F337=0,O337,IF($F337=1,O337,IF($F337=5,O337,0)))*I337,0)</f>
        <v>0</v>
      </c>
      <c r="AB337" s="27">
        <f t="shared" ref="AB337:AB338" si="1680">ROUND(IF($F337=0,P337,IF($F337=1,P337,IF($F337=2,P337,IF($F337=5,P337,0))))*J337,0)</f>
        <v>81</v>
      </c>
      <c r="AC337" s="27">
        <f t="shared" ref="AC337:AC338" si="1681">ROUND(IF($F337=0,Q337,IF($F337=1,Q337,IF($F337=2,Q337,IF($F337=3,Q337,IF($F337=5,Q337,0)))))*K337,0)</f>
        <v>87</v>
      </c>
      <c r="AD337" s="27">
        <f t="shared" ref="AD337:AD338" si="1682">ROUND(IF($F337=0,R337,IF($F337=1,R337,IF($F337=2,R337,IF($F337=3,R337,IF($F337=4,R337,IF($F337=5,R337,0))))))*L337,0)</f>
        <v>89</v>
      </c>
    </row>
    <row r="338" spans="1:32" s="2" customFormat="1" ht="18" customHeight="1" outlineLevel="1">
      <c r="A338" s="72"/>
      <c r="B338" s="72"/>
      <c r="C338" s="11"/>
      <c r="D338" s="25" t="s">
        <v>253</v>
      </c>
      <c r="E338" s="4">
        <v>9273</v>
      </c>
      <c r="F338" s="9">
        <v>2</v>
      </c>
      <c r="G338" s="9"/>
      <c r="H338" s="3">
        <v>0.75</v>
      </c>
      <c r="I338" s="3">
        <v>0.8</v>
      </c>
      <c r="J338" s="3">
        <v>0.85</v>
      </c>
      <c r="K338" s="3">
        <v>0.9</v>
      </c>
      <c r="L338" s="3">
        <v>0.9</v>
      </c>
      <c r="M338" s="5">
        <f>M336-M337</f>
        <v>17</v>
      </c>
      <c r="N338" s="5">
        <f t="shared" ref="N338" si="1683">N336-N337</f>
        <v>17</v>
      </c>
      <c r="O338" s="5">
        <f t="shared" ref="O338:R338" si="1684">O336-O337</f>
        <v>17</v>
      </c>
      <c r="P338" s="5">
        <f t="shared" si="1684"/>
        <v>17</v>
      </c>
      <c r="Q338" s="5">
        <f t="shared" si="1684"/>
        <v>17</v>
      </c>
      <c r="R338" s="5">
        <f t="shared" si="1684"/>
        <v>18</v>
      </c>
      <c r="S338" s="27">
        <f t="shared" si="1671"/>
        <v>0</v>
      </c>
      <c r="T338" s="27">
        <f t="shared" si="1672"/>
        <v>0</v>
      </c>
      <c r="U338" s="27">
        <f t="shared" si="1673"/>
        <v>0</v>
      </c>
      <c r="V338" s="27">
        <f t="shared" si="1674"/>
        <v>14</v>
      </c>
      <c r="W338" s="27">
        <f t="shared" si="1675"/>
        <v>15</v>
      </c>
      <c r="X338" s="27">
        <f t="shared" si="1676"/>
        <v>16</v>
      </c>
      <c r="Y338" s="27">
        <f t="shared" si="1677"/>
        <v>0</v>
      </c>
      <c r="Z338" s="27">
        <f t="shared" si="1678"/>
        <v>0</v>
      </c>
      <c r="AA338" s="27">
        <f t="shared" si="1679"/>
        <v>0</v>
      </c>
      <c r="AB338" s="27">
        <f t="shared" si="1680"/>
        <v>14</v>
      </c>
      <c r="AC338" s="27">
        <f t="shared" si="1681"/>
        <v>15</v>
      </c>
      <c r="AD338" s="27">
        <f t="shared" si="1682"/>
        <v>16</v>
      </c>
    </row>
    <row r="339" spans="1:32" s="2" customFormat="1" ht="18" customHeight="1">
      <c r="A339" s="72"/>
      <c r="B339" s="72" t="s">
        <v>254</v>
      </c>
      <c r="C339" s="25" t="s">
        <v>255</v>
      </c>
      <c r="D339" s="25" t="s">
        <v>5</v>
      </c>
      <c r="E339" s="4"/>
      <c r="F339" s="9"/>
      <c r="G339" s="9"/>
      <c r="H339" s="3"/>
      <c r="I339" s="3"/>
      <c r="J339" s="3"/>
      <c r="K339" s="3"/>
      <c r="L339" s="3"/>
      <c r="M339" s="5">
        <f>SUMPRODUCT(($D340:$D347="계")*(M340:M347))</f>
        <v>387</v>
      </c>
      <c r="N339" s="5">
        <f t="shared" ref="N339" si="1685">SUMPRODUCT(($D340:$D347="계")*(N340:N347))</f>
        <v>387</v>
      </c>
      <c r="O339" s="5">
        <f t="shared" ref="O339:R339" si="1686">SUMPRODUCT(($D340:$D347="계")*(O340:O347))</f>
        <v>382</v>
      </c>
      <c r="P339" s="5">
        <f t="shared" si="1686"/>
        <v>377</v>
      </c>
      <c r="Q339" s="5">
        <f t="shared" si="1686"/>
        <v>386</v>
      </c>
      <c r="R339" s="5">
        <f t="shared" si="1686"/>
        <v>393</v>
      </c>
      <c r="S339" s="5">
        <f t="shared" ref="S339:T339" si="1687">SUMPRODUCT(($D340:$D347="계")*(S340:S347))</f>
        <v>0</v>
      </c>
      <c r="T339" s="5">
        <f t="shared" si="1687"/>
        <v>0</v>
      </c>
      <c r="U339" s="5">
        <f t="shared" ref="U339" si="1688">SUMPRODUCT(($D340:$D347="계")*(U340:U347))</f>
        <v>0</v>
      </c>
      <c r="V339" s="5">
        <f t="shared" ref="V339" si="1689">SUMPRODUCT(($D340:$D347="계")*(V340:V347))</f>
        <v>321</v>
      </c>
      <c r="W339" s="5">
        <f t="shared" ref="W339" si="1690">SUMPRODUCT(($D340:$D347="계")*(W340:W347))</f>
        <v>347</v>
      </c>
      <c r="X339" s="5">
        <f t="shared" ref="X339" si="1691">SUMPRODUCT(($D340:$D347="계")*(X340:X347))</f>
        <v>354</v>
      </c>
      <c r="Y339" s="5">
        <f t="shared" ref="Y339:Z339" si="1692">SUMPRODUCT(($D340:$D347="계")*(Y340:Y347))</f>
        <v>0</v>
      </c>
      <c r="Z339" s="5">
        <f t="shared" si="1692"/>
        <v>0</v>
      </c>
      <c r="AA339" s="5">
        <f t="shared" ref="AA339" si="1693">SUMPRODUCT(($D340:$D347="계")*(AA340:AA347))</f>
        <v>0</v>
      </c>
      <c r="AB339" s="5">
        <f t="shared" ref="AB339" si="1694">SUMPRODUCT(($D340:$D347="계")*(AB340:AB347))</f>
        <v>321</v>
      </c>
      <c r="AC339" s="5">
        <f t="shared" ref="AC339" si="1695">SUMPRODUCT(($D340:$D347="계")*(AC340:AC347))</f>
        <v>347</v>
      </c>
      <c r="AD339" s="5">
        <f t="shared" ref="AD339" si="1696">SUMPRODUCT(($D340:$D347="계")*(AD340:AD347))</f>
        <v>354</v>
      </c>
    </row>
    <row r="340" spans="1:32" s="2" customFormat="1" ht="18" customHeight="1" outlineLevel="1">
      <c r="A340" s="72"/>
      <c r="B340" s="72"/>
      <c r="C340" s="22" t="s">
        <v>877</v>
      </c>
      <c r="D340" s="25" t="s">
        <v>1122</v>
      </c>
      <c r="E340" s="4"/>
      <c r="F340" s="9"/>
      <c r="G340" s="9"/>
      <c r="H340" s="3"/>
      <c r="I340" s="3"/>
      <c r="J340" s="3"/>
      <c r="K340" s="3"/>
      <c r="L340" s="3"/>
      <c r="M340" s="5">
        <f>VLOOKUP($C340,'[1]1.계획인구(행정)'!$C$7:$U$501,14,FALSE)</f>
        <v>156</v>
      </c>
      <c r="N340" s="5">
        <f>VLOOKUP($C340,'[1]1.계획인구(행정)'!$C$7:$U$501,15,FALSE)</f>
        <v>156</v>
      </c>
      <c r="O340" s="5">
        <f>VLOOKUP($C340,'[1]1.계획인구(행정)'!$C$7:$U$501,16,FALSE)</f>
        <v>154</v>
      </c>
      <c r="P340" s="5">
        <f>VLOOKUP($C340,'[1]1.계획인구(행정)'!$C$7:$U$501,17,FALSE)</f>
        <v>152</v>
      </c>
      <c r="Q340" s="5">
        <f>VLOOKUP($C340,'[1]1.계획인구(행정)'!$C$7:$U$501,18,FALSE)</f>
        <v>156</v>
      </c>
      <c r="R340" s="5">
        <f>VLOOKUP($C340,'[1]1.계획인구(행정)'!$C$7:$U$501,19,FALSE)</f>
        <v>159</v>
      </c>
      <c r="S340" s="5">
        <f>SUM(S341)</f>
        <v>0</v>
      </c>
      <c r="T340" s="5">
        <f>SUM(T341)</f>
        <v>0</v>
      </c>
      <c r="U340" s="5">
        <f t="shared" ref="U340:AD340" si="1697">SUM(U341)</f>
        <v>0</v>
      </c>
      <c r="V340" s="5">
        <f t="shared" si="1697"/>
        <v>129</v>
      </c>
      <c r="W340" s="5">
        <f t="shared" si="1697"/>
        <v>140</v>
      </c>
      <c r="X340" s="5">
        <f t="shared" si="1697"/>
        <v>143</v>
      </c>
      <c r="Y340" s="5">
        <f t="shared" si="1697"/>
        <v>0</v>
      </c>
      <c r="Z340" s="5">
        <f t="shared" si="1697"/>
        <v>0</v>
      </c>
      <c r="AA340" s="5">
        <f t="shared" si="1697"/>
        <v>0</v>
      </c>
      <c r="AB340" s="5">
        <f t="shared" si="1697"/>
        <v>129</v>
      </c>
      <c r="AC340" s="5">
        <f t="shared" si="1697"/>
        <v>140</v>
      </c>
      <c r="AD340" s="5">
        <f t="shared" si="1697"/>
        <v>143</v>
      </c>
    </row>
    <row r="341" spans="1:32" s="2" customFormat="1" ht="18" customHeight="1" outlineLevel="1">
      <c r="A341" s="72"/>
      <c r="B341" s="72"/>
      <c r="C341" s="11"/>
      <c r="D341" s="25" t="s">
        <v>256</v>
      </c>
      <c r="E341" s="4"/>
      <c r="F341" s="9">
        <v>2</v>
      </c>
      <c r="G341" s="9"/>
      <c r="H341" s="3">
        <v>0.75</v>
      </c>
      <c r="I341" s="3">
        <v>0.8</v>
      </c>
      <c r="J341" s="3">
        <v>0.85</v>
      </c>
      <c r="K341" s="3">
        <v>0.9</v>
      </c>
      <c r="L341" s="3">
        <v>0.9</v>
      </c>
      <c r="M341" s="5">
        <f>M340</f>
        <v>156</v>
      </c>
      <c r="N341" s="5">
        <f t="shared" ref="N341:O341" si="1698">N340</f>
        <v>156</v>
      </c>
      <c r="O341" s="5">
        <f t="shared" si="1698"/>
        <v>154</v>
      </c>
      <c r="P341" s="5">
        <f t="shared" ref="P341" si="1699">P340</f>
        <v>152</v>
      </c>
      <c r="Q341" s="5">
        <f t="shared" ref="Q341" si="1700">Q340</f>
        <v>156</v>
      </c>
      <c r="R341" s="5">
        <f t="shared" ref="R341" si="1701">R340</f>
        <v>159</v>
      </c>
      <c r="S341" s="27">
        <f t="shared" ref="S341" si="1702">ROUND(IF($F341=0,M341,IF($F341=5,0,0))*H341,0)</f>
        <v>0</v>
      </c>
      <c r="T341" s="27">
        <f t="shared" ref="T341" si="1703">ROUND(IF($F341=0,N341,IF($F341=5,0,0))*H341,0)</f>
        <v>0</v>
      </c>
      <c r="U341" s="27">
        <f>ROUND(IF($F341=0,O341,IF($F341=1,O341,IF($F341=5,O341,0)))*I341,0)</f>
        <v>0</v>
      </c>
      <c r="V341" s="27">
        <f>ROUND(IF($F341=0,P341,IF($F341=1,P341,IF($F341=2,P341,IF($F341=5,P341,0))))*J341,0)</f>
        <v>129</v>
      </c>
      <c r="W341" s="27">
        <f>ROUND(IF($F341=0,Q341,IF($F341=1,Q341,IF($F341=2,Q341,IF($F341=3,Q341,IF($F341=5,Q341,0)))))*K341,0)</f>
        <v>140</v>
      </c>
      <c r="X341" s="27">
        <f>ROUND(IF($F341=0,R341,IF($F341=1,R341,IF($F341=2,R341,IF($F341=3,R341,IF($F341=4,R341,IF($F341=5,R341,0))))))*L341,0)</f>
        <v>143</v>
      </c>
      <c r="Y341" s="27">
        <f t="shared" ref="Y341" si="1704">ROUND(IF($F341=0,M341,IF($F341=5,M341,0))*H341,0)</f>
        <v>0</v>
      </c>
      <c r="Z341" s="27">
        <f t="shared" ref="Z341:Z350" si="1705">ROUND(IF($F341=0,N341,IF($F341=5,N341,0))*H341,0)</f>
        <v>0</v>
      </c>
      <c r="AA341" s="27">
        <f>ROUND(IF($F341=0,O341,IF($F341=1,O341,IF($F341=5,O341,0)))*I341,0)</f>
        <v>0</v>
      </c>
      <c r="AB341" s="27">
        <f>ROUND(IF($F341=0,P341,IF($F341=1,P341,IF($F341=2,P341,IF($F341=5,P341,0))))*J341,0)</f>
        <v>129</v>
      </c>
      <c r="AC341" s="27">
        <f>ROUND(IF($F341=0,Q341,IF($F341=1,Q341,IF($F341=2,Q341,IF($F341=3,Q341,IF($F341=5,Q341,0)))))*K341,0)</f>
        <v>140</v>
      </c>
      <c r="AD341" s="27">
        <f>ROUND(IF($F341=0,R341,IF($F341=1,R341,IF($F341=2,R341,IF($F341=3,R341,IF($F341=4,R341,IF($F341=5,R341,0))))))*L341,0)</f>
        <v>143</v>
      </c>
    </row>
    <row r="342" spans="1:32" s="2" customFormat="1" ht="18" customHeight="1" outlineLevel="1">
      <c r="A342" s="72"/>
      <c r="B342" s="72"/>
      <c r="C342" s="22" t="s">
        <v>878</v>
      </c>
      <c r="D342" s="25" t="s">
        <v>1122</v>
      </c>
      <c r="E342" s="4"/>
      <c r="F342" s="9"/>
      <c r="G342" s="9"/>
      <c r="H342" s="3"/>
      <c r="I342" s="3"/>
      <c r="J342" s="3"/>
      <c r="K342" s="3"/>
      <c r="L342" s="3"/>
      <c r="M342" s="5">
        <f>VLOOKUP($C342,'[1]1.계획인구(행정)'!$C$7:$U$501,14,FALSE)</f>
        <v>150</v>
      </c>
      <c r="N342" s="5">
        <f>VLOOKUP($C342,'[1]1.계획인구(행정)'!$C$7:$U$501,15,FALSE)</f>
        <v>150</v>
      </c>
      <c r="O342" s="5">
        <f>VLOOKUP($C342,'[1]1.계획인구(행정)'!$C$7:$U$501,16,FALSE)</f>
        <v>148</v>
      </c>
      <c r="P342" s="5">
        <f>VLOOKUP($C342,'[1]1.계획인구(행정)'!$C$7:$U$501,17,FALSE)</f>
        <v>146</v>
      </c>
      <c r="Q342" s="5">
        <f>VLOOKUP($C342,'[1]1.계획인구(행정)'!$C$7:$U$501,18,FALSE)</f>
        <v>149</v>
      </c>
      <c r="R342" s="5">
        <f>VLOOKUP($C342,'[1]1.계획인구(행정)'!$C$7:$U$501,19,FALSE)</f>
        <v>152</v>
      </c>
      <c r="S342" s="5">
        <f t="shared" ref="S342:AD342" si="1706">SUM(S343)</f>
        <v>0</v>
      </c>
      <c r="T342" s="5">
        <f t="shared" si="1706"/>
        <v>0</v>
      </c>
      <c r="U342" s="5">
        <f t="shared" si="1706"/>
        <v>0</v>
      </c>
      <c r="V342" s="5">
        <f t="shared" si="1706"/>
        <v>124</v>
      </c>
      <c r="W342" s="5">
        <f t="shared" si="1706"/>
        <v>134</v>
      </c>
      <c r="X342" s="5">
        <f t="shared" si="1706"/>
        <v>137</v>
      </c>
      <c r="Y342" s="5">
        <f t="shared" si="1706"/>
        <v>0</v>
      </c>
      <c r="Z342" s="5">
        <f t="shared" si="1706"/>
        <v>0</v>
      </c>
      <c r="AA342" s="5">
        <f t="shared" si="1706"/>
        <v>0</v>
      </c>
      <c r="AB342" s="5">
        <f t="shared" si="1706"/>
        <v>124</v>
      </c>
      <c r="AC342" s="5">
        <f t="shared" si="1706"/>
        <v>134</v>
      </c>
      <c r="AD342" s="5">
        <f t="shared" si="1706"/>
        <v>137</v>
      </c>
    </row>
    <row r="343" spans="1:32" s="2" customFormat="1" ht="18" customHeight="1" outlineLevel="1">
      <c r="A343" s="72"/>
      <c r="B343" s="72"/>
      <c r="C343" s="11"/>
      <c r="D343" s="25" t="s">
        <v>257</v>
      </c>
      <c r="E343" s="4"/>
      <c r="F343" s="9">
        <v>2</v>
      </c>
      <c r="G343" s="9"/>
      <c r="H343" s="3">
        <v>0.75</v>
      </c>
      <c r="I343" s="3">
        <v>0.8</v>
      </c>
      <c r="J343" s="3">
        <v>0.85</v>
      </c>
      <c r="K343" s="3">
        <v>0.9</v>
      </c>
      <c r="L343" s="3">
        <v>0.9</v>
      </c>
      <c r="M343" s="5">
        <f>M342</f>
        <v>150</v>
      </c>
      <c r="N343" s="5">
        <f t="shared" ref="N343:O343" si="1707">N342</f>
        <v>150</v>
      </c>
      <c r="O343" s="5">
        <f t="shared" si="1707"/>
        <v>148</v>
      </c>
      <c r="P343" s="5">
        <f t="shared" ref="P343" si="1708">P342</f>
        <v>146</v>
      </c>
      <c r="Q343" s="5">
        <f t="shared" ref="Q343" si="1709">Q342</f>
        <v>149</v>
      </c>
      <c r="R343" s="5">
        <f t="shared" ref="R343" si="1710">R342</f>
        <v>152</v>
      </c>
      <c r="S343" s="27">
        <f t="shared" ref="S343" si="1711">ROUND(IF($F343=0,M343,IF($F343=5,0,0))*H343,0)</f>
        <v>0</v>
      </c>
      <c r="T343" s="27">
        <f t="shared" ref="T343" si="1712">ROUND(IF($F343=0,N343,IF($F343=5,0,0))*H343,0)</f>
        <v>0</v>
      </c>
      <c r="U343" s="27">
        <f>ROUND(IF($F343=0,O343,IF($F343=1,O343,IF($F343=5,O343,0)))*I343,0)</f>
        <v>0</v>
      </c>
      <c r="V343" s="27">
        <f>ROUND(IF($F343=0,P343,IF($F343=1,P343,IF($F343=2,P343,IF($F343=5,P343,0))))*J343,0)</f>
        <v>124</v>
      </c>
      <c r="W343" s="27">
        <f>ROUND(IF($F343=0,Q343,IF($F343=1,Q343,IF($F343=2,Q343,IF($F343=3,Q343,IF($F343=5,Q343,0)))))*K343,0)</f>
        <v>134</v>
      </c>
      <c r="X343" s="27">
        <f>ROUND(IF($F343=0,R343,IF($F343=1,R343,IF($F343=2,R343,IF($F343=3,R343,IF($F343=4,R343,IF($F343=5,R343,0))))))*L343,0)</f>
        <v>137</v>
      </c>
      <c r="Y343" s="27">
        <f t="shared" ref="Y343" si="1713">ROUND(IF($F343=0,M343,IF($F343=5,M343,0))*H343,0)</f>
        <v>0</v>
      </c>
      <c r="Z343" s="27">
        <f t="shared" si="1705"/>
        <v>0</v>
      </c>
      <c r="AA343" s="27">
        <f>ROUND(IF($F343=0,O343,IF($F343=1,O343,IF($F343=5,O343,0)))*I343,0)</f>
        <v>0</v>
      </c>
      <c r="AB343" s="27">
        <f>ROUND(IF($F343=0,P343,IF($F343=1,P343,IF($F343=2,P343,IF($F343=5,P343,0))))*J343,0)</f>
        <v>124</v>
      </c>
      <c r="AC343" s="27">
        <f>ROUND(IF($F343=0,Q343,IF($F343=1,Q343,IF($F343=2,Q343,IF($F343=3,Q343,IF($F343=5,Q343,0)))))*K343,0)</f>
        <v>134</v>
      </c>
      <c r="AD343" s="27">
        <f>ROUND(IF($F343=0,R343,IF($F343=1,R343,IF($F343=2,R343,IF($F343=3,R343,IF($F343=4,R343,IF($F343=5,R343,0))))))*L343,0)</f>
        <v>137</v>
      </c>
    </row>
    <row r="344" spans="1:32" s="2" customFormat="1" ht="18" customHeight="1" outlineLevel="1">
      <c r="A344" s="72"/>
      <c r="B344" s="72"/>
      <c r="C344" s="22" t="s">
        <v>879</v>
      </c>
      <c r="D344" s="25" t="s">
        <v>1122</v>
      </c>
      <c r="E344" s="4">
        <f>SUM(E345:E347)</f>
        <v>39222</v>
      </c>
      <c r="F344" s="9"/>
      <c r="G344" s="9"/>
      <c r="H344" s="3"/>
      <c r="I344" s="3"/>
      <c r="J344" s="3"/>
      <c r="K344" s="3"/>
      <c r="L344" s="3"/>
      <c r="M344" s="5">
        <f>VLOOKUP($C344,'[1]1.계획인구(행정)'!$C$7:$U$501,14,FALSE)</f>
        <v>81</v>
      </c>
      <c r="N344" s="5">
        <f>VLOOKUP($C344,'[1]1.계획인구(행정)'!$C$7:$U$501,15,FALSE)</f>
        <v>81</v>
      </c>
      <c r="O344" s="5">
        <f>VLOOKUP($C344,'[1]1.계획인구(행정)'!$C$7:$U$501,16,FALSE)</f>
        <v>80</v>
      </c>
      <c r="P344" s="5">
        <f>VLOOKUP($C344,'[1]1.계획인구(행정)'!$C$7:$U$501,17,FALSE)</f>
        <v>79</v>
      </c>
      <c r="Q344" s="5">
        <f>VLOOKUP($C344,'[1]1.계획인구(행정)'!$C$7:$U$501,18,FALSE)</f>
        <v>81</v>
      </c>
      <c r="R344" s="5">
        <f>VLOOKUP($C344,'[1]1.계획인구(행정)'!$C$7:$U$501,19,FALSE)</f>
        <v>82</v>
      </c>
      <c r="S344" s="5">
        <f>SUM(S345:S347)</f>
        <v>0</v>
      </c>
      <c r="T344" s="5">
        <f>SUM(T345:T347)</f>
        <v>0</v>
      </c>
      <c r="U344" s="5">
        <f t="shared" ref="U344:AD344" si="1714">SUM(U345:U347)</f>
        <v>0</v>
      </c>
      <c r="V344" s="5">
        <f t="shared" si="1714"/>
        <v>68</v>
      </c>
      <c r="W344" s="5">
        <f t="shared" si="1714"/>
        <v>73</v>
      </c>
      <c r="X344" s="5">
        <f t="shared" si="1714"/>
        <v>74</v>
      </c>
      <c r="Y344" s="5">
        <f t="shared" si="1714"/>
        <v>0</v>
      </c>
      <c r="Z344" s="5">
        <f t="shared" si="1714"/>
        <v>0</v>
      </c>
      <c r="AA344" s="5">
        <f t="shared" si="1714"/>
        <v>0</v>
      </c>
      <c r="AB344" s="5">
        <f t="shared" si="1714"/>
        <v>68</v>
      </c>
      <c r="AC344" s="5">
        <f t="shared" si="1714"/>
        <v>73</v>
      </c>
      <c r="AD344" s="5">
        <f t="shared" si="1714"/>
        <v>74</v>
      </c>
    </row>
    <row r="345" spans="1:32" s="2" customFormat="1" ht="18" customHeight="1" outlineLevel="1">
      <c r="A345" s="72"/>
      <c r="B345" s="72"/>
      <c r="C345" s="12"/>
      <c r="D345" s="25" t="s">
        <v>258</v>
      </c>
      <c r="E345" s="4">
        <v>11283</v>
      </c>
      <c r="F345" s="9">
        <v>2</v>
      </c>
      <c r="G345" s="9"/>
      <c r="H345" s="3">
        <v>0.75</v>
      </c>
      <c r="I345" s="3">
        <v>0.8</v>
      </c>
      <c r="J345" s="3">
        <v>0.85</v>
      </c>
      <c r="K345" s="3">
        <v>0.9</v>
      </c>
      <c r="L345" s="3">
        <v>0.9</v>
      </c>
      <c r="M345" s="5">
        <f>ROUND(M$344*($E345/$E$344),0)</f>
        <v>23</v>
      </c>
      <c r="N345" s="5">
        <f t="shared" ref="N345:R346" si="1715">ROUND(N$344*($E345/$E$344),0)</f>
        <v>23</v>
      </c>
      <c r="O345" s="5">
        <f t="shared" si="1715"/>
        <v>23</v>
      </c>
      <c r="P345" s="5">
        <f t="shared" si="1715"/>
        <v>23</v>
      </c>
      <c r="Q345" s="5">
        <f t="shared" si="1715"/>
        <v>23</v>
      </c>
      <c r="R345" s="5">
        <f t="shared" si="1715"/>
        <v>24</v>
      </c>
      <c r="S345" s="27">
        <f t="shared" ref="S345:S347" si="1716">ROUND(IF($F345=0,M345,IF($F345=5,0,0))*H345,0)</f>
        <v>0</v>
      </c>
      <c r="T345" s="27">
        <f t="shared" ref="T345:T347" si="1717">ROUND(IF($F345=0,N345,IF($F345=5,0,0))*H345,0)</f>
        <v>0</v>
      </c>
      <c r="U345" s="27">
        <f t="shared" ref="U345:U347" si="1718">ROUND(IF($F345=0,O345,IF($F345=1,O345,IF($F345=5,O345,0)))*I345,0)</f>
        <v>0</v>
      </c>
      <c r="V345" s="27">
        <f t="shared" ref="V345:V347" si="1719">ROUND(IF($F345=0,P345,IF($F345=1,P345,IF($F345=2,P345,IF($F345=5,P345,0))))*J345,0)</f>
        <v>20</v>
      </c>
      <c r="W345" s="27">
        <f t="shared" ref="W345:W347" si="1720">ROUND(IF($F345=0,Q345,IF($F345=1,Q345,IF($F345=2,Q345,IF($F345=3,Q345,IF($F345=5,Q345,0)))))*K345,0)</f>
        <v>21</v>
      </c>
      <c r="X345" s="27">
        <f t="shared" ref="X345:X347" si="1721">ROUND(IF($F345=0,R345,IF($F345=1,R345,IF($F345=2,R345,IF($F345=3,R345,IF($F345=4,R345,IF($F345=5,R345,0))))))*L345,0)</f>
        <v>22</v>
      </c>
      <c r="Y345" s="27">
        <f t="shared" ref="Y345:Y347" si="1722">ROUND(IF($F345=0,M345,IF($F345=5,M345,0))*H345,0)</f>
        <v>0</v>
      </c>
      <c r="Z345" s="27">
        <f t="shared" si="1705"/>
        <v>0</v>
      </c>
      <c r="AA345" s="27">
        <f t="shared" ref="AA345:AA347" si="1723">ROUND(IF($F345=0,O345,IF($F345=1,O345,IF($F345=5,O345,0)))*I345,0)</f>
        <v>0</v>
      </c>
      <c r="AB345" s="27">
        <f t="shared" ref="AB345:AB347" si="1724">ROUND(IF($F345=0,P345,IF($F345=1,P345,IF($F345=2,P345,IF($F345=5,P345,0))))*J345,0)</f>
        <v>20</v>
      </c>
      <c r="AC345" s="27">
        <f t="shared" ref="AC345:AC347" si="1725">ROUND(IF($F345=0,Q345,IF($F345=1,Q345,IF($F345=2,Q345,IF($F345=3,Q345,IF($F345=5,Q345,0)))))*K345,0)</f>
        <v>21</v>
      </c>
      <c r="AD345" s="27">
        <f t="shared" ref="AD345:AD347" si="1726">ROUND(IF($F345=0,R345,IF($F345=1,R345,IF($F345=2,R345,IF($F345=3,R345,IF($F345=4,R345,IF($F345=5,R345,0))))))*L345,0)</f>
        <v>22</v>
      </c>
    </row>
    <row r="346" spans="1:32" s="2" customFormat="1" ht="18" customHeight="1" outlineLevel="1">
      <c r="A346" s="72"/>
      <c r="B346" s="72"/>
      <c r="C346" s="12"/>
      <c r="D346" s="25" t="s">
        <v>259</v>
      </c>
      <c r="E346" s="4">
        <v>17212</v>
      </c>
      <c r="F346" s="9">
        <v>2</v>
      </c>
      <c r="G346" s="9"/>
      <c r="H346" s="3">
        <v>0.75</v>
      </c>
      <c r="I346" s="3">
        <v>0.8</v>
      </c>
      <c r="J346" s="3">
        <v>0.85</v>
      </c>
      <c r="K346" s="3">
        <v>0.9</v>
      </c>
      <c r="L346" s="3">
        <v>0.9</v>
      </c>
      <c r="M346" s="5">
        <f>ROUND(M$344*($E346/$E$344),0)</f>
        <v>36</v>
      </c>
      <c r="N346" s="5">
        <f t="shared" si="1715"/>
        <v>36</v>
      </c>
      <c r="O346" s="5">
        <f t="shared" si="1715"/>
        <v>35</v>
      </c>
      <c r="P346" s="5">
        <f t="shared" si="1715"/>
        <v>35</v>
      </c>
      <c r="Q346" s="5">
        <f t="shared" si="1715"/>
        <v>36</v>
      </c>
      <c r="R346" s="5">
        <f t="shared" si="1715"/>
        <v>36</v>
      </c>
      <c r="S346" s="27">
        <f t="shared" si="1716"/>
        <v>0</v>
      </c>
      <c r="T346" s="27">
        <f t="shared" si="1717"/>
        <v>0</v>
      </c>
      <c r="U346" s="27">
        <f t="shared" si="1718"/>
        <v>0</v>
      </c>
      <c r="V346" s="27">
        <f t="shared" si="1719"/>
        <v>30</v>
      </c>
      <c r="W346" s="27">
        <f t="shared" si="1720"/>
        <v>32</v>
      </c>
      <c r="X346" s="27">
        <f t="shared" si="1721"/>
        <v>32</v>
      </c>
      <c r="Y346" s="27">
        <f t="shared" si="1722"/>
        <v>0</v>
      </c>
      <c r="Z346" s="27">
        <f t="shared" si="1705"/>
        <v>0</v>
      </c>
      <c r="AA346" s="27">
        <f t="shared" si="1723"/>
        <v>0</v>
      </c>
      <c r="AB346" s="27">
        <f t="shared" si="1724"/>
        <v>30</v>
      </c>
      <c r="AC346" s="27">
        <f t="shared" si="1725"/>
        <v>32</v>
      </c>
      <c r="AD346" s="27">
        <f t="shared" si="1726"/>
        <v>32</v>
      </c>
    </row>
    <row r="347" spans="1:32" s="2" customFormat="1" ht="18" customHeight="1" outlineLevel="1">
      <c r="A347" s="72"/>
      <c r="B347" s="72"/>
      <c r="C347" s="11"/>
      <c r="D347" s="25" t="s">
        <v>260</v>
      </c>
      <c r="E347" s="4">
        <v>10727</v>
      </c>
      <c r="F347" s="9">
        <v>2</v>
      </c>
      <c r="G347" s="9"/>
      <c r="H347" s="3">
        <v>0.75</v>
      </c>
      <c r="I347" s="3">
        <v>0.8</v>
      </c>
      <c r="J347" s="3">
        <v>0.85</v>
      </c>
      <c r="K347" s="3">
        <v>0.9</v>
      </c>
      <c r="L347" s="3">
        <v>0.9</v>
      </c>
      <c r="M347" s="5">
        <f>M344-M345-M346</f>
        <v>22</v>
      </c>
      <c r="N347" s="5">
        <f t="shared" ref="N347" si="1727">N344-N345-N346</f>
        <v>22</v>
      </c>
      <c r="O347" s="5">
        <f t="shared" ref="O347:R347" si="1728">O344-O345-O346</f>
        <v>22</v>
      </c>
      <c r="P347" s="5">
        <f t="shared" si="1728"/>
        <v>21</v>
      </c>
      <c r="Q347" s="5">
        <f t="shared" si="1728"/>
        <v>22</v>
      </c>
      <c r="R347" s="5">
        <f t="shared" si="1728"/>
        <v>22</v>
      </c>
      <c r="S347" s="27">
        <f t="shared" si="1716"/>
        <v>0</v>
      </c>
      <c r="T347" s="27">
        <f t="shared" si="1717"/>
        <v>0</v>
      </c>
      <c r="U347" s="27">
        <f t="shared" si="1718"/>
        <v>0</v>
      </c>
      <c r="V347" s="27">
        <f t="shared" si="1719"/>
        <v>18</v>
      </c>
      <c r="W347" s="27">
        <f t="shared" si="1720"/>
        <v>20</v>
      </c>
      <c r="X347" s="27">
        <f t="shared" si="1721"/>
        <v>20</v>
      </c>
      <c r="Y347" s="27">
        <f t="shared" si="1722"/>
        <v>0</v>
      </c>
      <c r="Z347" s="27">
        <f t="shared" si="1705"/>
        <v>0</v>
      </c>
      <c r="AA347" s="27">
        <f t="shared" si="1723"/>
        <v>0</v>
      </c>
      <c r="AB347" s="27">
        <f t="shared" si="1724"/>
        <v>18</v>
      </c>
      <c r="AC347" s="27">
        <f t="shared" si="1725"/>
        <v>20</v>
      </c>
      <c r="AD347" s="27">
        <f t="shared" si="1726"/>
        <v>20</v>
      </c>
    </row>
    <row r="348" spans="1:32" s="2" customFormat="1" ht="18" customHeight="1">
      <c r="A348" s="72"/>
      <c r="B348" s="72" t="s">
        <v>261</v>
      </c>
      <c r="C348" s="25" t="s">
        <v>262</v>
      </c>
      <c r="D348" s="25" t="s">
        <v>5</v>
      </c>
      <c r="E348" s="4"/>
      <c r="F348" s="9"/>
      <c r="G348" s="9"/>
      <c r="H348" s="3"/>
      <c r="I348" s="3"/>
      <c r="J348" s="3"/>
      <c r="K348" s="3"/>
      <c r="L348" s="3"/>
      <c r="M348" s="5">
        <f>SUMPRODUCT(($D349:$D350="계")*(M349:M350))</f>
        <v>269</v>
      </c>
      <c r="N348" s="5">
        <f t="shared" ref="N348" si="1729">SUMPRODUCT(($D349:$D350="계")*(N349:N350))</f>
        <v>269</v>
      </c>
      <c r="O348" s="5">
        <f t="shared" ref="O348:R348" si="1730">SUMPRODUCT(($D349:$D350="계")*(O349:O350))</f>
        <v>265</v>
      </c>
      <c r="P348" s="5">
        <f t="shared" si="1730"/>
        <v>262</v>
      </c>
      <c r="Q348" s="5">
        <f t="shared" si="1730"/>
        <v>268</v>
      </c>
      <c r="R348" s="5">
        <f t="shared" si="1730"/>
        <v>273</v>
      </c>
      <c r="S348" s="5">
        <f>SUM(S349:S350)</f>
        <v>0</v>
      </c>
      <c r="T348" s="5">
        <f>SUM(T349:T350)</f>
        <v>0</v>
      </c>
      <c r="U348" s="5">
        <f t="shared" ref="U348:AD348" si="1731">SUM(U349:U350)</f>
        <v>0</v>
      </c>
      <c r="V348" s="5">
        <f t="shared" si="1731"/>
        <v>222</v>
      </c>
      <c r="W348" s="5">
        <f t="shared" si="1731"/>
        <v>241</v>
      </c>
      <c r="X348" s="5">
        <f t="shared" si="1731"/>
        <v>246</v>
      </c>
      <c r="Y348" s="5">
        <f t="shared" si="1731"/>
        <v>0</v>
      </c>
      <c r="Z348" s="5">
        <f t="shared" si="1731"/>
        <v>0</v>
      </c>
      <c r="AA348" s="5">
        <f t="shared" si="1731"/>
        <v>0</v>
      </c>
      <c r="AB348" s="5">
        <f t="shared" si="1731"/>
        <v>222</v>
      </c>
      <c r="AC348" s="5">
        <f t="shared" si="1731"/>
        <v>241</v>
      </c>
      <c r="AD348" s="5">
        <f t="shared" si="1731"/>
        <v>246</v>
      </c>
    </row>
    <row r="349" spans="1:32" s="2" customFormat="1" ht="18" customHeight="1" outlineLevel="1">
      <c r="A349" s="72"/>
      <c r="B349" s="72"/>
      <c r="C349" s="25" t="s">
        <v>875</v>
      </c>
      <c r="D349" s="25" t="s">
        <v>1122</v>
      </c>
      <c r="E349" s="4"/>
      <c r="F349" s="9">
        <v>2</v>
      </c>
      <c r="G349" s="9"/>
      <c r="H349" s="3">
        <v>0.75</v>
      </c>
      <c r="I349" s="3">
        <v>0.8</v>
      </c>
      <c r="J349" s="3">
        <v>0.85</v>
      </c>
      <c r="K349" s="3">
        <v>0.9</v>
      </c>
      <c r="L349" s="3">
        <v>0.9</v>
      </c>
      <c r="M349" s="5">
        <f>VLOOKUP($C349,'[1]1.계획인구(행정)'!$C$7:$U$501,14,FALSE)</f>
        <v>120</v>
      </c>
      <c r="N349" s="5">
        <f>VLOOKUP($C349,'[1]1.계획인구(행정)'!$C$7:$U$501,15,FALSE)</f>
        <v>120</v>
      </c>
      <c r="O349" s="5">
        <f>VLOOKUP($C349,'[1]1.계획인구(행정)'!$C$7:$U$501,16,FALSE)</f>
        <v>118</v>
      </c>
      <c r="P349" s="5">
        <f>VLOOKUP($C349,'[1]1.계획인구(행정)'!$C$7:$U$501,17,FALSE)</f>
        <v>117</v>
      </c>
      <c r="Q349" s="5">
        <f>VLOOKUP($C349,'[1]1.계획인구(행정)'!$C$7:$U$501,18,FALSE)</f>
        <v>120</v>
      </c>
      <c r="R349" s="5">
        <f>VLOOKUP($C349,'[1]1.계획인구(행정)'!$C$7:$U$501,19,FALSE)</f>
        <v>122</v>
      </c>
      <c r="S349" s="27">
        <f t="shared" ref="S349:S350" si="1732">ROUND(IF($F349=0,M349,IF($F349=5,0,0))*H349,0)</f>
        <v>0</v>
      </c>
      <c r="T349" s="27">
        <f t="shared" ref="T349:T350" si="1733">ROUND(IF($F349=0,N349,IF($F349=5,0,0))*H349,0)</f>
        <v>0</v>
      </c>
      <c r="U349" s="27">
        <f t="shared" ref="U349:U350" si="1734">ROUND(IF($F349=0,O349,IF($F349=1,O349,IF($F349=5,O349,0)))*I349,0)</f>
        <v>0</v>
      </c>
      <c r="V349" s="27">
        <f t="shared" ref="V349:V350" si="1735">ROUND(IF($F349=0,P349,IF($F349=1,P349,IF($F349=2,P349,IF($F349=5,P349,0))))*J349,0)</f>
        <v>99</v>
      </c>
      <c r="W349" s="27">
        <f t="shared" ref="W349:W350" si="1736">ROUND(IF($F349=0,Q349,IF($F349=1,Q349,IF($F349=2,Q349,IF($F349=3,Q349,IF($F349=5,Q349,0)))))*K349,0)</f>
        <v>108</v>
      </c>
      <c r="X349" s="27">
        <f t="shared" ref="X349:X350" si="1737">ROUND(IF($F349=0,R349,IF($F349=1,R349,IF($F349=2,R349,IF($F349=3,R349,IF($F349=4,R349,IF($F349=5,R349,0))))))*L349,0)</f>
        <v>110</v>
      </c>
      <c r="Y349" s="27">
        <f t="shared" ref="Y349:Y350" si="1738">ROUND(IF($F349=0,M349,IF($F349=5,M349,0))*H349,0)</f>
        <v>0</v>
      </c>
      <c r="Z349" s="27">
        <f t="shared" si="1705"/>
        <v>0</v>
      </c>
      <c r="AA349" s="27">
        <f t="shared" ref="AA349:AA350" si="1739">ROUND(IF($F349=0,O349,IF($F349=1,O349,IF($F349=5,O349,0)))*I349,0)</f>
        <v>0</v>
      </c>
      <c r="AB349" s="27">
        <f t="shared" ref="AB349:AB350" si="1740">ROUND(IF($F349=0,P349,IF($F349=1,P349,IF($F349=2,P349,IF($F349=5,P349,0))))*J349,0)</f>
        <v>99</v>
      </c>
      <c r="AC349" s="27">
        <f t="shared" ref="AC349:AC350" si="1741">ROUND(IF($F349=0,Q349,IF($F349=1,Q349,IF($F349=2,Q349,IF($F349=3,Q349,IF($F349=5,Q349,0)))))*K349,0)</f>
        <v>108</v>
      </c>
      <c r="AD349" s="27">
        <f t="shared" ref="AD349:AD350" si="1742">ROUND(IF($F349=0,R349,IF($F349=1,R349,IF($F349=2,R349,IF($F349=3,R349,IF($F349=4,R349,IF($F349=5,R349,0))))))*L349,0)</f>
        <v>110</v>
      </c>
    </row>
    <row r="350" spans="1:32" s="2" customFormat="1" ht="18" customHeight="1" outlineLevel="1">
      <c r="A350" s="72"/>
      <c r="B350" s="72"/>
      <c r="C350" s="25" t="s">
        <v>876</v>
      </c>
      <c r="D350" s="25" t="s">
        <v>1122</v>
      </c>
      <c r="E350" s="4"/>
      <c r="F350" s="9">
        <v>2</v>
      </c>
      <c r="G350" s="9"/>
      <c r="H350" s="3">
        <v>0.75</v>
      </c>
      <c r="I350" s="3">
        <v>0.8</v>
      </c>
      <c r="J350" s="3">
        <v>0.85</v>
      </c>
      <c r="K350" s="3">
        <v>0.9</v>
      </c>
      <c r="L350" s="3">
        <v>0.9</v>
      </c>
      <c r="M350" s="5">
        <f>VLOOKUP($C350,'[1]1.계획인구(행정)'!$C$7:$U$501,14,FALSE)</f>
        <v>149</v>
      </c>
      <c r="N350" s="5">
        <f>VLOOKUP($C350,'[1]1.계획인구(행정)'!$C$7:$U$501,15,FALSE)</f>
        <v>149</v>
      </c>
      <c r="O350" s="5">
        <f>VLOOKUP($C350,'[1]1.계획인구(행정)'!$C$7:$U$501,16,FALSE)</f>
        <v>147</v>
      </c>
      <c r="P350" s="5">
        <f>VLOOKUP($C350,'[1]1.계획인구(행정)'!$C$7:$U$501,17,FALSE)</f>
        <v>145</v>
      </c>
      <c r="Q350" s="5">
        <f>VLOOKUP($C350,'[1]1.계획인구(행정)'!$C$7:$U$501,18,FALSE)</f>
        <v>148</v>
      </c>
      <c r="R350" s="5">
        <f>VLOOKUP($C350,'[1]1.계획인구(행정)'!$C$7:$U$501,19,FALSE)</f>
        <v>151</v>
      </c>
      <c r="S350" s="27">
        <f t="shared" si="1732"/>
        <v>0</v>
      </c>
      <c r="T350" s="27">
        <f t="shared" si="1733"/>
        <v>0</v>
      </c>
      <c r="U350" s="27">
        <f t="shared" si="1734"/>
        <v>0</v>
      </c>
      <c r="V350" s="27">
        <f t="shared" si="1735"/>
        <v>123</v>
      </c>
      <c r="W350" s="27">
        <f t="shared" si="1736"/>
        <v>133</v>
      </c>
      <c r="X350" s="27">
        <f t="shared" si="1737"/>
        <v>136</v>
      </c>
      <c r="Y350" s="27">
        <f t="shared" si="1738"/>
        <v>0</v>
      </c>
      <c r="Z350" s="27">
        <f t="shared" si="1705"/>
        <v>0</v>
      </c>
      <c r="AA350" s="27">
        <f t="shared" si="1739"/>
        <v>0</v>
      </c>
      <c r="AB350" s="27">
        <f t="shared" si="1740"/>
        <v>123</v>
      </c>
      <c r="AC350" s="27">
        <f t="shared" si="1741"/>
        <v>133</v>
      </c>
      <c r="AD350" s="27">
        <f t="shared" si="1742"/>
        <v>136</v>
      </c>
    </row>
    <row r="351" spans="1:32" s="2" customFormat="1" ht="18" customHeight="1">
      <c r="A351" s="72" t="s">
        <v>263</v>
      </c>
      <c r="B351" s="73" t="s">
        <v>264</v>
      </c>
      <c r="C351" s="74"/>
      <c r="D351" s="75"/>
      <c r="E351" s="6"/>
      <c r="F351" s="10"/>
      <c r="G351" s="10"/>
      <c r="H351" s="8"/>
      <c r="I351" s="8"/>
      <c r="J351" s="8"/>
      <c r="K351" s="8"/>
      <c r="L351" s="8"/>
      <c r="M351" s="7">
        <f>SUMPRODUCT(($D352:$D417="소계")*(M352:M417))</f>
        <v>3897</v>
      </c>
      <c r="N351" s="7">
        <f t="shared" ref="N351" si="1743">SUMPRODUCT(($D352:$D417="소계")*(N352:N417))</f>
        <v>3902</v>
      </c>
      <c r="O351" s="7">
        <f t="shared" ref="O351:R351" si="1744">SUMPRODUCT(($D352:$D417="소계")*(O352:O417))</f>
        <v>3842</v>
      </c>
      <c r="P351" s="7">
        <f t="shared" si="1744"/>
        <v>3803</v>
      </c>
      <c r="Q351" s="7">
        <f t="shared" si="1744"/>
        <v>3894</v>
      </c>
      <c r="R351" s="7">
        <f t="shared" si="1744"/>
        <v>3965</v>
      </c>
      <c r="S351" s="7">
        <f t="shared" ref="S351:T351" si="1745">SUMPRODUCT(($D352:$D417="소계")*(S352:S417))</f>
        <v>0</v>
      </c>
      <c r="T351" s="7">
        <f t="shared" si="1745"/>
        <v>0</v>
      </c>
      <c r="U351" s="7">
        <f t="shared" ref="U351" si="1746">SUMPRODUCT(($D352:$D417="소계")*(U352:U417))</f>
        <v>1623</v>
      </c>
      <c r="V351" s="7">
        <f t="shared" ref="V351" si="1747">SUMPRODUCT(($D352:$D417="소계")*(V352:V417))</f>
        <v>3235</v>
      </c>
      <c r="W351" s="7">
        <f t="shared" ref="W351" si="1748">SUMPRODUCT(($D352:$D417="소계")*(W352:W417))</f>
        <v>3507</v>
      </c>
      <c r="X351" s="7">
        <f t="shared" ref="X351" si="1749">SUMPRODUCT(($D352:$D417="소계")*(X352:X417))</f>
        <v>3573</v>
      </c>
      <c r="Y351" s="7">
        <f t="shared" ref="Y351:Z351" si="1750">SUMPRODUCT(($D352:$D417="소계")*(Y352:Y417))</f>
        <v>0</v>
      </c>
      <c r="Z351" s="7">
        <f t="shared" si="1750"/>
        <v>0</v>
      </c>
      <c r="AA351" s="7">
        <f t="shared" ref="AA351" si="1751">SUMPRODUCT(($D352:$D417="소계")*(AA352:AA417))</f>
        <v>1623</v>
      </c>
      <c r="AB351" s="7">
        <f t="shared" ref="AB351" si="1752">SUMPRODUCT(($D352:$D417="소계")*(AB352:AB417))</f>
        <v>3235</v>
      </c>
      <c r="AC351" s="7">
        <f t="shared" ref="AC351" si="1753">SUMPRODUCT(($D352:$D417="소계")*(AC352:AC417))</f>
        <v>3507</v>
      </c>
      <c r="AD351" s="7">
        <f t="shared" ref="AD351" si="1754">SUMPRODUCT(($D352:$D417="소계")*(AD352:AD417))</f>
        <v>3573</v>
      </c>
      <c r="AE351" s="29">
        <f>S351/M351</f>
        <v>0</v>
      </c>
      <c r="AF351" s="29">
        <f>Y351/M351</f>
        <v>0</v>
      </c>
    </row>
    <row r="352" spans="1:32" s="2" customFormat="1" ht="18" customHeight="1">
      <c r="A352" s="72"/>
      <c r="B352" s="72" t="s">
        <v>265</v>
      </c>
      <c r="C352" s="25" t="s">
        <v>266</v>
      </c>
      <c r="D352" s="25" t="s">
        <v>2</v>
      </c>
      <c r="E352" s="4"/>
      <c r="F352" s="9"/>
      <c r="G352" s="9"/>
      <c r="H352" s="3"/>
      <c r="I352" s="3"/>
      <c r="J352" s="3"/>
      <c r="K352" s="3"/>
      <c r="L352" s="3"/>
      <c r="M352" s="5">
        <f>SUMPRODUCT(($D353:$D359="계")*(M353:M359))</f>
        <v>620</v>
      </c>
      <c r="N352" s="5">
        <f t="shared" ref="N352" si="1755">SUMPRODUCT(($D353:$D359="계")*(N353:N359))</f>
        <v>623</v>
      </c>
      <c r="O352" s="5">
        <f t="shared" ref="O352:R352" si="1756">SUMPRODUCT(($D353:$D359="계")*(O353:O359))</f>
        <v>613</v>
      </c>
      <c r="P352" s="5">
        <f t="shared" si="1756"/>
        <v>605</v>
      </c>
      <c r="Q352" s="5">
        <f t="shared" si="1756"/>
        <v>620</v>
      </c>
      <c r="R352" s="5">
        <f t="shared" si="1756"/>
        <v>631</v>
      </c>
      <c r="S352" s="5">
        <f t="shared" ref="S352:T352" si="1757">SUMPRODUCT(($D353:$D359="계")*(S353:S359))</f>
        <v>0</v>
      </c>
      <c r="T352" s="5">
        <f t="shared" si="1757"/>
        <v>0</v>
      </c>
      <c r="U352" s="5">
        <f t="shared" ref="U352" si="1758">SUMPRODUCT(($D353:$D359="계")*(U353:U359))</f>
        <v>490</v>
      </c>
      <c r="V352" s="5">
        <f t="shared" ref="V352" si="1759">SUMPRODUCT(($D353:$D359="계")*(V353:V359))</f>
        <v>514</v>
      </c>
      <c r="W352" s="5">
        <f t="shared" ref="W352" si="1760">SUMPRODUCT(($D353:$D359="계")*(W353:W359))</f>
        <v>559</v>
      </c>
      <c r="X352" s="5">
        <f t="shared" ref="X352" si="1761">SUMPRODUCT(($D353:$D359="계")*(X353:X359))</f>
        <v>569</v>
      </c>
      <c r="Y352" s="5">
        <f t="shared" ref="Y352:Z352" si="1762">SUMPRODUCT(($D353:$D359="계")*(Y353:Y359))</f>
        <v>0</v>
      </c>
      <c r="Z352" s="5">
        <f t="shared" si="1762"/>
        <v>0</v>
      </c>
      <c r="AA352" s="5">
        <f t="shared" ref="AA352" si="1763">SUMPRODUCT(($D353:$D359="계")*(AA353:AA359))</f>
        <v>490</v>
      </c>
      <c r="AB352" s="5">
        <f t="shared" ref="AB352" si="1764">SUMPRODUCT(($D353:$D359="계")*(AB353:AB359))</f>
        <v>514</v>
      </c>
      <c r="AC352" s="5">
        <f t="shared" ref="AC352" si="1765">SUMPRODUCT(($D353:$D359="계")*(AC353:AC359))</f>
        <v>559</v>
      </c>
      <c r="AD352" s="5">
        <f t="shared" ref="AD352" si="1766">SUMPRODUCT(($D353:$D359="계")*(AD353:AD359))</f>
        <v>569</v>
      </c>
    </row>
    <row r="353" spans="1:30" s="2" customFormat="1" ht="18" customHeight="1" outlineLevel="1">
      <c r="A353" s="72"/>
      <c r="B353" s="72"/>
      <c r="C353" s="25" t="s">
        <v>880</v>
      </c>
      <c r="D353" s="25" t="s">
        <v>1122</v>
      </c>
      <c r="E353" s="4"/>
      <c r="F353" s="9">
        <v>1</v>
      </c>
      <c r="G353" s="9"/>
      <c r="H353" s="3">
        <v>0.75</v>
      </c>
      <c r="I353" s="3">
        <v>0.8</v>
      </c>
      <c r="J353" s="3">
        <v>0.85</v>
      </c>
      <c r="K353" s="3">
        <v>0.9</v>
      </c>
      <c r="L353" s="3">
        <v>0.9</v>
      </c>
      <c r="M353" s="5">
        <f>VLOOKUP($C353,'[1]1.계획인구(행정)'!$C$7:$U$501,14,FALSE)</f>
        <v>246</v>
      </c>
      <c r="N353" s="5">
        <f>VLOOKUP($C353,'[1]1.계획인구(행정)'!$C$7:$U$501,15,FALSE)</f>
        <v>247</v>
      </c>
      <c r="O353" s="5">
        <f>VLOOKUP($C353,'[1]1.계획인구(행정)'!$C$7:$U$501,16,FALSE)</f>
        <v>243</v>
      </c>
      <c r="P353" s="5">
        <f>VLOOKUP($C353,'[1]1.계획인구(행정)'!$C$7:$U$501,17,FALSE)</f>
        <v>240</v>
      </c>
      <c r="Q353" s="5">
        <f>VLOOKUP($C353,'[1]1.계획인구(행정)'!$C$7:$U$501,18,FALSE)</f>
        <v>246</v>
      </c>
      <c r="R353" s="5">
        <f>VLOOKUP($C353,'[1]1.계획인구(행정)'!$C$7:$U$501,19,FALSE)</f>
        <v>250</v>
      </c>
      <c r="S353" s="27">
        <f t="shared" ref="S353" si="1767">ROUND(IF($F353=0,M353,IF($F353=5,0,0))*H353,0)</f>
        <v>0</v>
      </c>
      <c r="T353" s="27">
        <f t="shared" ref="T353" si="1768">ROUND(IF($F353=0,N353,IF($F353=5,0,0))*H353,0)</f>
        <v>0</v>
      </c>
      <c r="U353" s="27">
        <f>ROUND(IF($F353=0,O353,IF($F353=1,O353,IF($F353=5,O353,0)))*I353,0)</f>
        <v>194</v>
      </c>
      <c r="V353" s="27">
        <f>ROUND(IF($F353=0,P353,IF($F353=1,P353,IF($F353=2,P353,IF($F353=5,P353,0))))*J353,0)</f>
        <v>204</v>
      </c>
      <c r="W353" s="27">
        <f>ROUND(IF($F353=0,Q353,IF($F353=1,Q353,IF($F353=2,Q353,IF($F353=3,Q353,IF($F353=5,Q353,0)))))*K353,0)</f>
        <v>221</v>
      </c>
      <c r="X353" s="27">
        <f>ROUND(IF($F353=0,R353,IF($F353=1,R353,IF($F353=2,R353,IF($F353=3,R353,IF($F353=4,R353,IF($F353=5,R353,0))))))*L353,0)</f>
        <v>225</v>
      </c>
      <c r="Y353" s="27">
        <f t="shared" ref="Y353" si="1769">ROUND(IF($F353=0,M353,IF($F353=5,M353,0))*H353,0)</f>
        <v>0</v>
      </c>
      <c r="Z353" s="27">
        <f t="shared" ref="Z353" si="1770">ROUND(IF($F353=0,N353,IF($F353=5,N353,0))*H353,0)</f>
        <v>0</v>
      </c>
      <c r="AA353" s="27">
        <f>ROUND(IF($F353=0,O353,IF($F353=1,O353,IF($F353=5,O353,0)))*I353,0)</f>
        <v>194</v>
      </c>
      <c r="AB353" s="27">
        <f>ROUND(IF($F353=0,P353,IF($F353=1,P353,IF($F353=2,P353,IF($F353=5,P353,0))))*J353,0)</f>
        <v>204</v>
      </c>
      <c r="AC353" s="27">
        <f>ROUND(IF($F353=0,Q353,IF($F353=1,Q353,IF($F353=2,Q353,IF($F353=3,Q353,IF($F353=5,Q353,0)))))*K353,0)</f>
        <v>221</v>
      </c>
      <c r="AD353" s="27">
        <f>ROUND(IF($F353=0,R353,IF($F353=1,R353,IF($F353=2,R353,IF($F353=3,R353,IF($F353=4,R353,IF($F353=5,R353,0))))))*L353,0)</f>
        <v>225</v>
      </c>
    </row>
    <row r="354" spans="1:30" s="2" customFormat="1" ht="18" customHeight="1" outlineLevel="1">
      <c r="A354" s="72"/>
      <c r="B354" s="72"/>
      <c r="C354" s="22" t="s">
        <v>881</v>
      </c>
      <c r="D354" s="25" t="s">
        <v>1122</v>
      </c>
      <c r="E354" s="4">
        <f>SUM(E355:E358)</f>
        <v>71666</v>
      </c>
      <c r="F354" s="9"/>
      <c r="G354" s="9"/>
      <c r="H354" s="3"/>
      <c r="I354" s="3"/>
      <c r="J354" s="3"/>
      <c r="K354" s="3"/>
      <c r="L354" s="3"/>
      <c r="M354" s="5">
        <f>VLOOKUP($C354,'[1]1.계획인구(행정)'!$C$7:$U$501,14,FALSE)</f>
        <v>243</v>
      </c>
      <c r="N354" s="5">
        <f>VLOOKUP($C354,'[1]1.계획인구(행정)'!$C$7:$U$501,15,FALSE)</f>
        <v>244</v>
      </c>
      <c r="O354" s="5">
        <f>VLOOKUP($C354,'[1]1.계획인구(행정)'!$C$7:$U$501,16,FALSE)</f>
        <v>240</v>
      </c>
      <c r="P354" s="5">
        <f>VLOOKUP($C354,'[1]1.계획인구(행정)'!$C$7:$U$501,17,FALSE)</f>
        <v>237</v>
      </c>
      <c r="Q354" s="5">
        <f>VLOOKUP($C354,'[1]1.계획인구(행정)'!$C$7:$U$501,18,FALSE)</f>
        <v>243</v>
      </c>
      <c r="R354" s="5">
        <f>VLOOKUP($C354,'[1]1.계획인구(행정)'!$C$7:$U$501,19,FALSE)</f>
        <v>247</v>
      </c>
      <c r="S354" s="5">
        <f>SUM(S355:S358)</f>
        <v>0</v>
      </c>
      <c r="T354" s="5">
        <f>SUM(T355:T358)</f>
        <v>0</v>
      </c>
      <c r="U354" s="5">
        <f t="shared" ref="U354:AD354" si="1771">SUM(U355:U358)</f>
        <v>192</v>
      </c>
      <c r="V354" s="5">
        <f t="shared" si="1771"/>
        <v>201</v>
      </c>
      <c r="W354" s="5">
        <f t="shared" si="1771"/>
        <v>220</v>
      </c>
      <c r="X354" s="5">
        <f t="shared" si="1771"/>
        <v>223</v>
      </c>
      <c r="Y354" s="5">
        <f t="shared" si="1771"/>
        <v>0</v>
      </c>
      <c r="Z354" s="5">
        <f t="shared" si="1771"/>
        <v>0</v>
      </c>
      <c r="AA354" s="5">
        <f t="shared" si="1771"/>
        <v>192</v>
      </c>
      <c r="AB354" s="5">
        <f t="shared" si="1771"/>
        <v>201</v>
      </c>
      <c r="AC354" s="5">
        <f t="shared" si="1771"/>
        <v>220</v>
      </c>
      <c r="AD354" s="5">
        <f t="shared" si="1771"/>
        <v>223</v>
      </c>
    </row>
    <row r="355" spans="1:30" s="2" customFormat="1" ht="18" customHeight="1" outlineLevel="1">
      <c r="A355" s="72"/>
      <c r="B355" s="72"/>
      <c r="C355" s="11"/>
      <c r="D355" s="25" t="s">
        <v>267</v>
      </c>
      <c r="E355" s="4">
        <v>17874</v>
      </c>
      <c r="F355" s="9">
        <v>1</v>
      </c>
      <c r="G355" s="9"/>
      <c r="H355" s="3">
        <v>0.75</v>
      </c>
      <c r="I355" s="3">
        <v>0.8</v>
      </c>
      <c r="J355" s="3">
        <v>0.85</v>
      </c>
      <c r="K355" s="3">
        <v>0.9</v>
      </c>
      <c r="L355" s="3">
        <v>0.9</v>
      </c>
      <c r="M355" s="5">
        <f>ROUND(M$354*($E355/$E$354),0)</f>
        <v>61</v>
      </c>
      <c r="N355" s="5">
        <f t="shared" ref="N355:R357" si="1772">ROUND(N$354*($E355/$E$354),0)</f>
        <v>61</v>
      </c>
      <c r="O355" s="5">
        <f t="shared" si="1772"/>
        <v>60</v>
      </c>
      <c r="P355" s="5">
        <f t="shared" si="1772"/>
        <v>59</v>
      </c>
      <c r="Q355" s="5">
        <f t="shared" si="1772"/>
        <v>61</v>
      </c>
      <c r="R355" s="5">
        <f t="shared" si="1772"/>
        <v>62</v>
      </c>
      <c r="S355" s="27">
        <f t="shared" ref="S355:S359" si="1773">ROUND(IF($F355=0,M355,IF($F355=5,0,0))*H355,0)</f>
        <v>0</v>
      </c>
      <c r="T355" s="27">
        <f t="shared" ref="T355:T359" si="1774">ROUND(IF($F355=0,N355,IF($F355=5,0,0))*H355,0)</f>
        <v>0</v>
      </c>
      <c r="U355" s="27">
        <f t="shared" ref="U355:U359" si="1775">ROUND(IF($F355=0,O355,IF($F355=1,O355,IF($F355=5,O355,0)))*I355,0)</f>
        <v>48</v>
      </c>
      <c r="V355" s="27">
        <f t="shared" ref="V355:V359" si="1776">ROUND(IF($F355=0,P355,IF($F355=1,P355,IF($F355=2,P355,IF($F355=5,P355,0))))*J355,0)</f>
        <v>50</v>
      </c>
      <c r="W355" s="27">
        <f t="shared" ref="W355:W359" si="1777">ROUND(IF($F355=0,Q355,IF($F355=1,Q355,IF($F355=2,Q355,IF($F355=3,Q355,IF($F355=5,Q355,0)))))*K355,0)</f>
        <v>55</v>
      </c>
      <c r="X355" s="27">
        <f t="shared" ref="X355:X359" si="1778">ROUND(IF($F355=0,R355,IF($F355=1,R355,IF($F355=2,R355,IF($F355=3,R355,IF($F355=4,R355,IF($F355=5,R355,0))))))*L355,0)</f>
        <v>56</v>
      </c>
      <c r="Y355" s="27">
        <f t="shared" ref="Y355:Y359" si="1779">ROUND(IF($F355=0,M355,IF($F355=5,M355,0))*H355,0)</f>
        <v>0</v>
      </c>
      <c r="Z355" s="27">
        <f t="shared" ref="Z355:Z359" si="1780">ROUND(IF($F355=0,N355,IF($F355=5,N355,0))*H355,0)</f>
        <v>0</v>
      </c>
      <c r="AA355" s="27">
        <f t="shared" ref="AA355:AA359" si="1781">ROUND(IF($F355=0,O355,IF($F355=1,O355,IF($F355=5,O355,0)))*I355,0)</f>
        <v>48</v>
      </c>
      <c r="AB355" s="27">
        <f t="shared" ref="AB355:AB359" si="1782">ROUND(IF($F355=0,P355,IF($F355=1,P355,IF($F355=2,P355,IF($F355=5,P355,0))))*J355,0)</f>
        <v>50</v>
      </c>
      <c r="AC355" s="27">
        <f t="shared" ref="AC355:AC359" si="1783">ROUND(IF($F355=0,Q355,IF($F355=1,Q355,IF($F355=2,Q355,IF($F355=3,Q355,IF($F355=5,Q355,0)))))*K355,0)</f>
        <v>55</v>
      </c>
      <c r="AD355" s="27">
        <f t="shared" ref="AD355:AD359" si="1784">ROUND(IF($F355=0,R355,IF($F355=1,R355,IF($F355=2,R355,IF($F355=3,R355,IF($F355=4,R355,IF($F355=5,R355,0))))))*L355,0)</f>
        <v>56</v>
      </c>
    </row>
    <row r="356" spans="1:30" s="2" customFormat="1" ht="18" customHeight="1" outlineLevel="1">
      <c r="A356" s="72" t="s">
        <v>1506</v>
      </c>
      <c r="B356" s="72" t="s">
        <v>265</v>
      </c>
      <c r="C356" s="40"/>
      <c r="D356" s="25" t="s">
        <v>268</v>
      </c>
      <c r="E356" s="4">
        <v>21408</v>
      </c>
      <c r="F356" s="9">
        <v>1</v>
      </c>
      <c r="G356" s="9"/>
      <c r="H356" s="3">
        <v>0.75</v>
      </c>
      <c r="I356" s="3">
        <v>0.8</v>
      </c>
      <c r="J356" s="3">
        <v>0.85</v>
      </c>
      <c r="K356" s="3">
        <v>0.9</v>
      </c>
      <c r="L356" s="3">
        <v>0.9</v>
      </c>
      <c r="M356" s="5">
        <f>ROUND(M$354*($E356/$E$354),0)</f>
        <v>73</v>
      </c>
      <c r="N356" s="5">
        <f t="shared" si="1772"/>
        <v>73</v>
      </c>
      <c r="O356" s="5">
        <f t="shared" si="1772"/>
        <v>72</v>
      </c>
      <c r="P356" s="5">
        <f t="shared" si="1772"/>
        <v>71</v>
      </c>
      <c r="Q356" s="5">
        <f t="shared" si="1772"/>
        <v>73</v>
      </c>
      <c r="R356" s="5">
        <f t="shared" si="1772"/>
        <v>74</v>
      </c>
      <c r="S356" s="27">
        <f t="shared" si="1773"/>
        <v>0</v>
      </c>
      <c r="T356" s="27">
        <f t="shared" si="1774"/>
        <v>0</v>
      </c>
      <c r="U356" s="27">
        <f t="shared" si="1775"/>
        <v>58</v>
      </c>
      <c r="V356" s="27">
        <f t="shared" si="1776"/>
        <v>60</v>
      </c>
      <c r="W356" s="27">
        <f t="shared" si="1777"/>
        <v>66</v>
      </c>
      <c r="X356" s="27">
        <f t="shared" si="1778"/>
        <v>67</v>
      </c>
      <c r="Y356" s="27">
        <f t="shared" si="1779"/>
        <v>0</v>
      </c>
      <c r="Z356" s="27">
        <f t="shared" si="1780"/>
        <v>0</v>
      </c>
      <c r="AA356" s="27">
        <f t="shared" si="1781"/>
        <v>58</v>
      </c>
      <c r="AB356" s="27">
        <f t="shared" si="1782"/>
        <v>60</v>
      </c>
      <c r="AC356" s="27">
        <f t="shared" si="1783"/>
        <v>66</v>
      </c>
      <c r="AD356" s="27">
        <f t="shared" si="1784"/>
        <v>67</v>
      </c>
    </row>
    <row r="357" spans="1:30" s="2" customFormat="1" ht="18" customHeight="1" outlineLevel="1">
      <c r="A357" s="72"/>
      <c r="B357" s="72"/>
      <c r="C357" s="12"/>
      <c r="D357" s="25" t="s">
        <v>269</v>
      </c>
      <c r="E357" s="4">
        <f>18545+9295</f>
        <v>27840</v>
      </c>
      <c r="F357" s="9">
        <v>1</v>
      </c>
      <c r="G357" s="9"/>
      <c r="H357" s="3">
        <v>0.75</v>
      </c>
      <c r="I357" s="3">
        <v>0.8</v>
      </c>
      <c r="J357" s="3">
        <v>0.85</v>
      </c>
      <c r="K357" s="3">
        <v>0.9</v>
      </c>
      <c r="L357" s="3">
        <v>0.9</v>
      </c>
      <c r="M357" s="5">
        <f>ROUND(M$354*($E357/$E$354),0)</f>
        <v>94</v>
      </c>
      <c r="N357" s="5">
        <f t="shared" si="1772"/>
        <v>95</v>
      </c>
      <c r="O357" s="5">
        <f t="shared" si="1772"/>
        <v>93</v>
      </c>
      <c r="P357" s="5">
        <f t="shared" si="1772"/>
        <v>92</v>
      </c>
      <c r="Q357" s="5">
        <f t="shared" si="1772"/>
        <v>94</v>
      </c>
      <c r="R357" s="5">
        <f t="shared" si="1772"/>
        <v>96</v>
      </c>
      <c r="S357" s="27">
        <f t="shared" si="1773"/>
        <v>0</v>
      </c>
      <c r="T357" s="27">
        <f t="shared" si="1774"/>
        <v>0</v>
      </c>
      <c r="U357" s="27">
        <f t="shared" si="1775"/>
        <v>74</v>
      </c>
      <c r="V357" s="27">
        <f t="shared" si="1776"/>
        <v>78</v>
      </c>
      <c r="W357" s="27">
        <f t="shared" si="1777"/>
        <v>85</v>
      </c>
      <c r="X357" s="27">
        <f t="shared" si="1778"/>
        <v>86</v>
      </c>
      <c r="Y357" s="27">
        <f t="shared" si="1779"/>
        <v>0</v>
      </c>
      <c r="Z357" s="27">
        <f t="shared" si="1780"/>
        <v>0</v>
      </c>
      <c r="AA357" s="27">
        <f t="shared" si="1781"/>
        <v>74</v>
      </c>
      <c r="AB357" s="27">
        <f t="shared" si="1782"/>
        <v>78</v>
      </c>
      <c r="AC357" s="27">
        <f t="shared" si="1783"/>
        <v>85</v>
      </c>
      <c r="AD357" s="27">
        <f t="shared" si="1784"/>
        <v>86</v>
      </c>
    </row>
    <row r="358" spans="1:30" s="2" customFormat="1" ht="18" customHeight="1" outlineLevel="1">
      <c r="A358" s="72"/>
      <c r="B358" s="72"/>
      <c r="C358" s="11"/>
      <c r="D358" s="25" t="s">
        <v>270</v>
      </c>
      <c r="E358" s="4">
        <v>4544</v>
      </c>
      <c r="F358" s="9">
        <v>1</v>
      </c>
      <c r="G358" s="9"/>
      <c r="H358" s="3">
        <v>0.75</v>
      </c>
      <c r="I358" s="3">
        <v>0.8</v>
      </c>
      <c r="J358" s="3">
        <v>0.85</v>
      </c>
      <c r="K358" s="3">
        <v>0.9</v>
      </c>
      <c r="L358" s="3">
        <v>0.9</v>
      </c>
      <c r="M358" s="5">
        <f>M354-M355-M356-M357</f>
        <v>15</v>
      </c>
      <c r="N358" s="5">
        <f t="shared" ref="N358" si="1785">N354-N355-N356-N357</f>
        <v>15</v>
      </c>
      <c r="O358" s="5">
        <f t="shared" ref="O358:R358" si="1786">O354-O355-O356-O357</f>
        <v>15</v>
      </c>
      <c r="P358" s="5">
        <f t="shared" si="1786"/>
        <v>15</v>
      </c>
      <c r="Q358" s="5">
        <f t="shared" si="1786"/>
        <v>15</v>
      </c>
      <c r="R358" s="5">
        <f t="shared" si="1786"/>
        <v>15</v>
      </c>
      <c r="S358" s="27">
        <f t="shared" si="1773"/>
        <v>0</v>
      </c>
      <c r="T358" s="27">
        <f t="shared" si="1774"/>
        <v>0</v>
      </c>
      <c r="U358" s="27">
        <f t="shared" si="1775"/>
        <v>12</v>
      </c>
      <c r="V358" s="27">
        <f t="shared" si="1776"/>
        <v>13</v>
      </c>
      <c r="W358" s="27">
        <f t="shared" si="1777"/>
        <v>14</v>
      </c>
      <c r="X358" s="27">
        <f t="shared" si="1778"/>
        <v>14</v>
      </c>
      <c r="Y358" s="27">
        <f t="shared" si="1779"/>
        <v>0</v>
      </c>
      <c r="Z358" s="27">
        <f t="shared" si="1780"/>
        <v>0</v>
      </c>
      <c r="AA358" s="27">
        <f t="shared" si="1781"/>
        <v>12</v>
      </c>
      <c r="AB358" s="27">
        <f t="shared" si="1782"/>
        <v>13</v>
      </c>
      <c r="AC358" s="27">
        <f t="shared" si="1783"/>
        <v>14</v>
      </c>
      <c r="AD358" s="27">
        <f t="shared" si="1784"/>
        <v>14</v>
      </c>
    </row>
    <row r="359" spans="1:30" s="2" customFormat="1" ht="18" customHeight="1" outlineLevel="1">
      <c r="A359" s="72"/>
      <c r="B359" s="72"/>
      <c r="C359" s="25" t="s">
        <v>882</v>
      </c>
      <c r="D359" s="25" t="s">
        <v>1122</v>
      </c>
      <c r="E359" s="4"/>
      <c r="F359" s="9">
        <v>1</v>
      </c>
      <c r="G359" s="9"/>
      <c r="H359" s="3">
        <v>0.75</v>
      </c>
      <c r="I359" s="3">
        <v>0.8</v>
      </c>
      <c r="J359" s="3">
        <v>0.85</v>
      </c>
      <c r="K359" s="3">
        <v>0.9</v>
      </c>
      <c r="L359" s="3">
        <v>0.9</v>
      </c>
      <c r="M359" s="5">
        <f>VLOOKUP($C359,'[1]1.계획인구(행정)'!$C$7:$U$501,14,FALSE)</f>
        <v>131</v>
      </c>
      <c r="N359" s="5">
        <f>VLOOKUP($C359,'[1]1.계획인구(행정)'!$C$7:$U$501,15,FALSE)</f>
        <v>132</v>
      </c>
      <c r="O359" s="5">
        <f>VLOOKUP($C359,'[1]1.계획인구(행정)'!$C$7:$U$501,16,FALSE)</f>
        <v>130</v>
      </c>
      <c r="P359" s="5">
        <f>VLOOKUP($C359,'[1]1.계획인구(행정)'!$C$7:$U$501,17,FALSE)</f>
        <v>128</v>
      </c>
      <c r="Q359" s="5">
        <f>VLOOKUP($C359,'[1]1.계획인구(행정)'!$C$7:$U$501,18,FALSE)</f>
        <v>131</v>
      </c>
      <c r="R359" s="5">
        <f>VLOOKUP($C359,'[1]1.계획인구(행정)'!$C$7:$U$501,19,FALSE)</f>
        <v>134</v>
      </c>
      <c r="S359" s="27">
        <f t="shared" si="1773"/>
        <v>0</v>
      </c>
      <c r="T359" s="27">
        <f t="shared" si="1774"/>
        <v>0</v>
      </c>
      <c r="U359" s="27">
        <f t="shared" si="1775"/>
        <v>104</v>
      </c>
      <c r="V359" s="27">
        <f t="shared" si="1776"/>
        <v>109</v>
      </c>
      <c r="W359" s="27">
        <f t="shared" si="1777"/>
        <v>118</v>
      </c>
      <c r="X359" s="27">
        <f t="shared" si="1778"/>
        <v>121</v>
      </c>
      <c r="Y359" s="27">
        <f t="shared" si="1779"/>
        <v>0</v>
      </c>
      <c r="Z359" s="27">
        <f t="shared" si="1780"/>
        <v>0</v>
      </c>
      <c r="AA359" s="27">
        <f t="shared" si="1781"/>
        <v>104</v>
      </c>
      <c r="AB359" s="27">
        <f t="shared" si="1782"/>
        <v>109</v>
      </c>
      <c r="AC359" s="27">
        <f t="shared" si="1783"/>
        <v>118</v>
      </c>
      <c r="AD359" s="27">
        <f t="shared" si="1784"/>
        <v>121</v>
      </c>
    </row>
    <row r="360" spans="1:30" s="2" customFormat="1" ht="18" customHeight="1">
      <c r="A360" s="72"/>
      <c r="B360" s="72" t="s">
        <v>271</v>
      </c>
      <c r="C360" s="25" t="s">
        <v>272</v>
      </c>
      <c r="D360" s="25" t="s">
        <v>5</v>
      </c>
      <c r="E360" s="4"/>
      <c r="F360" s="9"/>
      <c r="G360" s="9"/>
      <c r="H360" s="3"/>
      <c r="I360" s="3"/>
      <c r="J360" s="3"/>
      <c r="K360" s="3"/>
      <c r="L360" s="3"/>
      <c r="M360" s="5">
        <f>SUMPRODUCT(($D361:$D362="계")*(M361:M362))</f>
        <v>218</v>
      </c>
      <c r="N360" s="5">
        <f t="shared" ref="N360:R360" si="1787">SUMPRODUCT(($D361:$D362="계")*(N361:N362))</f>
        <v>218</v>
      </c>
      <c r="O360" s="5">
        <f t="shared" si="1787"/>
        <v>215</v>
      </c>
      <c r="P360" s="5">
        <f t="shared" si="1787"/>
        <v>213</v>
      </c>
      <c r="Q360" s="5">
        <f t="shared" si="1787"/>
        <v>218</v>
      </c>
      <c r="R360" s="5">
        <f t="shared" si="1787"/>
        <v>222</v>
      </c>
      <c r="S360" s="5">
        <f t="shared" ref="S360:T360" si="1788">SUMPRODUCT(($D361:$D362="계")*(S361:S362))</f>
        <v>0</v>
      </c>
      <c r="T360" s="5">
        <f t="shared" si="1788"/>
        <v>0</v>
      </c>
      <c r="U360" s="5">
        <f t="shared" ref="U360" si="1789">SUMPRODUCT(($D361:$D362="계")*(U361:U362))</f>
        <v>172</v>
      </c>
      <c r="V360" s="5">
        <f t="shared" ref="V360" si="1790">SUMPRODUCT(($D361:$D362="계")*(V361:V362))</f>
        <v>181</v>
      </c>
      <c r="W360" s="5">
        <f t="shared" ref="W360" si="1791">SUMPRODUCT(($D361:$D362="계")*(W361:W362))</f>
        <v>196</v>
      </c>
      <c r="X360" s="5">
        <f t="shared" ref="X360" si="1792">SUMPRODUCT(($D361:$D362="계")*(X361:X362))</f>
        <v>200</v>
      </c>
      <c r="Y360" s="5">
        <f t="shared" ref="Y360:Z360" si="1793">SUMPRODUCT(($D361:$D362="계")*(Y361:Y362))</f>
        <v>0</v>
      </c>
      <c r="Z360" s="5">
        <f t="shared" si="1793"/>
        <v>0</v>
      </c>
      <c r="AA360" s="5">
        <f t="shared" ref="AA360" si="1794">SUMPRODUCT(($D361:$D362="계")*(AA361:AA362))</f>
        <v>172</v>
      </c>
      <c r="AB360" s="5">
        <f t="shared" ref="AB360" si="1795">SUMPRODUCT(($D361:$D362="계")*(AB361:AB362))</f>
        <v>181</v>
      </c>
      <c r="AC360" s="5">
        <f t="shared" ref="AC360" si="1796">SUMPRODUCT(($D361:$D362="계")*(AC361:AC362))</f>
        <v>196</v>
      </c>
      <c r="AD360" s="5">
        <f t="shared" ref="AD360" si="1797">SUMPRODUCT(($D361:$D362="계")*(AD361:AD362))</f>
        <v>200</v>
      </c>
    </row>
    <row r="361" spans="1:30" s="2" customFormat="1" ht="18" customHeight="1" outlineLevel="1">
      <c r="A361" s="72"/>
      <c r="B361" s="72"/>
      <c r="C361" s="25" t="s">
        <v>883</v>
      </c>
      <c r="D361" s="25" t="s">
        <v>1122</v>
      </c>
      <c r="E361" s="4"/>
      <c r="F361" s="9">
        <v>1</v>
      </c>
      <c r="G361" s="9"/>
      <c r="H361" s="3">
        <v>0.75</v>
      </c>
      <c r="I361" s="3">
        <v>0.8</v>
      </c>
      <c r="J361" s="3">
        <v>0.85</v>
      </c>
      <c r="K361" s="3">
        <v>0.9</v>
      </c>
      <c r="L361" s="3">
        <v>0.9</v>
      </c>
      <c r="M361" s="5">
        <f>VLOOKUP($C361,'[1]1.계획인구(행정)'!$C$7:$U$501,14,FALSE)</f>
        <v>159</v>
      </c>
      <c r="N361" s="5">
        <f>VLOOKUP($C361,'[1]1.계획인구(행정)'!$C$7:$U$501,15,FALSE)</f>
        <v>159</v>
      </c>
      <c r="O361" s="5">
        <f>VLOOKUP($C361,'[1]1.계획인구(행정)'!$C$7:$U$501,16,FALSE)</f>
        <v>157</v>
      </c>
      <c r="P361" s="5">
        <f>VLOOKUP($C361,'[1]1.계획인구(행정)'!$C$7:$U$501,17,FALSE)</f>
        <v>155</v>
      </c>
      <c r="Q361" s="5">
        <f>VLOOKUP($C361,'[1]1.계획인구(행정)'!$C$7:$U$501,18,FALSE)</f>
        <v>159</v>
      </c>
      <c r="R361" s="5">
        <f>VLOOKUP($C361,'[1]1.계획인구(행정)'!$C$7:$U$501,19,FALSE)</f>
        <v>162</v>
      </c>
      <c r="S361" s="27">
        <f t="shared" ref="S361:S362" si="1798">ROUND(IF($F361=0,M361,IF($F361=5,0,0))*H361,0)</f>
        <v>0</v>
      </c>
      <c r="T361" s="27">
        <f t="shared" ref="T361:T362" si="1799">ROUND(IF($F361=0,N361,IF($F361=5,0,0))*H361,0)</f>
        <v>0</v>
      </c>
      <c r="U361" s="27">
        <f t="shared" ref="U361:U362" si="1800">ROUND(IF($F361=0,O361,IF($F361=1,O361,IF($F361=5,O361,0)))*I361,0)</f>
        <v>126</v>
      </c>
      <c r="V361" s="27">
        <f t="shared" ref="V361:V362" si="1801">ROUND(IF($F361=0,P361,IF($F361=1,P361,IF($F361=2,P361,IF($F361=5,P361,0))))*J361,0)</f>
        <v>132</v>
      </c>
      <c r="W361" s="27">
        <f t="shared" ref="W361:W362" si="1802">ROUND(IF($F361=0,Q361,IF($F361=1,Q361,IF($F361=2,Q361,IF($F361=3,Q361,IF($F361=5,Q361,0)))))*K361,0)</f>
        <v>143</v>
      </c>
      <c r="X361" s="27">
        <f t="shared" ref="X361:X362" si="1803">ROUND(IF($F361=0,R361,IF($F361=1,R361,IF($F361=2,R361,IF($F361=3,R361,IF($F361=4,R361,IF($F361=5,R361,0))))))*L361,0)</f>
        <v>146</v>
      </c>
      <c r="Y361" s="27">
        <f t="shared" ref="Y361:Y362" si="1804">ROUND(IF($F361=0,M361,IF($F361=5,M361,0))*H361,0)</f>
        <v>0</v>
      </c>
      <c r="Z361" s="27">
        <f t="shared" ref="Z361:Z362" si="1805">ROUND(IF($F361=0,N361,IF($F361=5,N361,0))*H361,0)</f>
        <v>0</v>
      </c>
      <c r="AA361" s="27">
        <f t="shared" ref="AA361:AA362" si="1806">ROUND(IF($F361=0,O361,IF($F361=1,O361,IF($F361=5,O361,0)))*I361,0)</f>
        <v>126</v>
      </c>
      <c r="AB361" s="27">
        <f t="shared" ref="AB361:AB362" si="1807">ROUND(IF($F361=0,P361,IF($F361=1,P361,IF($F361=2,P361,IF($F361=5,P361,0))))*J361,0)</f>
        <v>132</v>
      </c>
      <c r="AC361" s="27">
        <f t="shared" ref="AC361:AC362" si="1808">ROUND(IF($F361=0,Q361,IF($F361=1,Q361,IF($F361=2,Q361,IF($F361=3,Q361,IF($F361=5,Q361,0)))))*K361,0)</f>
        <v>143</v>
      </c>
      <c r="AD361" s="27">
        <f t="shared" ref="AD361:AD362" si="1809">ROUND(IF($F361=0,R361,IF($F361=1,R361,IF($F361=2,R361,IF($F361=3,R361,IF($F361=4,R361,IF($F361=5,R361,0))))))*L361,0)</f>
        <v>146</v>
      </c>
    </row>
    <row r="362" spans="1:30" s="2" customFormat="1" ht="18" customHeight="1" outlineLevel="1">
      <c r="A362" s="72"/>
      <c r="B362" s="72"/>
      <c r="C362" s="25" t="s">
        <v>884</v>
      </c>
      <c r="D362" s="25" t="s">
        <v>1122</v>
      </c>
      <c r="E362" s="4"/>
      <c r="F362" s="9">
        <v>1</v>
      </c>
      <c r="G362" s="9"/>
      <c r="H362" s="3">
        <v>0.75</v>
      </c>
      <c r="I362" s="3">
        <v>0.8</v>
      </c>
      <c r="J362" s="3">
        <v>0.85</v>
      </c>
      <c r="K362" s="3">
        <v>0.9</v>
      </c>
      <c r="L362" s="3">
        <v>0.9</v>
      </c>
      <c r="M362" s="5">
        <f>VLOOKUP($C362,'[1]1.계획인구(행정)'!$C$7:$U$501,14,FALSE)</f>
        <v>59</v>
      </c>
      <c r="N362" s="5">
        <f>VLOOKUP($C362,'[1]1.계획인구(행정)'!$C$7:$U$501,15,FALSE)</f>
        <v>59</v>
      </c>
      <c r="O362" s="5">
        <f>VLOOKUP($C362,'[1]1.계획인구(행정)'!$C$7:$U$501,16,FALSE)</f>
        <v>58</v>
      </c>
      <c r="P362" s="5">
        <f>VLOOKUP($C362,'[1]1.계획인구(행정)'!$C$7:$U$501,17,FALSE)</f>
        <v>58</v>
      </c>
      <c r="Q362" s="5">
        <f>VLOOKUP($C362,'[1]1.계획인구(행정)'!$C$7:$U$501,18,FALSE)</f>
        <v>59</v>
      </c>
      <c r="R362" s="5">
        <f>VLOOKUP($C362,'[1]1.계획인구(행정)'!$C$7:$U$501,19,FALSE)</f>
        <v>60</v>
      </c>
      <c r="S362" s="27">
        <f t="shared" si="1798"/>
        <v>0</v>
      </c>
      <c r="T362" s="27">
        <f t="shared" si="1799"/>
        <v>0</v>
      </c>
      <c r="U362" s="27">
        <f t="shared" si="1800"/>
        <v>46</v>
      </c>
      <c r="V362" s="27">
        <f t="shared" si="1801"/>
        <v>49</v>
      </c>
      <c r="W362" s="27">
        <f t="shared" si="1802"/>
        <v>53</v>
      </c>
      <c r="X362" s="27">
        <f t="shared" si="1803"/>
        <v>54</v>
      </c>
      <c r="Y362" s="27">
        <f t="shared" si="1804"/>
        <v>0</v>
      </c>
      <c r="Z362" s="27">
        <f t="shared" si="1805"/>
        <v>0</v>
      </c>
      <c r="AA362" s="27">
        <f t="shared" si="1806"/>
        <v>46</v>
      </c>
      <c r="AB362" s="27">
        <f t="shared" si="1807"/>
        <v>49</v>
      </c>
      <c r="AC362" s="27">
        <f t="shared" si="1808"/>
        <v>53</v>
      </c>
      <c r="AD362" s="27">
        <f t="shared" si="1809"/>
        <v>54</v>
      </c>
    </row>
    <row r="363" spans="1:30" s="2" customFormat="1" ht="18" customHeight="1">
      <c r="A363" s="72"/>
      <c r="B363" s="72" t="s">
        <v>273</v>
      </c>
      <c r="C363" s="22" t="s">
        <v>274</v>
      </c>
      <c r="D363" s="25" t="s">
        <v>2</v>
      </c>
      <c r="E363" s="4">
        <f>SUM(E364:E367)</f>
        <v>175664</v>
      </c>
      <c r="F363" s="9"/>
      <c r="G363" s="9"/>
      <c r="H363" s="3"/>
      <c r="I363" s="3"/>
      <c r="J363" s="3"/>
      <c r="K363" s="3"/>
      <c r="L363" s="3"/>
      <c r="M363" s="5">
        <f>VLOOKUP($C363,'[1]1.계획인구(행정)'!$C$7:$U$501,14,FALSE)</f>
        <v>684</v>
      </c>
      <c r="N363" s="5">
        <f>VLOOKUP($C363,'[1]1.계획인구(행정)'!$C$7:$U$501,15,FALSE)</f>
        <v>685</v>
      </c>
      <c r="O363" s="5">
        <f>VLOOKUP($C363,'[1]1.계획인구(행정)'!$C$7:$U$501,16,FALSE)</f>
        <v>674</v>
      </c>
      <c r="P363" s="5">
        <f>VLOOKUP($C363,'[1]1.계획인구(행정)'!$C$7:$U$501,17,FALSE)</f>
        <v>667</v>
      </c>
      <c r="Q363" s="5">
        <f>VLOOKUP($C363,'[1]1.계획인구(행정)'!$C$7:$U$501,18,FALSE)</f>
        <v>683</v>
      </c>
      <c r="R363" s="5">
        <f>VLOOKUP($C363,'[1]1.계획인구(행정)'!$C$7:$U$501,19,FALSE)</f>
        <v>696</v>
      </c>
      <c r="S363" s="5">
        <f>SUM(S364:S367)</f>
        <v>0</v>
      </c>
      <c r="T363" s="5">
        <f>SUM(T364:T367)</f>
        <v>0</v>
      </c>
      <c r="U363" s="5">
        <f t="shared" ref="U363:AD363" si="1810">SUM(U364:U367)</f>
        <v>539</v>
      </c>
      <c r="V363" s="5">
        <f t="shared" si="1810"/>
        <v>567</v>
      </c>
      <c r="W363" s="5">
        <f t="shared" si="1810"/>
        <v>615</v>
      </c>
      <c r="X363" s="5">
        <f t="shared" si="1810"/>
        <v>627</v>
      </c>
      <c r="Y363" s="5">
        <f t="shared" si="1810"/>
        <v>0</v>
      </c>
      <c r="Z363" s="5">
        <f t="shared" si="1810"/>
        <v>0</v>
      </c>
      <c r="AA363" s="5">
        <f t="shared" si="1810"/>
        <v>539</v>
      </c>
      <c r="AB363" s="5">
        <f t="shared" si="1810"/>
        <v>567</v>
      </c>
      <c r="AC363" s="5">
        <f t="shared" si="1810"/>
        <v>615</v>
      </c>
      <c r="AD363" s="5">
        <f t="shared" si="1810"/>
        <v>627</v>
      </c>
    </row>
    <row r="364" spans="1:30" s="2" customFormat="1" ht="18" customHeight="1" outlineLevel="1">
      <c r="A364" s="72"/>
      <c r="B364" s="72"/>
      <c r="C364" s="12"/>
      <c r="D364" s="25" t="s">
        <v>275</v>
      </c>
      <c r="E364" s="4">
        <v>122815</v>
      </c>
      <c r="F364" s="9">
        <v>1</v>
      </c>
      <c r="G364" s="9"/>
      <c r="H364" s="3">
        <v>0.75</v>
      </c>
      <c r="I364" s="3">
        <v>0.8</v>
      </c>
      <c r="J364" s="3">
        <v>0.85</v>
      </c>
      <c r="K364" s="3">
        <v>0.9</v>
      </c>
      <c r="L364" s="3">
        <v>0.9</v>
      </c>
      <c r="M364" s="5">
        <f>ROUND(M$363*($E364/$E$363),0)</f>
        <v>478</v>
      </c>
      <c r="N364" s="5">
        <f t="shared" ref="N364:R366" si="1811">ROUND(N$363*($E364/$E$363),0)</f>
        <v>479</v>
      </c>
      <c r="O364" s="5">
        <f t="shared" si="1811"/>
        <v>471</v>
      </c>
      <c r="P364" s="5">
        <f t="shared" si="1811"/>
        <v>466</v>
      </c>
      <c r="Q364" s="5">
        <f t="shared" si="1811"/>
        <v>478</v>
      </c>
      <c r="R364" s="5">
        <f t="shared" si="1811"/>
        <v>487</v>
      </c>
      <c r="S364" s="27">
        <f t="shared" ref="S364:S368" si="1812">ROUND(IF($F364=0,M364,IF($F364=5,0,0))*H364,0)</f>
        <v>0</v>
      </c>
      <c r="T364" s="27">
        <f t="shared" ref="T364:T368" si="1813">ROUND(IF($F364=0,N364,IF($F364=5,0,0))*H364,0)</f>
        <v>0</v>
      </c>
      <c r="U364" s="27">
        <f t="shared" ref="U364:U368" si="1814">ROUND(IF($F364=0,O364,IF($F364=1,O364,IF($F364=5,O364,0)))*I364,0)</f>
        <v>377</v>
      </c>
      <c r="V364" s="27">
        <f t="shared" ref="V364:V368" si="1815">ROUND(IF($F364=0,P364,IF($F364=1,P364,IF($F364=2,P364,IF($F364=5,P364,0))))*J364,0)</f>
        <v>396</v>
      </c>
      <c r="W364" s="27">
        <f t="shared" ref="W364:W368" si="1816">ROUND(IF($F364=0,Q364,IF($F364=1,Q364,IF($F364=2,Q364,IF($F364=3,Q364,IF($F364=5,Q364,0)))))*K364,0)</f>
        <v>430</v>
      </c>
      <c r="X364" s="27">
        <f t="shared" ref="X364:X368" si="1817">ROUND(IF($F364=0,R364,IF($F364=1,R364,IF($F364=2,R364,IF($F364=3,R364,IF($F364=4,R364,IF($F364=5,R364,0))))))*L364,0)</f>
        <v>438</v>
      </c>
      <c r="Y364" s="27">
        <f t="shared" ref="Y364:Y368" si="1818">ROUND(IF($F364=0,M364,IF($F364=5,M364,0))*H364,0)</f>
        <v>0</v>
      </c>
      <c r="Z364" s="27">
        <f t="shared" ref="Z364:Z368" si="1819">ROUND(IF($F364=0,N364,IF($F364=5,N364,0))*H364,0)</f>
        <v>0</v>
      </c>
      <c r="AA364" s="27">
        <f t="shared" ref="AA364:AA368" si="1820">ROUND(IF($F364=0,O364,IF($F364=1,O364,IF($F364=5,O364,0)))*I364,0)</f>
        <v>377</v>
      </c>
      <c r="AB364" s="27">
        <f t="shared" ref="AB364:AB368" si="1821">ROUND(IF($F364=0,P364,IF($F364=1,P364,IF($F364=2,P364,IF($F364=5,P364,0))))*J364,0)</f>
        <v>396</v>
      </c>
      <c r="AC364" s="27">
        <f t="shared" ref="AC364:AC368" si="1822">ROUND(IF($F364=0,Q364,IF($F364=1,Q364,IF($F364=2,Q364,IF($F364=3,Q364,IF($F364=5,Q364,0)))))*K364,0)</f>
        <v>430</v>
      </c>
      <c r="AD364" s="27">
        <f t="shared" ref="AD364:AD368" si="1823">ROUND(IF($F364=0,R364,IF($F364=1,R364,IF($F364=2,R364,IF($F364=3,R364,IF($F364=4,R364,IF($F364=5,R364,0))))))*L364,0)</f>
        <v>438</v>
      </c>
    </row>
    <row r="365" spans="1:30" s="2" customFormat="1" ht="18" customHeight="1" outlineLevel="1">
      <c r="A365" s="72"/>
      <c r="B365" s="72"/>
      <c r="C365" s="12"/>
      <c r="D365" s="25" t="s">
        <v>276</v>
      </c>
      <c r="E365" s="4">
        <v>10519</v>
      </c>
      <c r="F365" s="9">
        <v>1</v>
      </c>
      <c r="G365" s="9"/>
      <c r="H365" s="3">
        <v>0.75</v>
      </c>
      <c r="I365" s="3">
        <v>0.8</v>
      </c>
      <c r="J365" s="3">
        <v>0.85</v>
      </c>
      <c r="K365" s="3">
        <v>0.9</v>
      </c>
      <c r="L365" s="3">
        <v>0.9</v>
      </c>
      <c r="M365" s="5">
        <f>ROUND(M$363*($E365/$E$363),0)</f>
        <v>41</v>
      </c>
      <c r="N365" s="5">
        <f t="shared" si="1811"/>
        <v>41</v>
      </c>
      <c r="O365" s="5">
        <f t="shared" si="1811"/>
        <v>40</v>
      </c>
      <c r="P365" s="5">
        <f t="shared" si="1811"/>
        <v>40</v>
      </c>
      <c r="Q365" s="5">
        <f t="shared" si="1811"/>
        <v>41</v>
      </c>
      <c r="R365" s="5">
        <f t="shared" si="1811"/>
        <v>42</v>
      </c>
      <c r="S365" s="27">
        <f t="shared" si="1812"/>
        <v>0</v>
      </c>
      <c r="T365" s="27">
        <f t="shared" si="1813"/>
        <v>0</v>
      </c>
      <c r="U365" s="27">
        <f t="shared" si="1814"/>
        <v>32</v>
      </c>
      <c r="V365" s="27">
        <f t="shared" si="1815"/>
        <v>34</v>
      </c>
      <c r="W365" s="27">
        <f t="shared" si="1816"/>
        <v>37</v>
      </c>
      <c r="X365" s="27">
        <f t="shared" si="1817"/>
        <v>38</v>
      </c>
      <c r="Y365" s="27">
        <f t="shared" si="1818"/>
        <v>0</v>
      </c>
      <c r="Z365" s="27">
        <f t="shared" si="1819"/>
        <v>0</v>
      </c>
      <c r="AA365" s="27">
        <f t="shared" si="1820"/>
        <v>32</v>
      </c>
      <c r="AB365" s="27">
        <f t="shared" si="1821"/>
        <v>34</v>
      </c>
      <c r="AC365" s="27">
        <f t="shared" si="1822"/>
        <v>37</v>
      </c>
      <c r="AD365" s="27">
        <f t="shared" si="1823"/>
        <v>38</v>
      </c>
    </row>
    <row r="366" spans="1:30" s="2" customFormat="1" ht="18" customHeight="1" outlineLevel="1">
      <c r="A366" s="72"/>
      <c r="B366" s="72"/>
      <c r="C366" s="12"/>
      <c r="D366" s="25" t="s">
        <v>277</v>
      </c>
      <c r="E366" s="4">
        <v>13082</v>
      </c>
      <c r="F366" s="9">
        <v>1</v>
      </c>
      <c r="G366" s="9"/>
      <c r="H366" s="3">
        <v>0.75</v>
      </c>
      <c r="I366" s="3">
        <v>0.8</v>
      </c>
      <c r="J366" s="3">
        <v>0.85</v>
      </c>
      <c r="K366" s="3">
        <v>0.9</v>
      </c>
      <c r="L366" s="3">
        <v>0.9</v>
      </c>
      <c r="M366" s="5">
        <f>ROUND(M$363*($E366/$E$363),0)</f>
        <v>51</v>
      </c>
      <c r="N366" s="5">
        <f t="shared" si="1811"/>
        <v>51</v>
      </c>
      <c r="O366" s="5">
        <f t="shared" si="1811"/>
        <v>50</v>
      </c>
      <c r="P366" s="5">
        <f t="shared" si="1811"/>
        <v>50</v>
      </c>
      <c r="Q366" s="5">
        <f t="shared" si="1811"/>
        <v>51</v>
      </c>
      <c r="R366" s="5">
        <f t="shared" si="1811"/>
        <v>52</v>
      </c>
      <c r="S366" s="27">
        <f t="shared" si="1812"/>
        <v>0</v>
      </c>
      <c r="T366" s="27">
        <f t="shared" si="1813"/>
        <v>0</v>
      </c>
      <c r="U366" s="27">
        <f t="shared" si="1814"/>
        <v>40</v>
      </c>
      <c r="V366" s="27">
        <f t="shared" si="1815"/>
        <v>43</v>
      </c>
      <c r="W366" s="27">
        <f t="shared" si="1816"/>
        <v>46</v>
      </c>
      <c r="X366" s="27">
        <f t="shared" si="1817"/>
        <v>47</v>
      </c>
      <c r="Y366" s="27">
        <f t="shared" si="1818"/>
        <v>0</v>
      </c>
      <c r="Z366" s="27">
        <f t="shared" si="1819"/>
        <v>0</v>
      </c>
      <c r="AA366" s="27">
        <f t="shared" si="1820"/>
        <v>40</v>
      </c>
      <c r="AB366" s="27">
        <f t="shared" si="1821"/>
        <v>43</v>
      </c>
      <c r="AC366" s="27">
        <f t="shared" si="1822"/>
        <v>46</v>
      </c>
      <c r="AD366" s="27">
        <f t="shared" si="1823"/>
        <v>47</v>
      </c>
    </row>
    <row r="367" spans="1:30" s="2" customFormat="1" ht="18" customHeight="1" outlineLevel="1">
      <c r="A367" s="72"/>
      <c r="B367" s="72"/>
      <c r="C367" s="11"/>
      <c r="D367" s="25" t="s">
        <v>278</v>
      </c>
      <c r="E367" s="4">
        <v>29248</v>
      </c>
      <c r="F367" s="9">
        <v>1</v>
      </c>
      <c r="G367" s="9"/>
      <c r="H367" s="3">
        <v>0.75</v>
      </c>
      <c r="I367" s="3">
        <v>0.8</v>
      </c>
      <c r="J367" s="3">
        <v>0.85</v>
      </c>
      <c r="K367" s="3">
        <v>0.9</v>
      </c>
      <c r="L367" s="3">
        <v>0.9</v>
      </c>
      <c r="M367" s="5">
        <f>M363-M364-M365-M366</f>
        <v>114</v>
      </c>
      <c r="N367" s="5">
        <f t="shared" ref="N367" si="1824">N363-N364-N365-N366</f>
        <v>114</v>
      </c>
      <c r="O367" s="5">
        <f t="shared" ref="O367:Q367" si="1825">O363-O364-O365-O366</f>
        <v>113</v>
      </c>
      <c r="P367" s="5">
        <f t="shared" si="1825"/>
        <v>111</v>
      </c>
      <c r="Q367" s="5">
        <f t="shared" si="1825"/>
        <v>113</v>
      </c>
      <c r="R367" s="5">
        <f>R363-R364-R365-R366</f>
        <v>115</v>
      </c>
      <c r="S367" s="27">
        <f t="shared" si="1812"/>
        <v>0</v>
      </c>
      <c r="T367" s="27">
        <f t="shared" si="1813"/>
        <v>0</v>
      </c>
      <c r="U367" s="27">
        <f t="shared" si="1814"/>
        <v>90</v>
      </c>
      <c r="V367" s="27">
        <f t="shared" si="1815"/>
        <v>94</v>
      </c>
      <c r="W367" s="27">
        <f t="shared" si="1816"/>
        <v>102</v>
      </c>
      <c r="X367" s="27">
        <f t="shared" si="1817"/>
        <v>104</v>
      </c>
      <c r="Y367" s="27">
        <f t="shared" si="1818"/>
        <v>0</v>
      </c>
      <c r="Z367" s="27">
        <f t="shared" si="1819"/>
        <v>0</v>
      </c>
      <c r="AA367" s="27">
        <f t="shared" si="1820"/>
        <v>90</v>
      </c>
      <c r="AB367" s="27">
        <f t="shared" si="1821"/>
        <v>94</v>
      </c>
      <c r="AC367" s="27">
        <f t="shared" si="1822"/>
        <v>102</v>
      </c>
      <c r="AD367" s="27">
        <f t="shared" si="1823"/>
        <v>104</v>
      </c>
    </row>
    <row r="368" spans="1:30" s="2" customFormat="1" ht="18" customHeight="1">
      <c r="A368" s="72"/>
      <c r="B368" s="25" t="s">
        <v>279</v>
      </c>
      <c r="C368" s="25" t="s">
        <v>280</v>
      </c>
      <c r="D368" s="25" t="s">
        <v>2</v>
      </c>
      <c r="E368" s="4"/>
      <c r="F368" s="9">
        <v>1</v>
      </c>
      <c r="G368" s="9"/>
      <c r="H368" s="3">
        <v>0.75</v>
      </c>
      <c r="I368" s="3">
        <v>0.8</v>
      </c>
      <c r="J368" s="3">
        <v>0.85</v>
      </c>
      <c r="K368" s="3">
        <v>0.9</v>
      </c>
      <c r="L368" s="3">
        <v>0.9</v>
      </c>
      <c r="M368" s="5">
        <f>VLOOKUP($C368,'[1]1.계획인구(행정)'!$C$7:$U$501,14,FALSE)</f>
        <v>257</v>
      </c>
      <c r="N368" s="5">
        <f>VLOOKUP($C368,'[1]1.계획인구(행정)'!$C$7:$U$501,15,FALSE)</f>
        <v>257</v>
      </c>
      <c r="O368" s="5">
        <f>VLOOKUP($C368,'[1]1.계획인구(행정)'!$C$7:$U$501,16,FALSE)</f>
        <v>253</v>
      </c>
      <c r="P368" s="5">
        <f>VLOOKUP($C368,'[1]1.계획인구(행정)'!$C$7:$U$501,17,FALSE)</f>
        <v>250</v>
      </c>
      <c r="Q368" s="5">
        <f>VLOOKUP($C368,'[1]1.계획인구(행정)'!$C$7:$U$501,18,FALSE)</f>
        <v>256</v>
      </c>
      <c r="R368" s="5">
        <f>VLOOKUP($C368,'[1]1.계획인구(행정)'!$C$7:$U$501,19,FALSE)</f>
        <v>261</v>
      </c>
      <c r="S368" s="27">
        <f t="shared" si="1812"/>
        <v>0</v>
      </c>
      <c r="T368" s="27">
        <f t="shared" si="1813"/>
        <v>0</v>
      </c>
      <c r="U368" s="27">
        <f t="shared" si="1814"/>
        <v>202</v>
      </c>
      <c r="V368" s="27">
        <f t="shared" si="1815"/>
        <v>213</v>
      </c>
      <c r="W368" s="27">
        <f t="shared" si="1816"/>
        <v>230</v>
      </c>
      <c r="X368" s="27">
        <f t="shared" si="1817"/>
        <v>235</v>
      </c>
      <c r="Y368" s="27">
        <f t="shared" si="1818"/>
        <v>0</v>
      </c>
      <c r="Z368" s="27">
        <f t="shared" si="1819"/>
        <v>0</v>
      </c>
      <c r="AA368" s="27">
        <f t="shared" si="1820"/>
        <v>202</v>
      </c>
      <c r="AB368" s="27">
        <f t="shared" si="1821"/>
        <v>213</v>
      </c>
      <c r="AC368" s="27">
        <f t="shared" si="1822"/>
        <v>230</v>
      </c>
      <c r="AD368" s="27">
        <f t="shared" si="1823"/>
        <v>235</v>
      </c>
    </row>
    <row r="369" spans="1:30" s="2" customFormat="1" ht="18" customHeight="1">
      <c r="A369" s="72"/>
      <c r="B369" s="72" t="s">
        <v>281</v>
      </c>
      <c r="C369" s="25" t="s">
        <v>282</v>
      </c>
      <c r="D369" s="25" t="s">
        <v>2</v>
      </c>
      <c r="E369" s="4"/>
      <c r="F369" s="9"/>
      <c r="G369" s="9"/>
      <c r="H369" s="3"/>
      <c r="I369" s="3"/>
      <c r="J369" s="3"/>
      <c r="K369" s="3"/>
      <c r="L369" s="3"/>
      <c r="M369" s="5">
        <f>SUMPRODUCT(($D370:$D372="계")*(M370:M372))</f>
        <v>279</v>
      </c>
      <c r="N369" s="5">
        <f t="shared" ref="N369:R369" si="1826">SUMPRODUCT(($D370:$D372="계")*(N370:N372))</f>
        <v>279</v>
      </c>
      <c r="O369" s="5">
        <f t="shared" si="1826"/>
        <v>275</v>
      </c>
      <c r="P369" s="5">
        <f t="shared" si="1826"/>
        <v>272</v>
      </c>
      <c r="Q369" s="5">
        <f t="shared" si="1826"/>
        <v>279</v>
      </c>
      <c r="R369" s="5">
        <f t="shared" si="1826"/>
        <v>285</v>
      </c>
      <c r="S369" s="5">
        <f t="shared" ref="S369:T369" si="1827">SUMPRODUCT(($D370:$D372="계")*(S370:S372))</f>
        <v>0</v>
      </c>
      <c r="T369" s="5">
        <f t="shared" si="1827"/>
        <v>0</v>
      </c>
      <c r="U369" s="5">
        <f t="shared" ref="U369" si="1828">SUMPRODUCT(($D370:$D372="계")*(U370:U372))</f>
        <v>220</v>
      </c>
      <c r="V369" s="5">
        <f t="shared" ref="V369" si="1829">SUMPRODUCT(($D370:$D372="계")*(V370:V372))</f>
        <v>231</v>
      </c>
      <c r="W369" s="5">
        <f t="shared" ref="W369" si="1830">SUMPRODUCT(($D370:$D372="계")*(W370:W372))</f>
        <v>251</v>
      </c>
      <c r="X369" s="5">
        <f t="shared" ref="X369" si="1831">SUMPRODUCT(($D370:$D372="계")*(X370:X372))</f>
        <v>257</v>
      </c>
      <c r="Y369" s="5">
        <f t="shared" ref="Y369:Z369" si="1832">SUMPRODUCT(($D370:$D372="계")*(Y370:Y372))</f>
        <v>0</v>
      </c>
      <c r="Z369" s="5">
        <f t="shared" si="1832"/>
        <v>0</v>
      </c>
      <c r="AA369" s="5">
        <f t="shared" ref="AA369" si="1833">SUMPRODUCT(($D370:$D372="계")*(AA370:AA372))</f>
        <v>220</v>
      </c>
      <c r="AB369" s="5">
        <f t="shared" ref="AB369" si="1834">SUMPRODUCT(($D370:$D372="계")*(AB370:AB372))</f>
        <v>231</v>
      </c>
      <c r="AC369" s="5">
        <f t="shared" ref="AC369" si="1835">SUMPRODUCT(($D370:$D372="계")*(AC370:AC372))</f>
        <v>251</v>
      </c>
      <c r="AD369" s="5">
        <f t="shared" ref="AD369" si="1836">SUMPRODUCT(($D370:$D372="계")*(AD370:AD372))</f>
        <v>257</v>
      </c>
    </row>
    <row r="370" spans="1:30" s="2" customFormat="1" ht="18" customHeight="1" outlineLevel="1">
      <c r="A370" s="72"/>
      <c r="B370" s="72"/>
      <c r="C370" s="25" t="s">
        <v>885</v>
      </c>
      <c r="D370" s="25" t="s">
        <v>1122</v>
      </c>
      <c r="E370" s="4"/>
      <c r="F370" s="9">
        <v>1</v>
      </c>
      <c r="G370" s="9"/>
      <c r="H370" s="3">
        <v>0.75</v>
      </c>
      <c r="I370" s="3">
        <v>0.8</v>
      </c>
      <c r="J370" s="3">
        <v>0.85</v>
      </c>
      <c r="K370" s="3">
        <v>0.9</v>
      </c>
      <c r="L370" s="3">
        <v>0.9</v>
      </c>
      <c r="M370" s="5">
        <f>VLOOKUP($C370,'[1]1.계획인구(행정)'!$C$7:$U$501,14,FALSE)</f>
        <v>101</v>
      </c>
      <c r="N370" s="5">
        <f>VLOOKUP($C370,'[1]1.계획인구(행정)'!$C$7:$U$501,15,FALSE)</f>
        <v>101</v>
      </c>
      <c r="O370" s="5">
        <f>VLOOKUP($C370,'[1]1.계획인구(행정)'!$C$7:$U$501,16,FALSE)</f>
        <v>99</v>
      </c>
      <c r="P370" s="5">
        <f>VLOOKUP($C370,'[1]1.계획인구(행정)'!$C$7:$U$501,17,FALSE)</f>
        <v>98</v>
      </c>
      <c r="Q370" s="5">
        <f>VLOOKUP($C370,'[1]1.계획인구(행정)'!$C$7:$U$501,18,FALSE)</f>
        <v>101</v>
      </c>
      <c r="R370" s="5">
        <f>VLOOKUP($C370,'[1]1.계획인구(행정)'!$C$7:$U$501,19,FALSE)</f>
        <v>103</v>
      </c>
      <c r="S370" s="27">
        <f t="shared" ref="S370:S372" si="1837">ROUND(IF($F370=0,M370,IF($F370=5,0,0))*H370,0)</f>
        <v>0</v>
      </c>
      <c r="T370" s="27">
        <f t="shared" ref="T370:T372" si="1838">ROUND(IF($F370=0,N370,IF($F370=5,0,0))*H370,0)</f>
        <v>0</v>
      </c>
      <c r="U370" s="27">
        <f t="shared" ref="U370:U372" si="1839">ROUND(IF($F370=0,O370,IF($F370=1,O370,IF($F370=5,O370,0)))*I370,0)</f>
        <v>79</v>
      </c>
      <c r="V370" s="27">
        <f t="shared" ref="V370:V372" si="1840">ROUND(IF($F370=0,P370,IF($F370=1,P370,IF($F370=2,P370,IF($F370=5,P370,0))))*J370,0)</f>
        <v>83</v>
      </c>
      <c r="W370" s="27">
        <f t="shared" ref="W370:W372" si="1841">ROUND(IF($F370=0,Q370,IF($F370=1,Q370,IF($F370=2,Q370,IF($F370=3,Q370,IF($F370=5,Q370,0)))))*K370,0)</f>
        <v>91</v>
      </c>
      <c r="X370" s="27">
        <f t="shared" ref="X370:X372" si="1842">ROUND(IF($F370=0,R370,IF($F370=1,R370,IF($F370=2,R370,IF($F370=3,R370,IF($F370=4,R370,IF($F370=5,R370,0))))))*L370,0)</f>
        <v>93</v>
      </c>
      <c r="Y370" s="27">
        <f t="shared" ref="Y370:Y372" si="1843">ROUND(IF($F370=0,M370,IF($F370=5,M370,0))*H370,0)</f>
        <v>0</v>
      </c>
      <c r="Z370" s="27">
        <f t="shared" ref="Z370:Z372" si="1844">ROUND(IF($F370=0,N370,IF($F370=5,N370,0))*H370,0)</f>
        <v>0</v>
      </c>
      <c r="AA370" s="27">
        <f t="shared" ref="AA370:AA372" si="1845">ROUND(IF($F370=0,O370,IF($F370=1,O370,IF($F370=5,O370,0)))*I370,0)</f>
        <v>79</v>
      </c>
      <c r="AB370" s="27">
        <f t="shared" ref="AB370:AB372" si="1846">ROUND(IF($F370=0,P370,IF($F370=1,P370,IF($F370=2,P370,IF($F370=5,P370,0))))*J370,0)</f>
        <v>83</v>
      </c>
      <c r="AC370" s="27">
        <f t="shared" ref="AC370:AC372" si="1847">ROUND(IF($F370=0,Q370,IF($F370=1,Q370,IF($F370=2,Q370,IF($F370=3,Q370,IF($F370=5,Q370,0)))))*K370,0)</f>
        <v>91</v>
      </c>
      <c r="AD370" s="27">
        <f t="shared" ref="AD370:AD372" si="1848">ROUND(IF($F370=0,R370,IF($F370=1,R370,IF($F370=2,R370,IF($F370=3,R370,IF($F370=4,R370,IF($F370=5,R370,0))))))*L370,0)</f>
        <v>93</v>
      </c>
    </row>
    <row r="371" spans="1:30" s="2" customFormat="1" ht="18" customHeight="1" outlineLevel="1">
      <c r="A371" s="72"/>
      <c r="B371" s="72"/>
      <c r="C371" s="25" t="s">
        <v>886</v>
      </c>
      <c r="D371" s="25" t="s">
        <v>1122</v>
      </c>
      <c r="E371" s="4"/>
      <c r="F371" s="9">
        <v>1</v>
      </c>
      <c r="G371" s="9"/>
      <c r="H371" s="3">
        <v>0.75</v>
      </c>
      <c r="I371" s="3">
        <v>0.8</v>
      </c>
      <c r="J371" s="3">
        <v>0.85</v>
      </c>
      <c r="K371" s="3">
        <v>0.9</v>
      </c>
      <c r="L371" s="3">
        <v>0.9</v>
      </c>
      <c r="M371" s="5">
        <f>VLOOKUP($C371,'[1]1.계획인구(행정)'!$C$7:$U$501,14,FALSE)</f>
        <v>88</v>
      </c>
      <c r="N371" s="5">
        <f>VLOOKUP($C371,'[1]1.계획인구(행정)'!$C$7:$U$501,15,FALSE)</f>
        <v>88</v>
      </c>
      <c r="O371" s="5">
        <f>VLOOKUP($C371,'[1]1.계획인구(행정)'!$C$7:$U$501,16,FALSE)</f>
        <v>87</v>
      </c>
      <c r="P371" s="5">
        <f>VLOOKUP($C371,'[1]1.계획인구(행정)'!$C$7:$U$501,17,FALSE)</f>
        <v>86</v>
      </c>
      <c r="Q371" s="5">
        <f>VLOOKUP($C371,'[1]1.계획인구(행정)'!$C$7:$U$501,18,FALSE)</f>
        <v>88</v>
      </c>
      <c r="R371" s="5">
        <f>VLOOKUP($C371,'[1]1.계획인구(행정)'!$C$7:$U$501,19,FALSE)</f>
        <v>90</v>
      </c>
      <c r="S371" s="27">
        <f t="shared" si="1837"/>
        <v>0</v>
      </c>
      <c r="T371" s="27">
        <f t="shared" si="1838"/>
        <v>0</v>
      </c>
      <c r="U371" s="27">
        <f t="shared" si="1839"/>
        <v>70</v>
      </c>
      <c r="V371" s="27">
        <f t="shared" si="1840"/>
        <v>73</v>
      </c>
      <c r="W371" s="27">
        <f t="shared" si="1841"/>
        <v>79</v>
      </c>
      <c r="X371" s="27">
        <f t="shared" si="1842"/>
        <v>81</v>
      </c>
      <c r="Y371" s="27">
        <f t="shared" si="1843"/>
        <v>0</v>
      </c>
      <c r="Z371" s="27">
        <f t="shared" si="1844"/>
        <v>0</v>
      </c>
      <c r="AA371" s="27">
        <f t="shared" si="1845"/>
        <v>70</v>
      </c>
      <c r="AB371" s="27">
        <f t="shared" si="1846"/>
        <v>73</v>
      </c>
      <c r="AC371" s="27">
        <f t="shared" si="1847"/>
        <v>79</v>
      </c>
      <c r="AD371" s="27">
        <f t="shared" si="1848"/>
        <v>81</v>
      </c>
    </row>
    <row r="372" spans="1:30" s="2" customFormat="1" ht="18" customHeight="1" outlineLevel="1">
      <c r="A372" s="72"/>
      <c r="B372" s="72"/>
      <c r="C372" s="25" t="s">
        <v>887</v>
      </c>
      <c r="D372" s="25" t="s">
        <v>1122</v>
      </c>
      <c r="E372" s="4"/>
      <c r="F372" s="9">
        <v>1</v>
      </c>
      <c r="G372" s="9"/>
      <c r="H372" s="3">
        <v>0.75</v>
      </c>
      <c r="I372" s="3">
        <v>0.8</v>
      </c>
      <c r="J372" s="3">
        <v>0.85</v>
      </c>
      <c r="K372" s="3">
        <v>0.9</v>
      </c>
      <c r="L372" s="3">
        <v>0.9</v>
      </c>
      <c r="M372" s="5">
        <f>VLOOKUP($C372,'[1]1.계획인구(행정)'!$C$7:$U$501,14,FALSE)</f>
        <v>90</v>
      </c>
      <c r="N372" s="5">
        <f>VLOOKUP($C372,'[1]1.계획인구(행정)'!$C$7:$U$501,15,FALSE)</f>
        <v>90</v>
      </c>
      <c r="O372" s="5">
        <f>VLOOKUP($C372,'[1]1.계획인구(행정)'!$C$7:$U$501,16,FALSE)</f>
        <v>89</v>
      </c>
      <c r="P372" s="5">
        <f>VLOOKUP($C372,'[1]1.계획인구(행정)'!$C$7:$U$501,17,FALSE)</f>
        <v>88</v>
      </c>
      <c r="Q372" s="5">
        <f>VLOOKUP($C372,'[1]1.계획인구(행정)'!$C$7:$U$501,18,FALSE)</f>
        <v>90</v>
      </c>
      <c r="R372" s="5">
        <f>VLOOKUP($C372,'[1]1.계획인구(행정)'!$C$7:$U$501,19,FALSE)</f>
        <v>92</v>
      </c>
      <c r="S372" s="27">
        <f t="shared" si="1837"/>
        <v>0</v>
      </c>
      <c r="T372" s="27">
        <f t="shared" si="1838"/>
        <v>0</v>
      </c>
      <c r="U372" s="27">
        <f t="shared" si="1839"/>
        <v>71</v>
      </c>
      <c r="V372" s="27">
        <f t="shared" si="1840"/>
        <v>75</v>
      </c>
      <c r="W372" s="27">
        <f t="shared" si="1841"/>
        <v>81</v>
      </c>
      <c r="X372" s="27">
        <f t="shared" si="1842"/>
        <v>83</v>
      </c>
      <c r="Y372" s="27">
        <f t="shared" si="1843"/>
        <v>0</v>
      </c>
      <c r="Z372" s="27">
        <f t="shared" si="1844"/>
        <v>0</v>
      </c>
      <c r="AA372" s="27">
        <f t="shared" si="1845"/>
        <v>71</v>
      </c>
      <c r="AB372" s="27">
        <f t="shared" si="1846"/>
        <v>75</v>
      </c>
      <c r="AC372" s="27">
        <f t="shared" si="1847"/>
        <v>81</v>
      </c>
      <c r="AD372" s="27">
        <f t="shared" si="1848"/>
        <v>83</v>
      </c>
    </row>
    <row r="373" spans="1:30" s="2" customFormat="1" ht="18" customHeight="1">
      <c r="A373" s="72"/>
      <c r="B373" s="72" t="s">
        <v>283</v>
      </c>
      <c r="C373" s="25" t="s">
        <v>284</v>
      </c>
      <c r="D373" s="25" t="s">
        <v>5</v>
      </c>
      <c r="E373" s="4"/>
      <c r="F373" s="9"/>
      <c r="G373" s="9"/>
      <c r="H373" s="3"/>
      <c r="I373" s="3"/>
      <c r="J373" s="3"/>
      <c r="K373" s="3"/>
      <c r="L373" s="3"/>
      <c r="M373" s="5">
        <f>SUMPRODUCT(($D374:$D381="계")*(M374:M381))</f>
        <v>275</v>
      </c>
      <c r="N373" s="5">
        <f t="shared" ref="N373:R373" si="1849">SUMPRODUCT(($D374:$D381="계")*(N374:N381))</f>
        <v>275</v>
      </c>
      <c r="O373" s="5">
        <f t="shared" si="1849"/>
        <v>271</v>
      </c>
      <c r="P373" s="5">
        <f t="shared" si="1849"/>
        <v>269</v>
      </c>
      <c r="Q373" s="5">
        <f t="shared" si="1849"/>
        <v>275</v>
      </c>
      <c r="R373" s="5">
        <f t="shared" si="1849"/>
        <v>280</v>
      </c>
      <c r="S373" s="5">
        <f t="shared" ref="S373:T373" si="1850">SUMPRODUCT(($D374:$D381="계")*(S374:S381))</f>
        <v>0</v>
      </c>
      <c r="T373" s="5">
        <f t="shared" si="1850"/>
        <v>0</v>
      </c>
      <c r="U373" s="5">
        <f t="shared" ref="U373" si="1851">SUMPRODUCT(($D374:$D381="계")*(U374:U381))</f>
        <v>0</v>
      </c>
      <c r="V373" s="5">
        <f t="shared" ref="V373" si="1852">SUMPRODUCT(($D374:$D381="계")*(V374:V381))</f>
        <v>229</v>
      </c>
      <c r="W373" s="5">
        <f t="shared" ref="W373" si="1853">SUMPRODUCT(($D374:$D381="계")*(W374:W381))</f>
        <v>248</v>
      </c>
      <c r="X373" s="5">
        <f t="shared" ref="X373" si="1854">SUMPRODUCT(($D374:$D381="계")*(X374:X381))</f>
        <v>253</v>
      </c>
      <c r="Y373" s="5">
        <f t="shared" ref="Y373:Z373" si="1855">SUMPRODUCT(($D374:$D381="계")*(Y374:Y381))</f>
        <v>0</v>
      </c>
      <c r="Z373" s="5">
        <f t="shared" si="1855"/>
        <v>0</v>
      </c>
      <c r="AA373" s="5">
        <f t="shared" ref="AA373" si="1856">SUMPRODUCT(($D374:$D381="계")*(AA374:AA381))</f>
        <v>0</v>
      </c>
      <c r="AB373" s="5">
        <f t="shared" ref="AB373" si="1857">SUMPRODUCT(($D374:$D381="계")*(AB374:AB381))</f>
        <v>229</v>
      </c>
      <c r="AC373" s="5">
        <f t="shared" ref="AC373" si="1858">SUMPRODUCT(($D374:$D381="계")*(AC374:AC381))</f>
        <v>248</v>
      </c>
      <c r="AD373" s="5">
        <f t="shared" ref="AD373" si="1859">SUMPRODUCT(($D374:$D381="계")*(AD374:AD381))</f>
        <v>253</v>
      </c>
    </row>
    <row r="374" spans="1:30" s="2" customFormat="1" ht="18" customHeight="1" outlineLevel="1">
      <c r="A374" s="72"/>
      <c r="B374" s="72"/>
      <c r="C374" s="22" t="s">
        <v>888</v>
      </c>
      <c r="D374" s="25" t="s">
        <v>1122</v>
      </c>
      <c r="E374" s="4">
        <f>SUM(E375:E377)</f>
        <v>89210</v>
      </c>
      <c r="F374" s="9"/>
      <c r="G374" s="9"/>
      <c r="H374" s="3"/>
      <c r="I374" s="3"/>
      <c r="J374" s="3"/>
      <c r="K374" s="3"/>
      <c r="L374" s="3"/>
      <c r="M374" s="5">
        <f>VLOOKUP($C374,'[1]1.계획인구(행정)'!$C$7:$U$501,14,FALSE)</f>
        <v>112</v>
      </c>
      <c r="N374" s="5">
        <f>VLOOKUP($C374,'[1]1.계획인구(행정)'!$C$7:$U$501,15,FALSE)</f>
        <v>112</v>
      </c>
      <c r="O374" s="5">
        <f>VLOOKUP($C374,'[1]1.계획인구(행정)'!$C$7:$U$501,16,FALSE)</f>
        <v>110</v>
      </c>
      <c r="P374" s="5">
        <f>VLOOKUP($C374,'[1]1.계획인구(행정)'!$C$7:$U$501,17,FALSE)</f>
        <v>110</v>
      </c>
      <c r="Q374" s="5">
        <f>VLOOKUP($C374,'[1]1.계획인구(행정)'!$C$7:$U$501,18,FALSE)</f>
        <v>112</v>
      </c>
      <c r="R374" s="5">
        <f>VLOOKUP($C374,'[1]1.계획인구(행정)'!$C$7:$U$501,19,FALSE)</f>
        <v>114</v>
      </c>
      <c r="S374" s="5">
        <f>SUM(S375:S377)</f>
        <v>0</v>
      </c>
      <c r="T374" s="5">
        <f>SUM(T375:T377)</f>
        <v>0</v>
      </c>
      <c r="U374" s="5">
        <f t="shared" ref="U374:AD374" si="1860">SUM(U375:U377)</f>
        <v>0</v>
      </c>
      <c r="V374" s="5">
        <f t="shared" si="1860"/>
        <v>94</v>
      </c>
      <c r="W374" s="5">
        <f t="shared" si="1860"/>
        <v>101</v>
      </c>
      <c r="X374" s="5">
        <f t="shared" si="1860"/>
        <v>103</v>
      </c>
      <c r="Y374" s="5">
        <f t="shared" si="1860"/>
        <v>0</v>
      </c>
      <c r="Z374" s="5">
        <f t="shared" ref="Z374" si="1861">SUM(Z375:Z377)</f>
        <v>0</v>
      </c>
      <c r="AA374" s="5">
        <f t="shared" si="1860"/>
        <v>0</v>
      </c>
      <c r="AB374" s="5">
        <f t="shared" si="1860"/>
        <v>94</v>
      </c>
      <c r="AC374" s="5">
        <f t="shared" si="1860"/>
        <v>101</v>
      </c>
      <c r="AD374" s="5">
        <f t="shared" si="1860"/>
        <v>103</v>
      </c>
    </row>
    <row r="375" spans="1:30" s="2" customFormat="1" ht="18" customHeight="1" outlineLevel="1">
      <c r="A375" s="72"/>
      <c r="B375" s="72"/>
      <c r="C375" s="12"/>
      <c r="D375" s="25" t="s">
        <v>285</v>
      </c>
      <c r="E375" s="4">
        <v>15999</v>
      </c>
      <c r="F375" s="9">
        <v>2</v>
      </c>
      <c r="G375" s="9"/>
      <c r="H375" s="3">
        <v>0.75</v>
      </c>
      <c r="I375" s="3">
        <v>0.8</v>
      </c>
      <c r="J375" s="3">
        <v>0.85</v>
      </c>
      <c r="K375" s="3">
        <v>0.9</v>
      </c>
      <c r="L375" s="3">
        <v>0.9</v>
      </c>
      <c r="M375" s="5">
        <f>ROUND(M$374*($E375/$E$374),0)</f>
        <v>20</v>
      </c>
      <c r="N375" s="5">
        <f t="shared" ref="N375:Q376" si="1862">ROUND(N$374*($E375/$E$374),0)</f>
        <v>20</v>
      </c>
      <c r="O375" s="5">
        <f t="shared" si="1862"/>
        <v>20</v>
      </c>
      <c r="P375" s="5">
        <f t="shared" si="1862"/>
        <v>20</v>
      </c>
      <c r="Q375" s="5">
        <f t="shared" si="1862"/>
        <v>20</v>
      </c>
      <c r="R375" s="5">
        <f>ROUND(R$374*($E375/$E$374),0)</f>
        <v>20</v>
      </c>
      <c r="S375" s="27">
        <f t="shared" ref="S375:S377" si="1863">ROUND(IF($F375=0,M375,IF($F375=5,0,0))*H375,0)</f>
        <v>0</v>
      </c>
      <c r="T375" s="27">
        <f t="shared" ref="T375:T377" si="1864">ROUND(IF($F375=0,N375,IF($F375=5,0,0))*H375,0)</f>
        <v>0</v>
      </c>
      <c r="U375" s="27">
        <f t="shared" ref="U375:U377" si="1865">ROUND(IF($F375=0,O375,IF($F375=1,O375,IF($F375=5,O375,0)))*I375,0)</f>
        <v>0</v>
      </c>
      <c r="V375" s="27">
        <f t="shared" ref="V375:V377" si="1866">ROUND(IF($F375=0,P375,IF($F375=1,P375,IF($F375=2,P375,IF($F375=5,P375,0))))*J375,0)</f>
        <v>17</v>
      </c>
      <c r="W375" s="27">
        <f t="shared" ref="W375:W377" si="1867">ROUND(IF($F375=0,Q375,IF($F375=1,Q375,IF($F375=2,Q375,IF($F375=3,Q375,IF($F375=5,Q375,0)))))*K375,0)</f>
        <v>18</v>
      </c>
      <c r="X375" s="27">
        <f t="shared" ref="X375:X377" si="1868">ROUND(IF($F375=0,R375,IF($F375=1,R375,IF($F375=2,R375,IF($F375=3,R375,IF($F375=4,R375,IF($F375=5,R375,0))))))*L375,0)</f>
        <v>18</v>
      </c>
      <c r="Y375" s="27">
        <f t="shared" ref="Y375:Y377" si="1869">ROUND(IF($F375=0,M375,IF($F375=5,M375,0))*H375,0)</f>
        <v>0</v>
      </c>
      <c r="Z375" s="27">
        <f t="shared" ref="Z375:Z377" si="1870">ROUND(IF($F375=0,N375,IF($F375=5,N375,0))*H375,0)</f>
        <v>0</v>
      </c>
      <c r="AA375" s="27">
        <f t="shared" ref="AA375:AA377" si="1871">ROUND(IF($F375=0,O375,IF($F375=1,O375,IF($F375=5,O375,0)))*I375,0)</f>
        <v>0</v>
      </c>
      <c r="AB375" s="27">
        <f t="shared" ref="AB375:AB377" si="1872">ROUND(IF($F375=0,P375,IF($F375=1,P375,IF($F375=2,P375,IF($F375=5,P375,0))))*J375,0)</f>
        <v>17</v>
      </c>
      <c r="AC375" s="27">
        <f t="shared" ref="AC375:AC377" si="1873">ROUND(IF($F375=0,Q375,IF($F375=1,Q375,IF($F375=2,Q375,IF($F375=3,Q375,IF($F375=5,Q375,0)))))*K375,0)</f>
        <v>18</v>
      </c>
      <c r="AD375" s="27">
        <f t="shared" ref="AD375:AD377" si="1874">ROUND(IF($F375=0,R375,IF($F375=1,R375,IF($F375=2,R375,IF($F375=3,R375,IF($F375=4,R375,IF($F375=5,R375,0))))))*L375,0)</f>
        <v>18</v>
      </c>
    </row>
    <row r="376" spans="1:30" s="2" customFormat="1" ht="18" customHeight="1" outlineLevel="1">
      <c r="A376" s="72"/>
      <c r="B376" s="72"/>
      <c r="C376" s="12"/>
      <c r="D376" s="25" t="s">
        <v>286</v>
      </c>
      <c r="E376" s="4">
        <v>50842</v>
      </c>
      <c r="F376" s="9">
        <v>2</v>
      </c>
      <c r="G376" s="9"/>
      <c r="H376" s="3">
        <v>0.75</v>
      </c>
      <c r="I376" s="3">
        <v>0.8</v>
      </c>
      <c r="J376" s="3">
        <v>0.85</v>
      </c>
      <c r="K376" s="3">
        <v>0.9</v>
      </c>
      <c r="L376" s="3">
        <v>0.9</v>
      </c>
      <c r="M376" s="5">
        <f>ROUND(M$374*($E376/$E$374),0)</f>
        <v>64</v>
      </c>
      <c r="N376" s="5">
        <f t="shared" si="1862"/>
        <v>64</v>
      </c>
      <c r="O376" s="5">
        <f t="shared" si="1862"/>
        <v>63</v>
      </c>
      <c r="P376" s="5">
        <f t="shared" si="1862"/>
        <v>63</v>
      </c>
      <c r="Q376" s="5">
        <f t="shared" si="1862"/>
        <v>64</v>
      </c>
      <c r="R376" s="5">
        <f>ROUND(R$374*($E376/$E$374),0)</f>
        <v>65</v>
      </c>
      <c r="S376" s="27">
        <f t="shared" si="1863"/>
        <v>0</v>
      </c>
      <c r="T376" s="27">
        <f t="shared" si="1864"/>
        <v>0</v>
      </c>
      <c r="U376" s="27">
        <f t="shared" si="1865"/>
        <v>0</v>
      </c>
      <c r="V376" s="27">
        <f t="shared" si="1866"/>
        <v>54</v>
      </c>
      <c r="W376" s="27">
        <f t="shared" si="1867"/>
        <v>58</v>
      </c>
      <c r="X376" s="27">
        <f t="shared" si="1868"/>
        <v>59</v>
      </c>
      <c r="Y376" s="27">
        <f t="shared" si="1869"/>
        <v>0</v>
      </c>
      <c r="Z376" s="27">
        <f t="shared" si="1870"/>
        <v>0</v>
      </c>
      <c r="AA376" s="27">
        <f t="shared" si="1871"/>
        <v>0</v>
      </c>
      <c r="AB376" s="27">
        <f t="shared" si="1872"/>
        <v>54</v>
      </c>
      <c r="AC376" s="27">
        <f t="shared" si="1873"/>
        <v>58</v>
      </c>
      <c r="AD376" s="27">
        <f t="shared" si="1874"/>
        <v>59</v>
      </c>
    </row>
    <row r="377" spans="1:30" s="2" customFormat="1" ht="18" customHeight="1" outlineLevel="1">
      <c r="A377" s="72"/>
      <c r="B377" s="72"/>
      <c r="C377" s="11"/>
      <c r="D377" s="25" t="s">
        <v>287</v>
      </c>
      <c r="E377" s="4">
        <v>22369</v>
      </c>
      <c r="F377" s="9">
        <v>2</v>
      </c>
      <c r="G377" s="9"/>
      <c r="H377" s="3">
        <v>0.75</v>
      </c>
      <c r="I377" s="3">
        <v>0.8</v>
      </c>
      <c r="J377" s="3">
        <v>0.85</v>
      </c>
      <c r="K377" s="3">
        <v>0.9</v>
      </c>
      <c r="L377" s="3">
        <v>0.9</v>
      </c>
      <c r="M377" s="5">
        <f>M374-M375-M376</f>
        <v>28</v>
      </c>
      <c r="N377" s="5">
        <f t="shared" ref="N377" si="1875">N374-N375-N376</f>
        <v>28</v>
      </c>
      <c r="O377" s="5">
        <f t="shared" ref="O377:R377" si="1876">O374-O375-O376</f>
        <v>27</v>
      </c>
      <c r="P377" s="5">
        <f t="shared" si="1876"/>
        <v>27</v>
      </c>
      <c r="Q377" s="5">
        <f t="shared" si="1876"/>
        <v>28</v>
      </c>
      <c r="R377" s="5">
        <f t="shared" si="1876"/>
        <v>29</v>
      </c>
      <c r="S377" s="27">
        <f t="shared" si="1863"/>
        <v>0</v>
      </c>
      <c r="T377" s="27">
        <f t="shared" si="1864"/>
        <v>0</v>
      </c>
      <c r="U377" s="27">
        <f t="shared" si="1865"/>
        <v>0</v>
      </c>
      <c r="V377" s="27">
        <f t="shared" si="1866"/>
        <v>23</v>
      </c>
      <c r="W377" s="27">
        <f t="shared" si="1867"/>
        <v>25</v>
      </c>
      <c r="X377" s="27">
        <f t="shared" si="1868"/>
        <v>26</v>
      </c>
      <c r="Y377" s="27">
        <f t="shared" si="1869"/>
        <v>0</v>
      </c>
      <c r="Z377" s="27">
        <f t="shared" si="1870"/>
        <v>0</v>
      </c>
      <c r="AA377" s="27">
        <f t="shared" si="1871"/>
        <v>0</v>
      </c>
      <c r="AB377" s="27">
        <f t="shared" si="1872"/>
        <v>23</v>
      </c>
      <c r="AC377" s="27">
        <f t="shared" si="1873"/>
        <v>25</v>
      </c>
      <c r="AD377" s="27">
        <f t="shared" si="1874"/>
        <v>26</v>
      </c>
    </row>
    <row r="378" spans="1:30" s="2" customFormat="1" ht="18" customHeight="1" outlineLevel="1">
      <c r="A378" s="72"/>
      <c r="B378" s="72"/>
      <c r="C378" s="22" t="s">
        <v>889</v>
      </c>
      <c r="D378" s="25" t="s">
        <v>1122</v>
      </c>
      <c r="E378" s="4">
        <f>SUM(E379:E381)</f>
        <v>109691</v>
      </c>
      <c r="F378" s="9"/>
      <c r="G378" s="9"/>
      <c r="H378" s="3"/>
      <c r="I378" s="3"/>
      <c r="J378" s="3"/>
      <c r="K378" s="3"/>
      <c r="L378" s="3"/>
      <c r="M378" s="5">
        <f>VLOOKUP($C378,'[1]1.계획인구(행정)'!$C$7:$U$501,14,FALSE)</f>
        <v>163</v>
      </c>
      <c r="N378" s="5">
        <f>VLOOKUP($C378,'[1]1.계획인구(행정)'!$C$7:$U$501,15,FALSE)</f>
        <v>163</v>
      </c>
      <c r="O378" s="5">
        <f>VLOOKUP($C378,'[1]1.계획인구(행정)'!$C$7:$U$501,16,FALSE)</f>
        <v>161</v>
      </c>
      <c r="P378" s="5">
        <f>VLOOKUP($C378,'[1]1.계획인구(행정)'!$C$7:$U$501,17,FALSE)</f>
        <v>159</v>
      </c>
      <c r="Q378" s="5">
        <f>VLOOKUP($C378,'[1]1.계획인구(행정)'!$C$7:$U$501,18,FALSE)</f>
        <v>163</v>
      </c>
      <c r="R378" s="5">
        <f>VLOOKUP($C378,'[1]1.계획인구(행정)'!$C$7:$U$501,19,FALSE)</f>
        <v>166</v>
      </c>
      <c r="S378" s="5">
        <f>SUM(S379:S381)</f>
        <v>0</v>
      </c>
      <c r="T378" s="5">
        <f>SUM(T379:T381)</f>
        <v>0</v>
      </c>
      <c r="U378" s="5">
        <f t="shared" ref="U378:AD378" si="1877">SUM(U379:U381)</f>
        <v>0</v>
      </c>
      <c r="V378" s="5">
        <f t="shared" si="1877"/>
        <v>135</v>
      </c>
      <c r="W378" s="5">
        <f t="shared" si="1877"/>
        <v>147</v>
      </c>
      <c r="X378" s="5">
        <f t="shared" si="1877"/>
        <v>150</v>
      </c>
      <c r="Y378" s="5">
        <f t="shared" si="1877"/>
        <v>0</v>
      </c>
      <c r="Z378" s="5">
        <f t="shared" si="1877"/>
        <v>0</v>
      </c>
      <c r="AA378" s="5">
        <f t="shared" si="1877"/>
        <v>0</v>
      </c>
      <c r="AB378" s="5">
        <f t="shared" si="1877"/>
        <v>135</v>
      </c>
      <c r="AC378" s="5">
        <f t="shared" si="1877"/>
        <v>147</v>
      </c>
      <c r="AD378" s="5">
        <f t="shared" si="1877"/>
        <v>150</v>
      </c>
    </row>
    <row r="379" spans="1:30" s="2" customFormat="1" ht="18" customHeight="1" outlineLevel="1">
      <c r="A379" s="72"/>
      <c r="B379" s="72"/>
      <c r="C379" s="12"/>
      <c r="D379" s="25" t="s">
        <v>288</v>
      </c>
      <c r="E379" s="4">
        <v>56085</v>
      </c>
      <c r="F379" s="9">
        <v>2</v>
      </c>
      <c r="G379" s="9"/>
      <c r="H379" s="3">
        <v>0.75</v>
      </c>
      <c r="I379" s="3">
        <v>0.8</v>
      </c>
      <c r="J379" s="3">
        <v>0.85</v>
      </c>
      <c r="K379" s="3">
        <v>0.9</v>
      </c>
      <c r="L379" s="3">
        <v>0.9</v>
      </c>
      <c r="M379" s="5">
        <f>ROUND(M$378*($E379/$E$378),0)</f>
        <v>83</v>
      </c>
      <c r="N379" s="5">
        <f t="shared" ref="N379:R380" si="1878">ROUND(N$378*($E379/$E$378),0)</f>
        <v>83</v>
      </c>
      <c r="O379" s="5">
        <f t="shared" si="1878"/>
        <v>82</v>
      </c>
      <c r="P379" s="5">
        <f t="shared" si="1878"/>
        <v>81</v>
      </c>
      <c r="Q379" s="5">
        <f t="shared" si="1878"/>
        <v>83</v>
      </c>
      <c r="R379" s="5">
        <f t="shared" si="1878"/>
        <v>85</v>
      </c>
      <c r="S379" s="27">
        <f t="shared" ref="S379:S381" si="1879">ROUND(IF($F379=0,M379,IF($F379=5,0,0))*H379,0)</f>
        <v>0</v>
      </c>
      <c r="T379" s="27">
        <f t="shared" ref="T379:T381" si="1880">ROUND(IF($F379=0,N379,IF($F379=5,0,0))*H379,0)</f>
        <v>0</v>
      </c>
      <c r="U379" s="27">
        <f t="shared" ref="U379:U381" si="1881">ROUND(IF($F379=0,O379,IF($F379=1,O379,IF($F379=5,O379,0)))*I379,0)</f>
        <v>0</v>
      </c>
      <c r="V379" s="27">
        <f t="shared" ref="V379:V381" si="1882">ROUND(IF($F379=0,P379,IF($F379=1,P379,IF($F379=2,P379,IF($F379=5,P379,0))))*J379,0)</f>
        <v>69</v>
      </c>
      <c r="W379" s="27">
        <f t="shared" ref="W379:W381" si="1883">ROUND(IF($F379=0,Q379,IF($F379=1,Q379,IF($F379=2,Q379,IF($F379=3,Q379,IF($F379=5,Q379,0)))))*K379,0)</f>
        <v>75</v>
      </c>
      <c r="X379" s="27">
        <f t="shared" ref="X379:X381" si="1884">ROUND(IF($F379=0,R379,IF($F379=1,R379,IF($F379=2,R379,IF($F379=3,R379,IF($F379=4,R379,IF($F379=5,R379,0))))))*L379,0)</f>
        <v>77</v>
      </c>
      <c r="Y379" s="27">
        <f t="shared" ref="Y379:Y381" si="1885">ROUND(IF($F379=0,M379,IF($F379=5,M379,0))*H379,0)</f>
        <v>0</v>
      </c>
      <c r="Z379" s="27">
        <f t="shared" ref="Z379:Z381" si="1886">ROUND(IF($F379=0,N379,IF($F379=5,N379,0))*H379,0)</f>
        <v>0</v>
      </c>
      <c r="AA379" s="27">
        <f t="shared" ref="AA379:AA381" si="1887">ROUND(IF($F379=0,O379,IF($F379=1,O379,IF($F379=5,O379,0)))*I379,0)</f>
        <v>0</v>
      </c>
      <c r="AB379" s="27">
        <f t="shared" ref="AB379:AB381" si="1888">ROUND(IF($F379=0,P379,IF($F379=1,P379,IF($F379=2,P379,IF($F379=5,P379,0))))*J379,0)</f>
        <v>69</v>
      </c>
      <c r="AC379" s="27">
        <f t="shared" ref="AC379:AC381" si="1889">ROUND(IF($F379=0,Q379,IF($F379=1,Q379,IF($F379=2,Q379,IF($F379=3,Q379,IF($F379=5,Q379,0)))))*K379,0)</f>
        <v>75</v>
      </c>
      <c r="AD379" s="27">
        <f t="shared" ref="AD379:AD381" si="1890">ROUND(IF($F379=0,R379,IF($F379=1,R379,IF($F379=2,R379,IF($F379=3,R379,IF($F379=4,R379,IF($F379=5,R379,0))))))*L379,0)</f>
        <v>77</v>
      </c>
    </row>
    <row r="380" spans="1:30" s="2" customFormat="1" ht="18" customHeight="1" outlineLevel="1">
      <c r="A380" s="72"/>
      <c r="B380" s="72"/>
      <c r="C380" s="12"/>
      <c r="D380" s="25" t="s">
        <v>289</v>
      </c>
      <c r="E380" s="4">
        <v>23136</v>
      </c>
      <c r="F380" s="9">
        <v>2</v>
      </c>
      <c r="G380" s="9"/>
      <c r="H380" s="3">
        <v>0.75</v>
      </c>
      <c r="I380" s="3">
        <v>0.8</v>
      </c>
      <c r="J380" s="3">
        <v>0.85</v>
      </c>
      <c r="K380" s="3">
        <v>0.9</v>
      </c>
      <c r="L380" s="3">
        <v>0.9</v>
      </c>
      <c r="M380" s="5">
        <f>ROUND(M$378*($E380/$E$378),0)</f>
        <v>34</v>
      </c>
      <c r="N380" s="5">
        <f t="shared" si="1878"/>
        <v>34</v>
      </c>
      <c r="O380" s="5">
        <f t="shared" si="1878"/>
        <v>34</v>
      </c>
      <c r="P380" s="5">
        <f t="shared" si="1878"/>
        <v>34</v>
      </c>
      <c r="Q380" s="5">
        <f t="shared" si="1878"/>
        <v>34</v>
      </c>
      <c r="R380" s="5">
        <f t="shared" si="1878"/>
        <v>35</v>
      </c>
      <c r="S380" s="27">
        <f t="shared" si="1879"/>
        <v>0</v>
      </c>
      <c r="T380" s="27">
        <f t="shared" si="1880"/>
        <v>0</v>
      </c>
      <c r="U380" s="27">
        <f t="shared" si="1881"/>
        <v>0</v>
      </c>
      <c r="V380" s="27">
        <f t="shared" si="1882"/>
        <v>29</v>
      </c>
      <c r="W380" s="27">
        <f t="shared" si="1883"/>
        <v>31</v>
      </c>
      <c r="X380" s="27">
        <f t="shared" si="1884"/>
        <v>32</v>
      </c>
      <c r="Y380" s="27">
        <f t="shared" si="1885"/>
        <v>0</v>
      </c>
      <c r="Z380" s="27">
        <f t="shared" si="1886"/>
        <v>0</v>
      </c>
      <c r="AA380" s="27">
        <f t="shared" si="1887"/>
        <v>0</v>
      </c>
      <c r="AB380" s="27">
        <f t="shared" si="1888"/>
        <v>29</v>
      </c>
      <c r="AC380" s="27">
        <f t="shared" si="1889"/>
        <v>31</v>
      </c>
      <c r="AD380" s="27">
        <f t="shared" si="1890"/>
        <v>32</v>
      </c>
    </row>
    <row r="381" spans="1:30" s="2" customFormat="1" ht="18" customHeight="1" outlineLevel="1">
      <c r="A381" s="72"/>
      <c r="B381" s="72"/>
      <c r="C381" s="11"/>
      <c r="D381" s="25" t="s">
        <v>290</v>
      </c>
      <c r="E381" s="4">
        <v>30470</v>
      </c>
      <c r="F381" s="9">
        <v>2</v>
      </c>
      <c r="G381" s="9"/>
      <c r="H381" s="3">
        <v>0.75</v>
      </c>
      <c r="I381" s="3">
        <v>0.8</v>
      </c>
      <c r="J381" s="3">
        <v>0.85</v>
      </c>
      <c r="K381" s="3">
        <v>0.9</v>
      </c>
      <c r="L381" s="3">
        <v>0.9</v>
      </c>
      <c r="M381" s="5">
        <f>M378-M379-M380</f>
        <v>46</v>
      </c>
      <c r="N381" s="5">
        <f t="shared" ref="N381" si="1891">N378-N379-N380</f>
        <v>46</v>
      </c>
      <c r="O381" s="5">
        <f t="shared" ref="O381:R381" si="1892">O378-O379-O380</f>
        <v>45</v>
      </c>
      <c r="P381" s="5">
        <f t="shared" si="1892"/>
        <v>44</v>
      </c>
      <c r="Q381" s="5">
        <f t="shared" si="1892"/>
        <v>46</v>
      </c>
      <c r="R381" s="5">
        <f t="shared" si="1892"/>
        <v>46</v>
      </c>
      <c r="S381" s="27">
        <f t="shared" si="1879"/>
        <v>0</v>
      </c>
      <c r="T381" s="27">
        <f t="shared" si="1880"/>
        <v>0</v>
      </c>
      <c r="U381" s="27">
        <f t="shared" si="1881"/>
        <v>0</v>
      </c>
      <c r="V381" s="27">
        <f t="shared" si="1882"/>
        <v>37</v>
      </c>
      <c r="W381" s="27">
        <f t="shared" si="1883"/>
        <v>41</v>
      </c>
      <c r="X381" s="27">
        <f t="shared" si="1884"/>
        <v>41</v>
      </c>
      <c r="Y381" s="27">
        <f t="shared" si="1885"/>
        <v>0</v>
      </c>
      <c r="Z381" s="27">
        <f t="shared" si="1886"/>
        <v>0</v>
      </c>
      <c r="AA381" s="27">
        <f t="shared" si="1887"/>
        <v>0</v>
      </c>
      <c r="AB381" s="27">
        <f t="shared" si="1888"/>
        <v>37</v>
      </c>
      <c r="AC381" s="27">
        <f t="shared" si="1889"/>
        <v>41</v>
      </c>
      <c r="AD381" s="27">
        <f t="shared" si="1890"/>
        <v>41</v>
      </c>
    </row>
    <row r="382" spans="1:30" s="2" customFormat="1" ht="18" customHeight="1">
      <c r="A382" s="72"/>
      <c r="B382" s="25" t="s">
        <v>291</v>
      </c>
      <c r="C382" s="25" t="s">
        <v>292</v>
      </c>
      <c r="D382" s="25" t="s">
        <v>5</v>
      </c>
      <c r="E382" s="4"/>
      <c r="F382" s="9"/>
      <c r="G382" s="9"/>
      <c r="H382" s="3"/>
      <c r="I382" s="3"/>
      <c r="J382" s="3"/>
      <c r="K382" s="3"/>
      <c r="L382" s="3"/>
      <c r="M382" s="5">
        <f>SUMPRODUCT(($D383:$D388="계")*(M383:M388))</f>
        <v>154</v>
      </c>
      <c r="N382" s="5">
        <f t="shared" ref="N382" si="1893">SUMPRODUCT(($D383:$D388="계")*(N383:N388))</f>
        <v>154</v>
      </c>
      <c r="O382" s="5">
        <f t="shared" ref="O382:R382" si="1894">SUMPRODUCT(($D383:$D388="계")*(O383:O388))</f>
        <v>152</v>
      </c>
      <c r="P382" s="5">
        <f t="shared" si="1894"/>
        <v>150</v>
      </c>
      <c r="Q382" s="5">
        <f t="shared" si="1894"/>
        <v>154</v>
      </c>
      <c r="R382" s="5">
        <f t="shared" si="1894"/>
        <v>157</v>
      </c>
      <c r="S382" s="5">
        <f t="shared" ref="S382:T382" si="1895">SUMPRODUCT(($D383:$D388="계")*(S383:S388))</f>
        <v>0</v>
      </c>
      <c r="T382" s="5">
        <f t="shared" si="1895"/>
        <v>0</v>
      </c>
      <c r="U382" s="5">
        <f t="shared" ref="U382" si="1896">SUMPRODUCT(($D383:$D388="계")*(U383:U388))</f>
        <v>0</v>
      </c>
      <c r="V382" s="5">
        <f t="shared" ref="V382" si="1897">SUMPRODUCT(($D383:$D388="계")*(V383:V388))</f>
        <v>128</v>
      </c>
      <c r="W382" s="5">
        <f t="shared" ref="W382" si="1898">SUMPRODUCT(($D383:$D388="계")*(W383:W388))</f>
        <v>139</v>
      </c>
      <c r="X382" s="5">
        <f t="shared" ref="X382" si="1899">SUMPRODUCT(($D383:$D388="계")*(X383:X388))</f>
        <v>141</v>
      </c>
      <c r="Y382" s="5">
        <f t="shared" ref="Y382:Z382" si="1900">SUMPRODUCT(($D383:$D388="계")*(Y383:Y388))</f>
        <v>0</v>
      </c>
      <c r="Z382" s="5">
        <f t="shared" si="1900"/>
        <v>0</v>
      </c>
      <c r="AA382" s="5">
        <f t="shared" ref="AA382" si="1901">SUMPRODUCT(($D383:$D388="계")*(AA383:AA388))</f>
        <v>0</v>
      </c>
      <c r="AB382" s="5">
        <f t="shared" ref="AB382" si="1902">SUMPRODUCT(($D383:$D388="계")*(AB383:AB388))</f>
        <v>128</v>
      </c>
      <c r="AC382" s="5">
        <f t="shared" ref="AC382" si="1903">SUMPRODUCT(($D383:$D388="계")*(AC383:AC388))</f>
        <v>139</v>
      </c>
      <c r="AD382" s="5">
        <f t="shared" ref="AD382" si="1904">SUMPRODUCT(($D383:$D388="계")*(AD383:AD388))</f>
        <v>141</v>
      </c>
    </row>
    <row r="383" spans="1:30" s="2" customFormat="1" ht="18" customHeight="1" outlineLevel="1">
      <c r="A383" s="72" t="s">
        <v>1506</v>
      </c>
      <c r="B383" s="72" t="s">
        <v>1507</v>
      </c>
      <c r="C383" s="22" t="s">
        <v>890</v>
      </c>
      <c r="D383" s="25" t="s">
        <v>1122</v>
      </c>
      <c r="E383" s="4">
        <f>SUM(E384:E385)</f>
        <v>126402</v>
      </c>
      <c r="F383" s="9"/>
      <c r="G383" s="9"/>
      <c r="H383" s="3"/>
      <c r="I383" s="3"/>
      <c r="J383" s="3"/>
      <c r="K383" s="3"/>
      <c r="L383" s="3"/>
      <c r="M383" s="5">
        <f>VLOOKUP($C383,'[1]1.계획인구(행정)'!$C$7:$U$501,14,FALSE)</f>
        <v>63</v>
      </c>
      <c r="N383" s="5">
        <f>VLOOKUP($C383,'[1]1.계획인구(행정)'!$C$7:$U$501,15,FALSE)</f>
        <v>63</v>
      </c>
      <c r="O383" s="5">
        <f>VLOOKUP($C383,'[1]1.계획인구(행정)'!$C$7:$U$501,16,FALSE)</f>
        <v>62</v>
      </c>
      <c r="P383" s="5">
        <f>VLOOKUP($C383,'[1]1.계획인구(행정)'!$C$7:$U$501,17,FALSE)</f>
        <v>61</v>
      </c>
      <c r="Q383" s="5">
        <f>VLOOKUP($C383,'[1]1.계획인구(행정)'!$C$7:$U$501,18,FALSE)</f>
        <v>63</v>
      </c>
      <c r="R383" s="5">
        <f>VLOOKUP($C383,'[1]1.계획인구(행정)'!$C$7:$U$501,19,FALSE)</f>
        <v>64</v>
      </c>
      <c r="S383" s="5">
        <f>SUM(S384:S385)</f>
        <v>0</v>
      </c>
      <c r="T383" s="5">
        <f>SUM(T384:T385)</f>
        <v>0</v>
      </c>
      <c r="U383" s="5">
        <f t="shared" ref="U383:AD383" si="1905">SUM(U384:U385)</f>
        <v>0</v>
      </c>
      <c r="V383" s="5">
        <f t="shared" si="1905"/>
        <v>52</v>
      </c>
      <c r="W383" s="5">
        <f t="shared" si="1905"/>
        <v>57</v>
      </c>
      <c r="X383" s="5">
        <f t="shared" si="1905"/>
        <v>57</v>
      </c>
      <c r="Y383" s="5">
        <f t="shared" si="1905"/>
        <v>0</v>
      </c>
      <c r="Z383" s="5">
        <f t="shared" ref="Z383" si="1906">SUM(Z384:Z385)</f>
        <v>0</v>
      </c>
      <c r="AA383" s="5">
        <f t="shared" si="1905"/>
        <v>0</v>
      </c>
      <c r="AB383" s="5">
        <f t="shared" si="1905"/>
        <v>52</v>
      </c>
      <c r="AC383" s="5">
        <f t="shared" si="1905"/>
        <v>57</v>
      </c>
      <c r="AD383" s="5">
        <f t="shared" si="1905"/>
        <v>57</v>
      </c>
    </row>
    <row r="384" spans="1:30" s="2" customFormat="1" ht="18" customHeight="1" outlineLevel="1">
      <c r="A384" s="72"/>
      <c r="B384" s="72"/>
      <c r="C384" s="12"/>
      <c r="D384" s="25" t="s">
        <v>293</v>
      </c>
      <c r="E384" s="4">
        <v>90068</v>
      </c>
      <c r="F384" s="9">
        <v>2</v>
      </c>
      <c r="G384" s="9"/>
      <c r="H384" s="3">
        <v>0.75</v>
      </c>
      <c r="I384" s="3">
        <v>0.8</v>
      </c>
      <c r="J384" s="3">
        <v>0.85</v>
      </c>
      <c r="K384" s="3">
        <v>0.9</v>
      </c>
      <c r="L384" s="3">
        <v>0.9</v>
      </c>
      <c r="M384" s="5">
        <f>ROUND(M$383*($E384/$E$383),0)</f>
        <v>45</v>
      </c>
      <c r="N384" s="5">
        <f t="shared" ref="N384:R384" si="1907">ROUND(N$383*($E384/$E$383),0)</f>
        <v>45</v>
      </c>
      <c r="O384" s="5">
        <f t="shared" si="1907"/>
        <v>44</v>
      </c>
      <c r="P384" s="5">
        <f t="shared" si="1907"/>
        <v>43</v>
      </c>
      <c r="Q384" s="5">
        <f t="shared" si="1907"/>
        <v>45</v>
      </c>
      <c r="R384" s="5">
        <f t="shared" si="1907"/>
        <v>46</v>
      </c>
      <c r="S384" s="27">
        <f t="shared" ref="S384:S385" si="1908">ROUND(IF($F384=0,M384,IF($F384=5,0,0))*H384,0)</f>
        <v>0</v>
      </c>
      <c r="T384" s="27">
        <f t="shared" ref="T384:T385" si="1909">ROUND(IF($F384=0,N384,IF($F384=5,0,0))*H384,0)</f>
        <v>0</v>
      </c>
      <c r="U384" s="27">
        <f t="shared" ref="U384:U385" si="1910">ROUND(IF($F384=0,O384,IF($F384=1,O384,IF($F384=5,O384,0)))*I384,0)</f>
        <v>0</v>
      </c>
      <c r="V384" s="27">
        <f t="shared" ref="V384:V385" si="1911">ROUND(IF($F384=0,P384,IF($F384=1,P384,IF($F384=2,P384,IF($F384=5,P384,0))))*J384,0)</f>
        <v>37</v>
      </c>
      <c r="W384" s="27">
        <f t="shared" ref="W384:W385" si="1912">ROUND(IF($F384=0,Q384,IF($F384=1,Q384,IF($F384=2,Q384,IF($F384=3,Q384,IF($F384=5,Q384,0)))))*K384,0)</f>
        <v>41</v>
      </c>
      <c r="X384" s="27">
        <f t="shared" ref="X384:X385" si="1913">ROUND(IF($F384=0,R384,IF($F384=1,R384,IF($F384=2,R384,IF($F384=3,R384,IF($F384=4,R384,IF($F384=5,R384,0))))))*L384,0)</f>
        <v>41</v>
      </c>
      <c r="Y384" s="27">
        <f t="shared" ref="Y384:Y385" si="1914">ROUND(IF($F384=0,M384,IF($F384=5,M384,0))*H384,0)</f>
        <v>0</v>
      </c>
      <c r="Z384" s="27">
        <f t="shared" ref="Z384:Z385" si="1915">ROUND(IF($F384=0,N384,IF($F384=5,N384,0))*H384,0)</f>
        <v>0</v>
      </c>
      <c r="AA384" s="27">
        <f t="shared" ref="AA384:AA385" si="1916">ROUND(IF($F384=0,O384,IF($F384=1,O384,IF($F384=5,O384,0)))*I384,0)</f>
        <v>0</v>
      </c>
      <c r="AB384" s="27">
        <f t="shared" ref="AB384:AB385" si="1917">ROUND(IF($F384=0,P384,IF($F384=1,P384,IF($F384=2,P384,IF($F384=5,P384,0))))*J384,0)</f>
        <v>37</v>
      </c>
      <c r="AC384" s="27">
        <f t="shared" ref="AC384:AC385" si="1918">ROUND(IF($F384=0,Q384,IF($F384=1,Q384,IF($F384=2,Q384,IF($F384=3,Q384,IF($F384=5,Q384,0)))))*K384,0)</f>
        <v>41</v>
      </c>
      <c r="AD384" s="27">
        <f t="shared" ref="AD384:AD385" si="1919">ROUND(IF($F384=0,R384,IF($F384=1,R384,IF($F384=2,R384,IF($F384=3,R384,IF($F384=4,R384,IF($F384=5,R384,0))))))*L384,0)</f>
        <v>41</v>
      </c>
    </row>
    <row r="385" spans="1:30" s="2" customFormat="1" ht="18" customHeight="1" outlineLevel="1">
      <c r="A385" s="72"/>
      <c r="B385" s="72"/>
      <c r="C385" s="11"/>
      <c r="D385" s="25" t="s">
        <v>294</v>
      </c>
      <c r="E385" s="4">
        <v>36334</v>
      </c>
      <c r="F385" s="9">
        <v>2</v>
      </c>
      <c r="G385" s="9"/>
      <c r="H385" s="3">
        <v>0.75</v>
      </c>
      <c r="I385" s="3">
        <v>0.8</v>
      </c>
      <c r="J385" s="3">
        <v>0.85</v>
      </c>
      <c r="K385" s="3">
        <v>0.9</v>
      </c>
      <c r="L385" s="3">
        <v>0.9</v>
      </c>
      <c r="M385" s="5">
        <f>M383-M384</f>
        <v>18</v>
      </c>
      <c r="N385" s="5">
        <f t="shared" ref="N385" si="1920">N383-N384</f>
        <v>18</v>
      </c>
      <c r="O385" s="5">
        <f t="shared" ref="O385:R385" si="1921">O383-O384</f>
        <v>18</v>
      </c>
      <c r="P385" s="5">
        <f t="shared" si="1921"/>
        <v>18</v>
      </c>
      <c r="Q385" s="5">
        <f t="shared" si="1921"/>
        <v>18</v>
      </c>
      <c r="R385" s="5">
        <f t="shared" si="1921"/>
        <v>18</v>
      </c>
      <c r="S385" s="27">
        <f t="shared" si="1908"/>
        <v>0</v>
      </c>
      <c r="T385" s="27">
        <f t="shared" si="1909"/>
        <v>0</v>
      </c>
      <c r="U385" s="27">
        <f t="shared" si="1910"/>
        <v>0</v>
      </c>
      <c r="V385" s="27">
        <f t="shared" si="1911"/>
        <v>15</v>
      </c>
      <c r="W385" s="27">
        <f t="shared" si="1912"/>
        <v>16</v>
      </c>
      <c r="X385" s="27">
        <f t="shared" si="1913"/>
        <v>16</v>
      </c>
      <c r="Y385" s="27">
        <f t="shared" si="1914"/>
        <v>0</v>
      </c>
      <c r="Z385" s="27">
        <f t="shared" si="1915"/>
        <v>0</v>
      </c>
      <c r="AA385" s="27">
        <f t="shared" si="1916"/>
        <v>0</v>
      </c>
      <c r="AB385" s="27">
        <f t="shared" si="1917"/>
        <v>15</v>
      </c>
      <c r="AC385" s="27">
        <f t="shared" si="1918"/>
        <v>16</v>
      </c>
      <c r="AD385" s="27">
        <f t="shared" si="1919"/>
        <v>16</v>
      </c>
    </row>
    <row r="386" spans="1:30" s="2" customFormat="1" ht="18" customHeight="1" outlineLevel="1">
      <c r="A386" s="72"/>
      <c r="B386" s="72"/>
      <c r="C386" s="22" t="s">
        <v>891</v>
      </c>
      <c r="D386" s="25" t="s">
        <v>1122</v>
      </c>
      <c r="E386" s="4">
        <f>SUM(E387:E388)</f>
        <v>84979</v>
      </c>
      <c r="F386" s="9"/>
      <c r="G386" s="9"/>
      <c r="H386" s="3"/>
      <c r="I386" s="3"/>
      <c r="J386" s="3"/>
      <c r="K386" s="3"/>
      <c r="L386" s="3"/>
      <c r="M386" s="5">
        <f>VLOOKUP($C386,'[1]1.계획인구(행정)'!$C$7:$U$501,14,FALSE)</f>
        <v>91</v>
      </c>
      <c r="N386" s="5">
        <f>VLOOKUP($C386,'[1]1.계획인구(행정)'!$C$7:$U$501,15,FALSE)</f>
        <v>91</v>
      </c>
      <c r="O386" s="5">
        <f>VLOOKUP($C386,'[1]1.계획인구(행정)'!$C$7:$U$501,16,FALSE)</f>
        <v>90</v>
      </c>
      <c r="P386" s="5">
        <f>VLOOKUP($C386,'[1]1.계획인구(행정)'!$C$7:$U$501,17,FALSE)</f>
        <v>89</v>
      </c>
      <c r="Q386" s="5">
        <f>VLOOKUP($C386,'[1]1.계획인구(행정)'!$C$7:$U$501,18,FALSE)</f>
        <v>91</v>
      </c>
      <c r="R386" s="5">
        <f>VLOOKUP($C386,'[1]1.계획인구(행정)'!$C$7:$U$501,19,FALSE)</f>
        <v>93</v>
      </c>
      <c r="S386" s="5">
        <f>SUM(S387:S388)</f>
        <v>0</v>
      </c>
      <c r="T386" s="5">
        <f>SUM(T387:T388)</f>
        <v>0</v>
      </c>
      <c r="U386" s="5">
        <f t="shared" ref="U386" si="1922">SUM(U387:U388)</f>
        <v>0</v>
      </c>
      <c r="V386" s="5">
        <f t="shared" ref="V386" si="1923">SUM(V387:V388)</f>
        <v>76</v>
      </c>
      <c r="W386" s="5">
        <f t="shared" ref="W386" si="1924">SUM(W387:W388)</f>
        <v>82</v>
      </c>
      <c r="X386" s="5">
        <f t="shared" ref="X386" si="1925">SUM(X387:X388)</f>
        <v>84</v>
      </c>
      <c r="Y386" s="5">
        <f t="shared" ref="Y386:Z386" si="1926">SUM(Y387:Y388)</f>
        <v>0</v>
      </c>
      <c r="Z386" s="5">
        <f t="shared" si="1926"/>
        <v>0</v>
      </c>
      <c r="AA386" s="5">
        <f t="shared" ref="AA386" si="1927">SUM(AA387:AA388)</f>
        <v>0</v>
      </c>
      <c r="AB386" s="5">
        <f t="shared" ref="AB386" si="1928">SUM(AB387:AB388)</f>
        <v>76</v>
      </c>
      <c r="AC386" s="5">
        <f t="shared" ref="AC386" si="1929">SUM(AC387:AC388)</f>
        <v>82</v>
      </c>
      <c r="AD386" s="5">
        <f t="shared" ref="AD386" si="1930">SUM(AD387:AD388)</f>
        <v>84</v>
      </c>
    </row>
    <row r="387" spans="1:30" s="2" customFormat="1" ht="18" customHeight="1" outlineLevel="1">
      <c r="A387" s="72"/>
      <c r="B387" s="72"/>
      <c r="C387" s="12"/>
      <c r="D387" s="25" t="s">
        <v>295</v>
      </c>
      <c r="E387" s="4">
        <v>46439</v>
      </c>
      <c r="F387" s="9">
        <v>2</v>
      </c>
      <c r="G387" s="9"/>
      <c r="H387" s="3">
        <v>0.75</v>
      </c>
      <c r="I387" s="3">
        <v>0.8</v>
      </c>
      <c r="J387" s="3">
        <v>0.85</v>
      </c>
      <c r="K387" s="3">
        <v>0.9</v>
      </c>
      <c r="L387" s="3">
        <v>0.9</v>
      </c>
      <c r="M387" s="5">
        <f>ROUND(M$386*($E387/$E$386),0)</f>
        <v>50</v>
      </c>
      <c r="N387" s="5">
        <f t="shared" ref="N387:R387" si="1931">ROUND(N$386*($E387/$E$386),0)</f>
        <v>50</v>
      </c>
      <c r="O387" s="5">
        <f t="shared" si="1931"/>
        <v>49</v>
      </c>
      <c r="P387" s="5">
        <f t="shared" si="1931"/>
        <v>49</v>
      </c>
      <c r="Q387" s="5">
        <f t="shared" si="1931"/>
        <v>50</v>
      </c>
      <c r="R387" s="5">
        <f t="shared" si="1931"/>
        <v>51</v>
      </c>
      <c r="S387" s="27">
        <f t="shared" ref="S387:S388" si="1932">ROUND(IF($F387=0,M387,IF($F387=5,0,0))*H387,0)</f>
        <v>0</v>
      </c>
      <c r="T387" s="27">
        <f t="shared" ref="T387:T388" si="1933">ROUND(IF($F387=0,N387,IF($F387=5,0,0))*H387,0)</f>
        <v>0</v>
      </c>
      <c r="U387" s="27">
        <f t="shared" ref="U387:U388" si="1934">ROUND(IF($F387=0,O387,IF($F387=1,O387,IF($F387=5,O387,0)))*I387,0)</f>
        <v>0</v>
      </c>
      <c r="V387" s="27">
        <f t="shared" ref="V387:V388" si="1935">ROUND(IF($F387=0,P387,IF($F387=1,P387,IF($F387=2,P387,IF($F387=5,P387,0))))*J387,0)</f>
        <v>42</v>
      </c>
      <c r="W387" s="27">
        <f t="shared" ref="W387:W388" si="1936">ROUND(IF($F387=0,Q387,IF($F387=1,Q387,IF($F387=2,Q387,IF($F387=3,Q387,IF($F387=5,Q387,0)))))*K387,0)</f>
        <v>45</v>
      </c>
      <c r="X387" s="27">
        <f t="shared" ref="X387:X388" si="1937">ROUND(IF($F387=0,R387,IF($F387=1,R387,IF($F387=2,R387,IF($F387=3,R387,IF($F387=4,R387,IF($F387=5,R387,0))))))*L387,0)</f>
        <v>46</v>
      </c>
      <c r="Y387" s="27">
        <f t="shared" ref="Y387:Y388" si="1938">ROUND(IF($F387=0,M387,IF($F387=5,M387,0))*H387,0)</f>
        <v>0</v>
      </c>
      <c r="Z387" s="27">
        <f t="shared" ref="Z387:Z388" si="1939">ROUND(IF($F387=0,N387,IF($F387=5,N387,0))*H387,0)</f>
        <v>0</v>
      </c>
      <c r="AA387" s="27">
        <f t="shared" ref="AA387:AA388" si="1940">ROUND(IF($F387=0,O387,IF($F387=1,O387,IF($F387=5,O387,0)))*I387,0)</f>
        <v>0</v>
      </c>
      <c r="AB387" s="27">
        <f t="shared" ref="AB387:AB388" si="1941">ROUND(IF($F387=0,P387,IF($F387=1,P387,IF($F387=2,P387,IF($F387=5,P387,0))))*J387,0)</f>
        <v>42</v>
      </c>
      <c r="AC387" s="27">
        <f t="shared" ref="AC387:AC388" si="1942">ROUND(IF($F387=0,Q387,IF($F387=1,Q387,IF($F387=2,Q387,IF($F387=3,Q387,IF($F387=5,Q387,0)))))*K387,0)</f>
        <v>45</v>
      </c>
      <c r="AD387" s="27">
        <f t="shared" ref="AD387:AD388" si="1943">ROUND(IF($F387=0,R387,IF($F387=1,R387,IF($F387=2,R387,IF($F387=3,R387,IF($F387=4,R387,IF($F387=5,R387,0))))))*L387,0)</f>
        <v>46</v>
      </c>
    </row>
    <row r="388" spans="1:30" s="2" customFormat="1" ht="18" customHeight="1" outlineLevel="1">
      <c r="A388" s="72"/>
      <c r="B388" s="72"/>
      <c r="C388" s="11"/>
      <c r="D388" s="25" t="s">
        <v>296</v>
      </c>
      <c r="E388" s="4">
        <v>38540</v>
      </c>
      <c r="F388" s="9">
        <v>2</v>
      </c>
      <c r="G388" s="9"/>
      <c r="H388" s="3">
        <v>0.75</v>
      </c>
      <c r="I388" s="3">
        <v>0.8</v>
      </c>
      <c r="J388" s="3">
        <v>0.85</v>
      </c>
      <c r="K388" s="3">
        <v>0.9</v>
      </c>
      <c r="L388" s="3">
        <v>0.9</v>
      </c>
      <c r="M388" s="5">
        <f>M386-M387</f>
        <v>41</v>
      </c>
      <c r="N388" s="5">
        <f t="shared" ref="N388" si="1944">N386-N387</f>
        <v>41</v>
      </c>
      <c r="O388" s="5">
        <f t="shared" ref="O388:R388" si="1945">O386-O387</f>
        <v>41</v>
      </c>
      <c r="P388" s="5">
        <f t="shared" si="1945"/>
        <v>40</v>
      </c>
      <c r="Q388" s="5">
        <f t="shared" si="1945"/>
        <v>41</v>
      </c>
      <c r="R388" s="5">
        <f t="shared" si="1945"/>
        <v>42</v>
      </c>
      <c r="S388" s="27">
        <f t="shared" si="1932"/>
        <v>0</v>
      </c>
      <c r="T388" s="27">
        <f t="shared" si="1933"/>
        <v>0</v>
      </c>
      <c r="U388" s="27">
        <f t="shared" si="1934"/>
        <v>0</v>
      </c>
      <c r="V388" s="27">
        <f t="shared" si="1935"/>
        <v>34</v>
      </c>
      <c r="W388" s="27">
        <f t="shared" si="1936"/>
        <v>37</v>
      </c>
      <c r="X388" s="27">
        <f t="shared" si="1937"/>
        <v>38</v>
      </c>
      <c r="Y388" s="27">
        <f t="shared" si="1938"/>
        <v>0</v>
      </c>
      <c r="Z388" s="27">
        <f t="shared" si="1939"/>
        <v>0</v>
      </c>
      <c r="AA388" s="27">
        <f t="shared" si="1940"/>
        <v>0</v>
      </c>
      <c r="AB388" s="27">
        <f t="shared" si="1941"/>
        <v>34</v>
      </c>
      <c r="AC388" s="27">
        <f t="shared" si="1942"/>
        <v>37</v>
      </c>
      <c r="AD388" s="27">
        <f t="shared" si="1943"/>
        <v>38</v>
      </c>
    </row>
    <row r="389" spans="1:30" s="2" customFormat="1" ht="18" customHeight="1">
      <c r="A389" s="72"/>
      <c r="B389" s="72" t="s">
        <v>297</v>
      </c>
      <c r="C389" s="25" t="s">
        <v>298</v>
      </c>
      <c r="D389" s="25" t="s">
        <v>2</v>
      </c>
      <c r="E389" s="4"/>
      <c r="F389" s="9"/>
      <c r="G389" s="9"/>
      <c r="H389" s="3"/>
      <c r="I389" s="3"/>
      <c r="J389" s="3"/>
      <c r="K389" s="3"/>
      <c r="L389" s="3"/>
      <c r="M389" s="5">
        <f>SUMPRODUCT(($D390:$D393="계")*(M390:M393))</f>
        <v>255</v>
      </c>
      <c r="N389" s="5">
        <f t="shared" ref="N389" si="1946">SUMPRODUCT(($D390:$D393="계")*(N390:N393))</f>
        <v>255</v>
      </c>
      <c r="O389" s="5">
        <f t="shared" ref="O389:R389" si="1947">SUMPRODUCT(($D390:$D393="계")*(O390:O393))</f>
        <v>251</v>
      </c>
      <c r="P389" s="5">
        <f t="shared" si="1947"/>
        <v>250</v>
      </c>
      <c r="Q389" s="5">
        <f t="shared" si="1947"/>
        <v>255</v>
      </c>
      <c r="R389" s="5">
        <f t="shared" si="1947"/>
        <v>260</v>
      </c>
      <c r="S389" s="5">
        <f t="shared" ref="S389:T389" si="1948">SUMPRODUCT(($D390:$D393="계")*(S390:S393))</f>
        <v>0</v>
      </c>
      <c r="T389" s="5">
        <f t="shared" si="1948"/>
        <v>0</v>
      </c>
      <c r="U389" s="5">
        <f t="shared" ref="U389" si="1949">SUMPRODUCT(($D390:$D393="계")*(U390:U393))</f>
        <v>0</v>
      </c>
      <c r="V389" s="5">
        <f t="shared" ref="V389" si="1950">SUMPRODUCT(($D390:$D393="계")*(V390:V393))</f>
        <v>213</v>
      </c>
      <c r="W389" s="5">
        <f t="shared" ref="W389" si="1951">SUMPRODUCT(($D390:$D393="계")*(W390:W393))</f>
        <v>230</v>
      </c>
      <c r="X389" s="5">
        <f t="shared" ref="X389" si="1952">SUMPRODUCT(($D390:$D393="계")*(X390:X393))</f>
        <v>234</v>
      </c>
      <c r="Y389" s="5">
        <f t="shared" ref="Y389:Z389" si="1953">SUMPRODUCT(($D390:$D393="계")*(Y390:Y393))</f>
        <v>0</v>
      </c>
      <c r="Z389" s="5">
        <f t="shared" si="1953"/>
        <v>0</v>
      </c>
      <c r="AA389" s="5">
        <f t="shared" ref="AA389" si="1954">SUMPRODUCT(($D390:$D393="계")*(AA390:AA393))</f>
        <v>0</v>
      </c>
      <c r="AB389" s="5">
        <f t="shared" ref="AB389" si="1955">SUMPRODUCT(($D390:$D393="계")*(AB390:AB393))</f>
        <v>213</v>
      </c>
      <c r="AC389" s="5">
        <f t="shared" ref="AC389" si="1956">SUMPRODUCT(($D390:$D393="계")*(AC390:AC393))</f>
        <v>230</v>
      </c>
      <c r="AD389" s="5">
        <f t="shared" ref="AD389" si="1957">SUMPRODUCT(($D390:$D393="계")*(AD390:AD393))</f>
        <v>234</v>
      </c>
    </row>
    <row r="390" spans="1:30" s="2" customFormat="1" ht="18" customHeight="1" outlineLevel="1">
      <c r="A390" s="72"/>
      <c r="B390" s="72"/>
      <c r="C390" s="22" t="s">
        <v>892</v>
      </c>
      <c r="D390" s="25" t="s">
        <v>1122</v>
      </c>
      <c r="E390" s="4"/>
      <c r="F390" s="9"/>
      <c r="G390" s="9"/>
      <c r="H390" s="3"/>
      <c r="I390" s="3"/>
      <c r="J390" s="3"/>
      <c r="K390" s="3"/>
      <c r="L390" s="3"/>
      <c r="M390" s="5">
        <f>VLOOKUP($C390,'[1]1.계획인구(행정)'!$C$7:$U$501,14,FALSE)</f>
        <v>111</v>
      </c>
      <c r="N390" s="5">
        <f>VLOOKUP($C390,'[1]1.계획인구(행정)'!$C$7:$U$501,15,FALSE)</f>
        <v>111</v>
      </c>
      <c r="O390" s="5">
        <f>VLOOKUP($C390,'[1]1.계획인구(행정)'!$C$7:$U$501,16,FALSE)</f>
        <v>109</v>
      </c>
      <c r="P390" s="5">
        <f>VLOOKUP($C390,'[1]1.계획인구(행정)'!$C$7:$U$501,17,FALSE)</f>
        <v>109</v>
      </c>
      <c r="Q390" s="5">
        <f>VLOOKUP($C390,'[1]1.계획인구(행정)'!$C$7:$U$501,18,FALSE)</f>
        <v>111</v>
      </c>
      <c r="R390" s="5">
        <f>VLOOKUP($C390,'[1]1.계획인구(행정)'!$C$7:$U$501,19,FALSE)</f>
        <v>113</v>
      </c>
      <c r="S390" s="5">
        <f>SUM(S391)</f>
        <v>0</v>
      </c>
      <c r="T390" s="5">
        <f>SUM(T391)</f>
        <v>0</v>
      </c>
      <c r="U390" s="5">
        <f t="shared" ref="U390:AD390" si="1958">SUM(U391)</f>
        <v>0</v>
      </c>
      <c r="V390" s="5">
        <f t="shared" si="1958"/>
        <v>93</v>
      </c>
      <c r="W390" s="5">
        <f t="shared" si="1958"/>
        <v>100</v>
      </c>
      <c r="X390" s="5">
        <f t="shared" si="1958"/>
        <v>102</v>
      </c>
      <c r="Y390" s="5">
        <f t="shared" si="1958"/>
        <v>0</v>
      </c>
      <c r="Z390" s="5">
        <f t="shared" si="1958"/>
        <v>0</v>
      </c>
      <c r="AA390" s="5">
        <f t="shared" si="1958"/>
        <v>0</v>
      </c>
      <c r="AB390" s="5">
        <f t="shared" si="1958"/>
        <v>93</v>
      </c>
      <c r="AC390" s="5">
        <f t="shared" si="1958"/>
        <v>100</v>
      </c>
      <c r="AD390" s="5">
        <f t="shared" si="1958"/>
        <v>102</v>
      </c>
    </row>
    <row r="391" spans="1:30" s="2" customFormat="1" ht="18" customHeight="1" outlineLevel="1">
      <c r="A391" s="72"/>
      <c r="B391" s="72"/>
      <c r="C391" s="11"/>
      <c r="D391" s="25" t="s">
        <v>299</v>
      </c>
      <c r="E391" s="4"/>
      <c r="F391" s="9">
        <v>2</v>
      </c>
      <c r="G391" s="9"/>
      <c r="H391" s="3">
        <v>0.75</v>
      </c>
      <c r="I391" s="3">
        <v>0.8</v>
      </c>
      <c r="J391" s="3">
        <v>0.85</v>
      </c>
      <c r="K391" s="3">
        <v>0.9</v>
      </c>
      <c r="L391" s="3">
        <v>0.9</v>
      </c>
      <c r="M391" s="5">
        <f>M390</f>
        <v>111</v>
      </c>
      <c r="N391" s="5">
        <f t="shared" ref="N391:R391" si="1959">N390</f>
        <v>111</v>
      </c>
      <c r="O391" s="5">
        <f t="shared" si="1959"/>
        <v>109</v>
      </c>
      <c r="P391" s="5">
        <f t="shared" si="1959"/>
        <v>109</v>
      </c>
      <c r="Q391" s="5">
        <f t="shared" si="1959"/>
        <v>111</v>
      </c>
      <c r="R391" s="5">
        <f t="shared" si="1959"/>
        <v>113</v>
      </c>
      <c r="S391" s="27">
        <f t="shared" ref="S391" si="1960">ROUND(IF($F391=0,M391,IF($F391=5,0,0))*H391,0)</f>
        <v>0</v>
      </c>
      <c r="T391" s="27">
        <f t="shared" ref="T391" si="1961">ROUND(IF($F391=0,N391,IF($F391=5,0,0))*H391,0)</f>
        <v>0</v>
      </c>
      <c r="U391" s="27">
        <f>ROUND(IF($F391=0,O391,IF($F391=1,O391,IF($F391=5,O391,0)))*I391,0)</f>
        <v>0</v>
      </c>
      <c r="V391" s="27">
        <f>ROUND(IF($F391=0,P391,IF($F391=1,P391,IF($F391=2,P391,IF($F391=5,P391,0))))*J391,0)</f>
        <v>93</v>
      </c>
      <c r="W391" s="27">
        <f>ROUND(IF($F391=0,Q391,IF($F391=1,Q391,IF($F391=2,Q391,IF($F391=3,Q391,IF($F391=5,Q391,0)))))*K391,0)</f>
        <v>100</v>
      </c>
      <c r="X391" s="27">
        <f>ROUND(IF($F391=0,R391,IF($F391=1,R391,IF($F391=2,R391,IF($F391=3,R391,IF($F391=4,R391,IF($F391=5,R391,0))))))*L391,0)</f>
        <v>102</v>
      </c>
      <c r="Y391" s="27">
        <f t="shared" ref="Y391" si="1962">ROUND(IF($F391=0,M391,IF($F391=5,M391,0))*H391,0)</f>
        <v>0</v>
      </c>
      <c r="Z391" s="27">
        <f t="shared" ref="Z391" si="1963">ROUND(IF($F391=0,N391,IF($F391=5,N391,0))*H391,0)</f>
        <v>0</v>
      </c>
      <c r="AA391" s="27">
        <f>ROUND(IF($F391=0,O391,IF($F391=1,O391,IF($F391=5,O391,0)))*I391,0)</f>
        <v>0</v>
      </c>
      <c r="AB391" s="27">
        <f>ROUND(IF($F391=0,P391,IF($F391=1,P391,IF($F391=2,P391,IF($F391=5,P391,0))))*J391,0)</f>
        <v>93</v>
      </c>
      <c r="AC391" s="27">
        <f>ROUND(IF($F391=0,Q391,IF($F391=1,Q391,IF($F391=2,Q391,IF($F391=3,Q391,IF($F391=5,Q391,0)))))*K391,0)</f>
        <v>100</v>
      </c>
      <c r="AD391" s="27">
        <f>ROUND(IF($F391=0,R391,IF($F391=1,R391,IF($F391=2,R391,IF($F391=3,R391,IF($F391=4,R391,IF($F391=5,R391,0))))))*L391,0)</f>
        <v>102</v>
      </c>
    </row>
    <row r="392" spans="1:30" s="2" customFormat="1" ht="18" customHeight="1" outlineLevel="1">
      <c r="A392" s="72"/>
      <c r="B392" s="72"/>
      <c r="C392" s="22" t="s">
        <v>893</v>
      </c>
      <c r="D392" s="25" t="s">
        <v>1122</v>
      </c>
      <c r="E392" s="4"/>
      <c r="F392" s="9"/>
      <c r="G392" s="9"/>
      <c r="H392" s="3"/>
      <c r="I392" s="3"/>
      <c r="J392" s="3"/>
      <c r="K392" s="3"/>
      <c r="L392" s="3"/>
      <c r="M392" s="5">
        <f>VLOOKUP($C392,'[1]1.계획인구(행정)'!$C$7:$U$501,14,FALSE)</f>
        <v>144</v>
      </c>
      <c r="N392" s="5">
        <f>VLOOKUP($C392,'[1]1.계획인구(행정)'!$C$7:$U$501,15,FALSE)</f>
        <v>144</v>
      </c>
      <c r="O392" s="5">
        <f>VLOOKUP($C392,'[1]1.계획인구(행정)'!$C$7:$U$501,16,FALSE)</f>
        <v>142</v>
      </c>
      <c r="P392" s="5">
        <f>VLOOKUP($C392,'[1]1.계획인구(행정)'!$C$7:$U$501,17,FALSE)</f>
        <v>141</v>
      </c>
      <c r="Q392" s="5">
        <f>VLOOKUP($C392,'[1]1.계획인구(행정)'!$C$7:$U$501,18,FALSE)</f>
        <v>144</v>
      </c>
      <c r="R392" s="5">
        <f>VLOOKUP($C392,'[1]1.계획인구(행정)'!$C$7:$U$501,19,FALSE)</f>
        <v>147</v>
      </c>
      <c r="S392" s="5">
        <f t="shared" ref="S392:AD392" si="1964">SUM(S393)</f>
        <v>0</v>
      </c>
      <c r="T392" s="5">
        <f t="shared" si="1964"/>
        <v>0</v>
      </c>
      <c r="U392" s="5">
        <f t="shared" si="1964"/>
        <v>0</v>
      </c>
      <c r="V392" s="5">
        <f t="shared" si="1964"/>
        <v>120</v>
      </c>
      <c r="W392" s="5">
        <f t="shared" si="1964"/>
        <v>130</v>
      </c>
      <c r="X392" s="5">
        <f t="shared" si="1964"/>
        <v>132</v>
      </c>
      <c r="Y392" s="5">
        <f t="shared" si="1964"/>
        <v>0</v>
      </c>
      <c r="Z392" s="5">
        <f t="shared" si="1964"/>
        <v>0</v>
      </c>
      <c r="AA392" s="5">
        <f t="shared" si="1964"/>
        <v>0</v>
      </c>
      <c r="AB392" s="5">
        <f t="shared" si="1964"/>
        <v>120</v>
      </c>
      <c r="AC392" s="5">
        <f t="shared" si="1964"/>
        <v>130</v>
      </c>
      <c r="AD392" s="5">
        <f t="shared" si="1964"/>
        <v>132</v>
      </c>
    </row>
    <row r="393" spans="1:30" s="2" customFormat="1" ht="18" customHeight="1" outlineLevel="1">
      <c r="A393" s="72"/>
      <c r="B393" s="72"/>
      <c r="C393" s="11"/>
      <c r="D393" s="25" t="s">
        <v>300</v>
      </c>
      <c r="E393" s="4"/>
      <c r="F393" s="9">
        <v>2</v>
      </c>
      <c r="G393" s="9"/>
      <c r="H393" s="3">
        <v>0.75</v>
      </c>
      <c r="I393" s="3">
        <v>0.8</v>
      </c>
      <c r="J393" s="3">
        <v>0.85</v>
      </c>
      <c r="K393" s="3">
        <v>0.9</v>
      </c>
      <c r="L393" s="3">
        <v>0.9</v>
      </c>
      <c r="M393" s="5">
        <f>M392</f>
        <v>144</v>
      </c>
      <c r="N393" s="5">
        <f t="shared" ref="N393:O393" si="1965">N392</f>
        <v>144</v>
      </c>
      <c r="O393" s="5">
        <f t="shared" si="1965"/>
        <v>142</v>
      </c>
      <c r="P393" s="5">
        <f t="shared" ref="P393" si="1966">P392</f>
        <v>141</v>
      </c>
      <c r="Q393" s="5">
        <f t="shared" ref="Q393" si="1967">Q392</f>
        <v>144</v>
      </c>
      <c r="R393" s="5">
        <f t="shared" ref="R393" si="1968">R392</f>
        <v>147</v>
      </c>
      <c r="S393" s="27">
        <f t="shared" ref="S393:S394" si="1969">ROUND(IF($F393=0,M393,IF($F393=5,0,0))*H393,0)</f>
        <v>0</v>
      </c>
      <c r="T393" s="27">
        <f t="shared" ref="T393:T394" si="1970">ROUND(IF($F393=0,N393,IF($F393=5,0,0))*H393,0)</f>
        <v>0</v>
      </c>
      <c r="U393" s="27">
        <f t="shared" ref="U393:U394" si="1971">ROUND(IF($F393=0,O393,IF($F393=1,O393,IF($F393=5,O393,0)))*I393,0)</f>
        <v>0</v>
      </c>
      <c r="V393" s="27">
        <f t="shared" ref="V393:V394" si="1972">ROUND(IF($F393=0,P393,IF($F393=1,P393,IF($F393=2,P393,IF($F393=5,P393,0))))*J393,0)</f>
        <v>120</v>
      </c>
      <c r="W393" s="27">
        <f t="shared" ref="W393:W394" si="1973">ROUND(IF($F393=0,Q393,IF($F393=1,Q393,IF($F393=2,Q393,IF($F393=3,Q393,IF($F393=5,Q393,0)))))*K393,0)</f>
        <v>130</v>
      </c>
      <c r="X393" s="27">
        <f t="shared" ref="X393:X394" si="1974">ROUND(IF($F393=0,R393,IF($F393=1,R393,IF($F393=2,R393,IF($F393=3,R393,IF($F393=4,R393,IF($F393=5,R393,0))))))*L393,0)</f>
        <v>132</v>
      </c>
      <c r="Y393" s="27">
        <f t="shared" ref="Y393:Y394" si="1975">ROUND(IF($F393=0,M393,IF($F393=5,M393,0))*H393,0)</f>
        <v>0</v>
      </c>
      <c r="Z393" s="27">
        <f t="shared" ref="Z393:Z394" si="1976">ROUND(IF($F393=0,N393,IF($F393=5,N393,0))*H393,0)</f>
        <v>0</v>
      </c>
      <c r="AA393" s="27">
        <f t="shared" ref="AA393:AA394" si="1977">ROUND(IF($F393=0,O393,IF($F393=1,O393,IF($F393=5,O393,0)))*I393,0)</f>
        <v>0</v>
      </c>
      <c r="AB393" s="27">
        <f t="shared" ref="AB393:AB394" si="1978">ROUND(IF($F393=0,P393,IF($F393=1,P393,IF($F393=2,P393,IF($F393=5,P393,0))))*J393,0)</f>
        <v>120</v>
      </c>
      <c r="AC393" s="27">
        <f t="shared" ref="AC393:AC394" si="1979">ROUND(IF($F393=0,Q393,IF($F393=1,Q393,IF($F393=2,Q393,IF($F393=3,Q393,IF($F393=5,Q393,0)))))*K393,0)</f>
        <v>130</v>
      </c>
      <c r="AD393" s="27">
        <f t="shared" ref="AD393:AD394" si="1980">ROUND(IF($F393=0,R393,IF($F393=1,R393,IF($F393=2,R393,IF($F393=3,R393,IF($F393=4,R393,IF($F393=5,R393,0))))))*L393,0)</f>
        <v>132</v>
      </c>
    </row>
    <row r="394" spans="1:30" s="2" customFormat="1" ht="18" customHeight="1">
      <c r="A394" s="72"/>
      <c r="B394" s="25" t="s">
        <v>301</v>
      </c>
      <c r="C394" s="25" t="s">
        <v>302</v>
      </c>
      <c r="D394" s="25" t="s">
        <v>2</v>
      </c>
      <c r="E394" s="4"/>
      <c r="F394" s="9">
        <v>2</v>
      </c>
      <c r="G394" s="9"/>
      <c r="H394" s="3">
        <v>0.75</v>
      </c>
      <c r="I394" s="3">
        <v>0.8</v>
      </c>
      <c r="J394" s="3">
        <v>0.85</v>
      </c>
      <c r="K394" s="3">
        <v>0.9</v>
      </c>
      <c r="L394" s="3">
        <v>0.9</v>
      </c>
      <c r="M394" s="5">
        <f>VLOOKUP($C394,'[1]1.계획인구(행정)'!$C$7:$U$501,14,FALSE)</f>
        <v>126</v>
      </c>
      <c r="N394" s="5">
        <f>VLOOKUP($C394,'[1]1.계획인구(행정)'!$C$7:$U$501,15,FALSE)</f>
        <v>126</v>
      </c>
      <c r="O394" s="5">
        <f>VLOOKUP($C394,'[1]1.계획인구(행정)'!$C$7:$U$501,16,FALSE)</f>
        <v>124</v>
      </c>
      <c r="P394" s="5">
        <f>VLOOKUP($C394,'[1]1.계획인구(행정)'!$C$7:$U$501,17,FALSE)</f>
        <v>123</v>
      </c>
      <c r="Q394" s="5">
        <f>VLOOKUP($C394,'[1]1.계획인구(행정)'!$C$7:$U$501,18,FALSE)</f>
        <v>126</v>
      </c>
      <c r="R394" s="5">
        <f>VLOOKUP($C394,'[1]1.계획인구(행정)'!$C$7:$U$501,19,FALSE)</f>
        <v>128</v>
      </c>
      <c r="S394" s="27">
        <f t="shared" si="1969"/>
        <v>0</v>
      </c>
      <c r="T394" s="27">
        <f t="shared" si="1970"/>
        <v>0</v>
      </c>
      <c r="U394" s="27">
        <f t="shared" si="1971"/>
        <v>0</v>
      </c>
      <c r="V394" s="27">
        <f t="shared" si="1972"/>
        <v>105</v>
      </c>
      <c r="W394" s="27">
        <f t="shared" si="1973"/>
        <v>113</v>
      </c>
      <c r="X394" s="27">
        <f t="shared" si="1974"/>
        <v>115</v>
      </c>
      <c r="Y394" s="27">
        <f t="shared" si="1975"/>
        <v>0</v>
      </c>
      <c r="Z394" s="27">
        <f t="shared" si="1976"/>
        <v>0</v>
      </c>
      <c r="AA394" s="27">
        <f t="shared" si="1977"/>
        <v>0</v>
      </c>
      <c r="AB394" s="27">
        <f t="shared" si="1978"/>
        <v>105</v>
      </c>
      <c r="AC394" s="27">
        <f t="shared" si="1979"/>
        <v>113</v>
      </c>
      <c r="AD394" s="27">
        <f t="shared" si="1980"/>
        <v>115</v>
      </c>
    </row>
    <row r="395" spans="1:30" s="2" customFormat="1" ht="18" customHeight="1">
      <c r="A395" s="72"/>
      <c r="B395" s="72" t="s">
        <v>303</v>
      </c>
      <c r="C395" s="25" t="s">
        <v>304</v>
      </c>
      <c r="D395" s="25" t="s">
        <v>2</v>
      </c>
      <c r="E395" s="4"/>
      <c r="F395" s="9"/>
      <c r="G395" s="9"/>
      <c r="H395" s="3"/>
      <c r="I395" s="3"/>
      <c r="J395" s="3"/>
      <c r="K395" s="3"/>
      <c r="L395" s="3"/>
      <c r="M395" s="5">
        <f>SUMPRODUCT(($D396:$D402="계")*(M396:M402))</f>
        <v>319</v>
      </c>
      <c r="N395" s="5">
        <f t="shared" ref="N395:R395" si="1981">SUMPRODUCT(($D396:$D402="계")*(N396:N402))</f>
        <v>319</v>
      </c>
      <c r="O395" s="5">
        <f t="shared" si="1981"/>
        <v>314</v>
      </c>
      <c r="P395" s="5">
        <f t="shared" si="1981"/>
        <v>312</v>
      </c>
      <c r="Q395" s="5">
        <f t="shared" si="1981"/>
        <v>319</v>
      </c>
      <c r="R395" s="5">
        <f t="shared" si="1981"/>
        <v>324</v>
      </c>
      <c r="S395" s="5">
        <f t="shared" ref="S395:T395" si="1982">SUMPRODUCT(($D396:$D402="계")*(S396:S402))</f>
        <v>0</v>
      </c>
      <c r="T395" s="5">
        <f t="shared" si="1982"/>
        <v>0</v>
      </c>
      <c r="U395" s="5">
        <f t="shared" ref="U395" si="1983">SUMPRODUCT(($D396:$D402="계")*(U396:U402))</f>
        <v>0</v>
      </c>
      <c r="V395" s="5">
        <f t="shared" ref="V395" si="1984">SUMPRODUCT(($D396:$D402="계")*(V396:V402))</f>
        <v>266</v>
      </c>
      <c r="W395" s="5">
        <f t="shared" ref="W395" si="1985">SUMPRODUCT(($D396:$D402="계")*(W396:W402))</f>
        <v>287</v>
      </c>
      <c r="X395" s="5">
        <f t="shared" ref="X395" si="1986">SUMPRODUCT(($D396:$D402="계")*(X396:X402))</f>
        <v>292</v>
      </c>
      <c r="Y395" s="5">
        <f t="shared" ref="Y395:Z395" si="1987">SUMPRODUCT(($D396:$D402="계")*(Y396:Y402))</f>
        <v>0</v>
      </c>
      <c r="Z395" s="5">
        <f t="shared" si="1987"/>
        <v>0</v>
      </c>
      <c r="AA395" s="5">
        <f t="shared" ref="AA395" si="1988">SUMPRODUCT(($D396:$D402="계")*(AA396:AA402))</f>
        <v>0</v>
      </c>
      <c r="AB395" s="5">
        <f t="shared" ref="AB395" si="1989">SUMPRODUCT(($D396:$D402="계")*(AB396:AB402))</f>
        <v>266</v>
      </c>
      <c r="AC395" s="5">
        <f t="shared" ref="AC395:AD395" si="1990">SUMPRODUCT(($D396:$D402="계")*(AC396:AC402))</f>
        <v>287</v>
      </c>
      <c r="AD395" s="5">
        <f t="shared" si="1990"/>
        <v>292</v>
      </c>
    </row>
    <row r="396" spans="1:30" s="2" customFormat="1" ht="18" customHeight="1" outlineLevel="1">
      <c r="A396" s="72"/>
      <c r="B396" s="72"/>
      <c r="C396" s="22" t="s">
        <v>898</v>
      </c>
      <c r="D396" s="25" t="s">
        <v>1122</v>
      </c>
      <c r="E396" s="4"/>
      <c r="F396" s="9"/>
      <c r="G396" s="9"/>
      <c r="H396" s="3"/>
      <c r="I396" s="3"/>
      <c r="J396" s="3"/>
      <c r="K396" s="3"/>
      <c r="L396" s="3"/>
      <c r="M396" s="5">
        <f>VLOOKUP($C396,'[1]1.계획인구(행정)'!$C$7:$U$501,14,FALSE)</f>
        <v>141</v>
      </c>
      <c r="N396" s="5">
        <f>VLOOKUP($C396,'[1]1.계획인구(행정)'!$C$7:$U$501,15,FALSE)</f>
        <v>141</v>
      </c>
      <c r="O396" s="5">
        <f>VLOOKUP($C396,'[1]1.계획인구(행정)'!$C$7:$U$501,16,FALSE)</f>
        <v>139</v>
      </c>
      <c r="P396" s="5">
        <f>VLOOKUP($C396,'[1]1.계획인구(행정)'!$C$7:$U$501,17,FALSE)</f>
        <v>138</v>
      </c>
      <c r="Q396" s="5">
        <f>VLOOKUP($C396,'[1]1.계획인구(행정)'!$C$7:$U$501,18,FALSE)</f>
        <v>141</v>
      </c>
      <c r="R396" s="5">
        <f>VLOOKUP($C396,'[1]1.계획인구(행정)'!$C$7:$U$501,19,FALSE)</f>
        <v>143</v>
      </c>
      <c r="S396" s="5">
        <f>SUM(S397)</f>
        <v>0</v>
      </c>
      <c r="T396" s="5">
        <f>SUM(T397)</f>
        <v>0</v>
      </c>
      <c r="U396" s="5">
        <f t="shared" ref="U396:AD396" si="1991">SUM(U397)</f>
        <v>0</v>
      </c>
      <c r="V396" s="5">
        <f t="shared" si="1991"/>
        <v>117</v>
      </c>
      <c r="W396" s="5">
        <f t="shared" si="1991"/>
        <v>127</v>
      </c>
      <c r="X396" s="5">
        <f t="shared" si="1991"/>
        <v>129</v>
      </c>
      <c r="Y396" s="5">
        <f t="shared" si="1991"/>
        <v>0</v>
      </c>
      <c r="Z396" s="5">
        <f t="shared" si="1991"/>
        <v>0</v>
      </c>
      <c r="AA396" s="5">
        <f t="shared" si="1991"/>
        <v>0</v>
      </c>
      <c r="AB396" s="5">
        <f t="shared" si="1991"/>
        <v>117</v>
      </c>
      <c r="AC396" s="5">
        <f t="shared" si="1991"/>
        <v>127</v>
      </c>
      <c r="AD396" s="5">
        <f t="shared" si="1991"/>
        <v>129</v>
      </c>
    </row>
    <row r="397" spans="1:30" s="2" customFormat="1" ht="18" customHeight="1" outlineLevel="1">
      <c r="A397" s="72"/>
      <c r="B397" s="72"/>
      <c r="C397" s="11"/>
      <c r="D397" s="25" t="s">
        <v>305</v>
      </c>
      <c r="E397" s="4"/>
      <c r="F397" s="9">
        <v>2</v>
      </c>
      <c r="G397" s="9"/>
      <c r="H397" s="3">
        <v>0.75</v>
      </c>
      <c r="I397" s="3">
        <v>0.8</v>
      </c>
      <c r="J397" s="3">
        <v>0.85</v>
      </c>
      <c r="K397" s="3">
        <v>0.9</v>
      </c>
      <c r="L397" s="3">
        <v>0.9</v>
      </c>
      <c r="M397" s="5">
        <f>M396</f>
        <v>141</v>
      </c>
      <c r="N397" s="5">
        <f t="shared" ref="N397:O397" si="1992">N396</f>
        <v>141</v>
      </c>
      <c r="O397" s="5">
        <f t="shared" si="1992"/>
        <v>139</v>
      </c>
      <c r="P397" s="5">
        <f t="shared" ref="P397" si="1993">P396</f>
        <v>138</v>
      </c>
      <c r="Q397" s="5">
        <f t="shared" ref="Q397" si="1994">Q396</f>
        <v>141</v>
      </c>
      <c r="R397" s="5">
        <f t="shared" ref="R397" si="1995">R396</f>
        <v>143</v>
      </c>
      <c r="S397" s="27">
        <f t="shared" ref="S397" si="1996">ROUND(IF($F397=0,M397,IF($F397=5,0,0))*H397,0)</f>
        <v>0</v>
      </c>
      <c r="T397" s="27">
        <f t="shared" ref="T397" si="1997">ROUND(IF($F397=0,N397,IF($F397=5,0,0))*H397,0)</f>
        <v>0</v>
      </c>
      <c r="U397" s="27">
        <f>ROUND(IF($F397=0,O397,IF($F397=1,O397,IF($F397=5,O397,0)))*I397,0)</f>
        <v>0</v>
      </c>
      <c r="V397" s="27">
        <f>ROUND(IF($F397=0,P397,IF($F397=1,P397,IF($F397=2,P397,IF($F397=5,P397,0))))*J397,0)</f>
        <v>117</v>
      </c>
      <c r="W397" s="27">
        <f>ROUND(IF($F397=0,Q397,IF($F397=1,Q397,IF($F397=2,Q397,IF($F397=3,Q397,IF($F397=5,Q397,0)))))*K397,0)</f>
        <v>127</v>
      </c>
      <c r="X397" s="27">
        <f>ROUND(IF($F397=0,R397,IF($F397=1,R397,IF($F397=2,R397,IF($F397=3,R397,IF($F397=4,R397,IF($F397=5,R397,0))))))*L397,0)</f>
        <v>129</v>
      </c>
      <c r="Y397" s="27">
        <f t="shared" ref="Y397" si="1998">ROUND(IF($F397=0,M397,IF($F397=5,M397,0))*H397,0)</f>
        <v>0</v>
      </c>
      <c r="Z397" s="27">
        <f t="shared" ref="Z397" si="1999">ROUND(IF($F397=0,N397,IF($F397=5,N397,0))*H397,0)</f>
        <v>0</v>
      </c>
      <c r="AA397" s="27">
        <f>ROUND(IF($F397=0,O397,IF($F397=1,O397,IF($F397=5,O397,0)))*I397,0)</f>
        <v>0</v>
      </c>
      <c r="AB397" s="27">
        <f>ROUND(IF($F397=0,P397,IF($F397=1,P397,IF($F397=2,P397,IF($F397=5,P397,0))))*J397,0)</f>
        <v>117</v>
      </c>
      <c r="AC397" s="27">
        <f>ROUND(IF($F397=0,Q397,IF($F397=1,Q397,IF($F397=2,Q397,IF($F397=3,Q397,IF($F397=5,Q397,0)))))*K397,0)</f>
        <v>127</v>
      </c>
      <c r="AD397" s="27">
        <f>ROUND(IF($F397=0,R397,IF($F397=1,R397,IF($F397=2,R397,IF($F397=3,R397,IF($F397=4,R397,IF($F397=5,R397,0))))))*L397,0)</f>
        <v>129</v>
      </c>
    </row>
    <row r="398" spans="1:30" s="2" customFormat="1" ht="18" customHeight="1" outlineLevel="1">
      <c r="A398" s="72"/>
      <c r="B398" s="72"/>
      <c r="C398" s="22" t="s">
        <v>899</v>
      </c>
      <c r="D398" s="25" t="s">
        <v>1122</v>
      </c>
      <c r="E398" s="4">
        <f>SUM(E399:E400)</f>
        <v>78518</v>
      </c>
      <c r="F398" s="9"/>
      <c r="G398" s="9"/>
      <c r="H398" s="3"/>
      <c r="I398" s="3"/>
      <c r="J398" s="3"/>
      <c r="K398" s="3"/>
      <c r="L398" s="3"/>
      <c r="M398" s="5">
        <f>VLOOKUP($C398,'[1]1.계획인구(행정)'!$C$7:$U$501,14,FALSE)</f>
        <v>107</v>
      </c>
      <c r="N398" s="5">
        <f>VLOOKUP($C398,'[1]1.계획인구(행정)'!$C$7:$U$501,15,FALSE)</f>
        <v>107</v>
      </c>
      <c r="O398" s="5">
        <f>VLOOKUP($C398,'[1]1.계획인구(행정)'!$C$7:$U$501,16,FALSE)</f>
        <v>105</v>
      </c>
      <c r="P398" s="5">
        <f>VLOOKUP($C398,'[1]1.계획인구(행정)'!$C$7:$U$501,17,FALSE)</f>
        <v>105</v>
      </c>
      <c r="Q398" s="5">
        <f>VLOOKUP($C398,'[1]1.계획인구(행정)'!$C$7:$U$501,18,FALSE)</f>
        <v>107</v>
      </c>
      <c r="R398" s="5">
        <f>VLOOKUP($C398,'[1]1.계획인구(행정)'!$C$7:$U$501,19,FALSE)</f>
        <v>109</v>
      </c>
      <c r="S398" s="5">
        <f>SUM(S399:S400)</f>
        <v>0</v>
      </c>
      <c r="T398" s="5">
        <f>SUM(T399:T400)</f>
        <v>0</v>
      </c>
      <c r="U398" s="5">
        <f t="shared" ref="U398:AD398" si="2000">SUM(U399:U400)</f>
        <v>0</v>
      </c>
      <c r="V398" s="5">
        <f t="shared" si="2000"/>
        <v>90</v>
      </c>
      <c r="W398" s="5">
        <f t="shared" si="2000"/>
        <v>96</v>
      </c>
      <c r="X398" s="5">
        <f t="shared" si="2000"/>
        <v>98</v>
      </c>
      <c r="Y398" s="5">
        <f t="shared" si="2000"/>
        <v>0</v>
      </c>
      <c r="Z398" s="5">
        <f t="shared" si="2000"/>
        <v>0</v>
      </c>
      <c r="AA398" s="5">
        <f t="shared" si="2000"/>
        <v>0</v>
      </c>
      <c r="AB398" s="5">
        <f t="shared" si="2000"/>
        <v>90</v>
      </c>
      <c r="AC398" s="5">
        <f t="shared" si="2000"/>
        <v>96</v>
      </c>
      <c r="AD398" s="5">
        <f t="shared" si="2000"/>
        <v>98</v>
      </c>
    </row>
    <row r="399" spans="1:30" s="2" customFormat="1" ht="18" customHeight="1" outlineLevel="1">
      <c r="A399" s="72"/>
      <c r="B399" s="72"/>
      <c r="C399" s="12"/>
      <c r="D399" s="25" t="s">
        <v>306</v>
      </c>
      <c r="E399" s="4">
        <v>27131</v>
      </c>
      <c r="F399" s="9">
        <v>2</v>
      </c>
      <c r="G399" s="9"/>
      <c r="H399" s="3">
        <v>0.75</v>
      </c>
      <c r="I399" s="3">
        <v>0.8</v>
      </c>
      <c r="J399" s="3">
        <v>0.85</v>
      </c>
      <c r="K399" s="3">
        <v>0.9</v>
      </c>
      <c r="L399" s="3">
        <v>0.9</v>
      </c>
      <c r="M399" s="5">
        <f>ROUND(M$398*($E399/$E$398),0)</f>
        <v>37</v>
      </c>
      <c r="N399" s="5">
        <f t="shared" ref="N399:R399" si="2001">ROUND(N$398*($E399/$E$398),0)</f>
        <v>37</v>
      </c>
      <c r="O399" s="5">
        <f t="shared" si="2001"/>
        <v>36</v>
      </c>
      <c r="P399" s="5">
        <f t="shared" si="2001"/>
        <v>36</v>
      </c>
      <c r="Q399" s="5">
        <f t="shared" si="2001"/>
        <v>37</v>
      </c>
      <c r="R399" s="5">
        <f t="shared" si="2001"/>
        <v>38</v>
      </c>
      <c r="S399" s="27">
        <f t="shared" ref="S399:S400" si="2002">ROUND(IF($F399=0,M399,IF($F399=5,0,0))*H399,0)</f>
        <v>0</v>
      </c>
      <c r="T399" s="27">
        <f t="shared" ref="T399:T400" si="2003">ROUND(IF($F399=0,N399,IF($F399=5,0,0))*H399,0)</f>
        <v>0</v>
      </c>
      <c r="U399" s="27">
        <f t="shared" ref="U399:U400" si="2004">ROUND(IF($F399=0,O399,IF($F399=1,O399,IF($F399=5,O399,0)))*I399,0)</f>
        <v>0</v>
      </c>
      <c r="V399" s="27">
        <f t="shared" ref="V399:V400" si="2005">ROUND(IF($F399=0,P399,IF($F399=1,P399,IF($F399=2,P399,IF($F399=5,P399,0))))*J399,0)</f>
        <v>31</v>
      </c>
      <c r="W399" s="27">
        <f t="shared" ref="W399:W400" si="2006">ROUND(IF($F399=0,Q399,IF($F399=1,Q399,IF($F399=2,Q399,IF($F399=3,Q399,IF($F399=5,Q399,0)))))*K399,0)</f>
        <v>33</v>
      </c>
      <c r="X399" s="27">
        <f t="shared" ref="X399:X400" si="2007">ROUND(IF($F399=0,R399,IF($F399=1,R399,IF($F399=2,R399,IF($F399=3,R399,IF($F399=4,R399,IF($F399=5,R399,0))))))*L399,0)</f>
        <v>34</v>
      </c>
      <c r="Y399" s="27">
        <f t="shared" ref="Y399:Y400" si="2008">ROUND(IF($F399=0,M399,IF($F399=5,M399,0))*H399,0)</f>
        <v>0</v>
      </c>
      <c r="Z399" s="27">
        <f t="shared" ref="Z399:Z400" si="2009">ROUND(IF($F399=0,N399,IF($F399=5,N399,0))*H399,0)</f>
        <v>0</v>
      </c>
      <c r="AA399" s="27">
        <f t="shared" ref="AA399:AA400" si="2010">ROUND(IF($F399=0,O399,IF($F399=1,O399,IF($F399=5,O399,0)))*I399,0)</f>
        <v>0</v>
      </c>
      <c r="AB399" s="27">
        <f t="shared" ref="AB399:AB400" si="2011">ROUND(IF($F399=0,P399,IF($F399=1,P399,IF($F399=2,P399,IF($F399=5,P399,0))))*J399,0)</f>
        <v>31</v>
      </c>
      <c r="AC399" s="27">
        <f t="shared" ref="AC399:AC400" si="2012">ROUND(IF($F399=0,Q399,IF($F399=1,Q399,IF($F399=2,Q399,IF($F399=3,Q399,IF($F399=5,Q399,0)))))*K399,0)</f>
        <v>33</v>
      </c>
      <c r="AD399" s="27">
        <f t="shared" ref="AD399:AD400" si="2013">ROUND(IF($F399=0,R399,IF($F399=1,R399,IF($F399=2,R399,IF($F399=3,R399,IF($F399=4,R399,IF($F399=5,R399,0))))))*L399,0)</f>
        <v>34</v>
      </c>
    </row>
    <row r="400" spans="1:30" s="2" customFormat="1" ht="18" customHeight="1" outlineLevel="1">
      <c r="A400" s="72"/>
      <c r="B400" s="72"/>
      <c r="C400" s="11"/>
      <c r="D400" s="25" t="s">
        <v>307</v>
      </c>
      <c r="E400" s="4">
        <v>51387</v>
      </c>
      <c r="F400" s="9">
        <v>2</v>
      </c>
      <c r="G400" s="9"/>
      <c r="H400" s="3">
        <v>0.75</v>
      </c>
      <c r="I400" s="3">
        <v>0.8</v>
      </c>
      <c r="J400" s="3">
        <v>0.85</v>
      </c>
      <c r="K400" s="3">
        <v>0.9</v>
      </c>
      <c r="L400" s="3">
        <v>0.9</v>
      </c>
      <c r="M400" s="5">
        <f>M398-M399</f>
        <v>70</v>
      </c>
      <c r="N400" s="5">
        <f t="shared" ref="N400" si="2014">N398-N399</f>
        <v>70</v>
      </c>
      <c r="O400" s="5">
        <f t="shared" ref="O400:R400" si="2015">O398-O399</f>
        <v>69</v>
      </c>
      <c r="P400" s="5">
        <f t="shared" si="2015"/>
        <v>69</v>
      </c>
      <c r="Q400" s="5">
        <f t="shared" si="2015"/>
        <v>70</v>
      </c>
      <c r="R400" s="5">
        <f t="shared" si="2015"/>
        <v>71</v>
      </c>
      <c r="S400" s="27">
        <f t="shared" si="2002"/>
        <v>0</v>
      </c>
      <c r="T400" s="27">
        <f t="shared" si="2003"/>
        <v>0</v>
      </c>
      <c r="U400" s="27">
        <f t="shared" si="2004"/>
        <v>0</v>
      </c>
      <c r="V400" s="27">
        <f t="shared" si="2005"/>
        <v>59</v>
      </c>
      <c r="W400" s="27">
        <f t="shared" si="2006"/>
        <v>63</v>
      </c>
      <c r="X400" s="27">
        <f t="shared" si="2007"/>
        <v>64</v>
      </c>
      <c r="Y400" s="27">
        <f t="shared" si="2008"/>
        <v>0</v>
      </c>
      <c r="Z400" s="27">
        <f t="shared" si="2009"/>
        <v>0</v>
      </c>
      <c r="AA400" s="27">
        <f t="shared" si="2010"/>
        <v>0</v>
      </c>
      <c r="AB400" s="27">
        <f t="shared" si="2011"/>
        <v>59</v>
      </c>
      <c r="AC400" s="27">
        <f t="shared" si="2012"/>
        <v>63</v>
      </c>
      <c r="AD400" s="27">
        <f t="shared" si="2013"/>
        <v>64</v>
      </c>
    </row>
    <row r="401" spans="1:30" s="2" customFormat="1" ht="18" customHeight="1" outlineLevel="1">
      <c r="A401" s="72"/>
      <c r="B401" s="72"/>
      <c r="C401" s="22" t="s">
        <v>900</v>
      </c>
      <c r="D401" s="25" t="s">
        <v>1122</v>
      </c>
      <c r="E401" s="4"/>
      <c r="F401" s="9"/>
      <c r="G401" s="9"/>
      <c r="H401" s="3"/>
      <c r="I401" s="3"/>
      <c r="J401" s="3"/>
      <c r="K401" s="3"/>
      <c r="L401" s="3"/>
      <c r="M401" s="5">
        <f>VLOOKUP($C401,'[1]1.계획인구(행정)'!$C$7:$U$501,14,FALSE)</f>
        <v>71</v>
      </c>
      <c r="N401" s="5">
        <f>VLOOKUP($C401,'[1]1.계획인구(행정)'!$C$7:$U$501,15,FALSE)</f>
        <v>71</v>
      </c>
      <c r="O401" s="5">
        <f>VLOOKUP($C401,'[1]1.계획인구(행정)'!$C$7:$U$501,16,FALSE)</f>
        <v>70</v>
      </c>
      <c r="P401" s="5">
        <f>VLOOKUP($C401,'[1]1.계획인구(행정)'!$C$7:$U$501,17,FALSE)</f>
        <v>69</v>
      </c>
      <c r="Q401" s="5">
        <f>VLOOKUP($C401,'[1]1.계획인구(행정)'!$C$7:$U$501,18,FALSE)</f>
        <v>71</v>
      </c>
      <c r="R401" s="5">
        <f>VLOOKUP($C401,'[1]1.계획인구(행정)'!$C$7:$U$501,19,FALSE)</f>
        <v>72</v>
      </c>
      <c r="S401" s="5">
        <f>SUM(S402)</f>
        <v>0</v>
      </c>
      <c r="T401" s="5">
        <f>SUM(T402)</f>
        <v>0</v>
      </c>
      <c r="U401" s="5">
        <f t="shared" ref="U401:AD401" si="2016">SUM(U402)</f>
        <v>0</v>
      </c>
      <c r="V401" s="5">
        <f t="shared" si="2016"/>
        <v>59</v>
      </c>
      <c r="W401" s="5">
        <f t="shared" si="2016"/>
        <v>64</v>
      </c>
      <c r="X401" s="5">
        <f t="shared" si="2016"/>
        <v>65</v>
      </c>
      <c r="Y401" s="5">
        <f t="shared" si="2016"/>
        <v>0</v>
      </c>
      <c r="Z401" s="5">
        <f t="shared" si="2016"/>
        <v>0</v>
      </c>
      <c r="AA401" s="5">
        <f t="shared" si="2016"/>
        <v>0</v>
      </c>
      <c r="AB401" s="5">
        <f t="shared" si="2016"/>
        <v>59</v>
      </c>
      <c r="AC401" s="5">
        <f t="shared" si="2016"/>
        <v>64</v>
      </c>
      <c r="AD401" s="5">
        <f t="shared" si="2016"/>
        <v>65</v>
      </c>
    </row>
    <row r="402" spans="1:30" s="2" customFormat="1" ht="18" customHeight="1" outlineLevel="1">
      <c r="A402" s="72"/>
      <c r="B402" s="72"/>
      <c r="C402" s="11"/>
      <c r="D402" s="25" t="s">
        <v>308</v>
      </c>
      <c r="E402" s="4"/>
      <c r="F402" s="9">
        <v>2</v>
      </c>
      <c r="G402" s="9"/>
      <c r="H402" s="3">
        <v>0.75</v>
      </c>
      <c r="I402" s="3">
        <v>0.8</v>
      </c>
      <c r="J402" s="3">
        <v>0.85</v>
      </c>
      <c r="K402" s="3">
        <v>0.9</v>
      </c>
      <c r="L402" s="3">
        <v>0.9</v>
      </c>
      <c r="M402" s="5">
        <f>M401</f>
        <v>71</v>
      </c>
      <c r="N402" s="5">
        <f t="shared" ref="N402:O402" si="2017">N401</f>
        <v>71</v>
      </c>
      <c r="O402" s="5">
        <f t="shared" si="2017"/>
        <v>70</v>
      </c>
      <c r="P402" s="5">
        <f t="shared" ref="P402" si="2018">P401</f>
        <v>69</v>
      </c>
      <c r="Q402" s="5">
        <f t="shared" ref="Q402" si="2019">Q401</f>
        <v>71</v>
      </c>
      <c r="R402" s="5">
        <f t="shared" ref="R402" si="2020">R401</f>
        <v>72</v>
      </c>
      <c r="S402" s="27">
        <f t="shared" ref="S402" si="2021">ROUND(IF($F402=0,M402,IF($F402=5,0,0))*H402,0)</f>
        <v>0</v>
      </c>
      <c r="T402" s="27">
        <f t="shared" ref="T402" si="2022">ROUND(IF($F402=0,N402,IF($F402=5,0,0))*H402,0)</f>
        <v>0</v>
      </c>
      <c r="U402" s="27">
        <f>ROUND(IF($F402=0,O402,IF($F402=1,O402,IF($F402=5,O402,0)))*I402,0)</f>
        <v>0</v>
      </c>
      <c r="V402" s="27">
        <f>ROUND(IF($F402=0,P402,IF($F402=1,P402,IF($F402=2,P402,IF($F402=5,P402,0))))*J402,0)</f>
        <v>59</v>
      </c>
      <c r="W402" s="27">
        <f>ROUND(IF($F402=0,Q402,IF($F402=1,Q402,IF($F402=2,Q402,IF($F402=3,Q402,IF($F402=5,Q402,0)))))*K402,0)</f>
        <v>64</v>
      </c>
      <c r="X402" s="27">
        <f>ROUND(IF($F402=0,R402,IF($F402=1,R402,IF($F402=2,R402,IF($F402=3,R402,IF($F402=4,R402,IF($F402=5,R402,0))))))*L402,0)</f>
        <v>65</v>
      </c>
      <c r="Y402" s="27">
        <f t="shared" ref="Y402" si="2023">ROUND(IF($F402=0,M402,IF($F402=5,M402,0))*H402,0)</f>
        <v>0</v>
      </c>
      <c r="Z402" s="27">
        <f t="shared" ref="Z402" si="2024">ROUND(IF($F402=0,N402,IF($F402=5,N402,0))*H402,0)</f>
        <v>0</v>
      </c>
      <c r="AA402" s="27">
        <f>ROUND(IF($F402=0,O402,IF($F402=1,O402,IF($F402=5,O402,0)))*I402,0)</f>
        <v>0</v>
      </c>
      <c r="AB402" s="27">
        <f>ROUND(IF($F402=0,P402,IF($F402=1,P402,IF($F402=2,P402,IF($F402=5,P402,0))))*J402,0)</f>
        <v>59</v>
      </c>
      <c r="AC402" s="27">
        <f>ROUND(IF($F402=0,Q402,IF($F402=1,Q402,IF($F402=2,Q402,IF($F402=3,Q402,IF($F402=5,Q402,0)))))*K402,0)</f>
        <v>64</v>
      </c>
      <c r="AD402" s="27">
        <f>ROUND(IF($F402=0,R402,IF($F402=1,R402,IF($F402=2,R402,IF($F402=3,R402,IF($F402=4,R402,IF($F402=5,R402,0))))))*L402,0)</f>
        <v>65</v>
      </c>
    </row>
    <row r="403" spans="1:30" s="2" customFormat="1" ht="18" customHeight="1">
      <c r="A403" s="72"/>
      <c r="B403" s="72" t="s">
        <v>309</v>
      </c>
      <c r="C403" s="25" t="s">
        <v>310</v>
      </c>
      <c r="D403" s="25" t="s">
        <v>5</v>
      </c>
      <c r="E403" s="4"/>
      <c r="F403" s="9"/>
      <c r="G403" s="9"/>
      <c r="H403" s="3"/>
      <c r="I403" s="3"/>
      <c r="J403" s="3"/>
      <c r="K403" s="3"/>
      <c r="L403" s="3"/>
      <c r="M403" s="5">
        <f>SUMPRODUCT(($D404:$D408="계")*(M404:M408))</f>
        <v>283</v>
      </c>
      <c r="N403" s="5">
        <f t="shared" ref="N403" si="2025">SUMPRODUCT(($D404:$D408="계")*(N404:N408))</f>
        <v>283</v>
      </c>
      <c r="O403" s="5">
        <f t="shared" ref="O403:R403" si="2026">SUMPRODUCT(($D404:$D408="계")*(O404:O408))</f>
        <v>279</v>
      </c>
      <c r="P403" s="5">
        <f t="shared" si="2026"/>
        <v>276</v>
      </c>
      <c r="Q403" s="5">
        <f t="shared" si="2026"/>
        <v>283</v>
      </c>
      <c r="R403" s="5">
        <f t="shared" si="2026"/>
        <v>288</v>
      </c>
      <c r="S403" s="5">
        <f t="shared" ref="S403:T403" si="2027">SUMPRODUCT(($D404:$D408="계")*(S404:S408))</f>
        <v>0</v>
      </c>
      <c r="T403" s="5">
        <f t="shared" si="2027"/>
        <v>0</v>
      </c>
      <c r="U403" s="5">
        <f t="shared" ref="U403" si="2028">SUMPRODUCT(($D404:$D408="계")*(U404:U408))</f>
        <v>0</v>
      </c>
      <c r="V403" s="5">
        <f t="shared" ref="V403" si="2029">SUMPRODUCT(($D404:$D408="계")*(V404:V408))</f>
        <v>234</v>
      </c>
      <c r="W403" s="5">
        <f t="shared" ref="W403" si="2030">SUMPRODUCT(($D404:$D408="계")*(W404:W408))</f>
        <v>255</v>
      </c>
      <c r="X403" s="5">
        <f t="shared" ref="X403" si="2031">SUMPRODUCT(($D404:$D408="계")*(X404:X408))</f>
        <v>260</v>
      </c>
      <c r="Y403" s="5">
        <f t="shared" ref="Y403:Z403" si="2032">SUMPRODUCT(($D404:$D408="계")*(Y404:Y408))</f>
        <v>0</v>
      </c>
      <c r="Z403" s="5">
        <f t="shared" si="2032"/>
        <v>0</v>
      </c>
      <c r="AA403" s="5">
        <f t="shared" ref="AA403" si="2033">SUMPRODUCT(($D404:$D408="계")*(AA404:AA408))</f>
        <v>0</v>
      </c>
      <c r="AB403" s="5">
        <f t="shared" ref="AB403" si="2034">SUMPRODUCT(($D404:$D408="계")*(AB404:AB408))</f>
        <v>234</v>
      </c>
      <c r="AC403" s="5">
        <f t="shared" ref="AC403" si="2035">SUMPRODUCT(($D404:$D408="계")*(AC404:AC408))</f>
        <v>255</v>
      </c>
      <c r="AD403" s="5">
        <f t="shared" ref="AD403" si="2036">SUMPRODUCT(($D404:$D408="계")*(AD404:AD408))</f>
        <v>260</v>
      </c>
    </row>
    <row r="404" spans="1:30" s="2" customFormat="1" ht="18" customHeight="1" outlineLevel="1">
      <c r="A404" s="72"/>
      <c r="B404" s="72"/>
      <c r="C404" s="22" t="s">
        <v>894</v>
      </c>
      <c r="D404" s="25" t="s">
        <v>1122</v>
      </c>
      <c r="E404" s="4">
        <f>SUM(E405:E406)</f>
        <v>161021</v>
      </c>
      <c r="F404" s="9"/>
      <c r="G404" s="9"/>
      <c r="H404" s="3"/>
      <c r="I404" s="3"/>
      <c r="J404" s="3"/>
      <c r="K404" s="3"/>
      <c r="L404" s="3"/>
      <c r="M404" s="5">
        <f>VLOOKUP($C404,'[1]1.계획인구(행정)'!$C$7:$U$501,14,FALSE)</f>
        <v>161</v>
      </c>
      <c r="N404" s="5">
        <f>VLOOKUP($C404,'[1]1.계획인구(행정)'!$C$7:$U$501,15,FALSE)</f>
        <v>161</v>
      </c>
      <c r="O404" s="5">
        <f>VLOOKUP($C404,'[1]1.계획인구(행정)'!$C$7:$U$501,16,FALSE)</f>
        <v>159</v>
      </c>
      <c r="P404" s="5">
        <f>VLOOKUP($C404,'[1]1.계획인구(행정)'!$C$7:$U$501,17,FALSE)</f>
        <v>157</v>
      </c>
      <c r="Q404" s="5">
        <f>VLOOKUP($C404,'[1]1.계획인구(행정)'!$C$7:$U$501,18,FALSE)</f>
        <v>161</v>
      </c>
      <c r="R404" s="5">
        <f>VLOOKUP($C404,'[1]1.계획인구(행정)'!$C$7:$U$501,19,FALSE)</f>
        <v>164</v>
      </c>
      <c r="S404" s="5">
        <f>SUM(S405:S406)</f>
        <v>0</v>
      </c>
      <c r="T404" s="5">
        <f>SUM(T405:T406)</f>
        <v>0</v>
      </c>
      <c r="U404" s="5">
        <f t="shared" ref="U404:AD404" si="2037">SUM(U405:U406)</f>
        <v>0</v>
      </c>
      <c r="V404" s="5">
        <f t="shared" si="2037"/>
        <v>133</v>
      </c>
      <c r="W404" s="5">
        <f t="shared" si="2037"/>
        <v>145</v>
      </c>
      <c r="X404" s="5">
        <f t="shared" si="2037"/>
        <v>148</v>
      </c>
      <c r="Y404" s="5">
        <f t="shared" si="2037"/>
        <v>0</v>
      </c>
      <c r="Z404" s="5">
        <f t="shared" ref="Z404" si="2038">SUM(Z405:Z406)</f>
        <v>0</v>
      </c>
      <c r="AA404" s="5">
        <f t="shared" si="2037"/>
        <v>0</v>
      </c>
      <c r="AB404" s="5">
        <f t="shared" si="2037"/>
        <v>133</v>
      </c>
      <c r="AC404" s="5">
        <f t="shared" si="2037"/>
        <v>145</v>
      </c>
      <c r="AD404" s="5">
        <f t="shared" si="2037"/>
        <v>148</v>
      </c>
    </row>
    <row r="405" spans="1:30" s="2" customFormat="1" ht="18" customHeight="1" outlineLevel="1">
      <c r="A405" s="72"/>
      <c r="B405" s="72"/>
      <c r="C405" s="12"/>
      <c r="D405" s="25" t="s">
        <v>311</v>
      </c>
      <c r="E405" s="4">
        <v>93467</v>
      </c>
      <c r="F405" s="9">
        <v>2</v>
      </c>
      <c r="G405" s="9"/>
      <c r="H405" s="3">
        <v>0.75</v>
      </c>
      <c r="I405" s="3">
        <v>0.8</v>
      </c>
      <c r="J405" s="3">
        <v>0.85</v>
      </c>
      <c r="K405" s="3">
        <v>0.9</v>
      </c>
      <c r="L405" s="3">
        <v>0.9</v>
      </c>
      <c r="M405" s="5">
        <f>ROUND(M$404*($E405/$E$404),0)</f>
        <v>93</v>
      </c>
      <c r="N405" s="5">
        <f t="shared" ref="N405:R405" si="2039">ROUND(N$404*($E405/$E$404),0)</f>
        <v>93</v>
      </c>
      <c r="O405" s="5">
        <f t="shared" si="2039"/>
        <v>92</v>
      </c>
      <c r="P405" s="5">
        <f t="shared" si="2039"/>
        <v>91</v>
      </c>
      <c r="Q405" s="5">
        <f t="shared" si="2039"/>
        <v>93</v>
      </c>
      <c r="R405" s="5">
        <f t="shared" si="2039"/>
        <v>95</v>
      </c>
      <c r="S405" s="27">
        <f t="shared" ref="S405:S406" si="2040">ROUND(IF($F405=0,M405,IF($F405=5,0,0))*H405,0)</f>
        <v>0</v>
      </c>
      <c r="T405" s="27">
        <f t="shared" ref="T405:T406" si="2041">ROUND(IF($F405=0,N405,IF($F405=5,0,0))*H405,0)</f>
        <v>0</v>
      </c>
      <c r="U405" s="27">
        <f t="shared" ref="U405:U406" si="2042">ROUND(IF($F405=0,O405,IF($F405=1,O405,IF($F405=5,O405,0)))*I405,0)</f>
        <v>0</v>
      </c>
      <c r="V405" s="27">
        <f t="shared" ref="V405:V406" si="2043">ROUND(IF($F405=0,P405,IF($F405=1,P405,IF($F405=2,P405,IF($F405=5,P405,0))))*J405,0)</f>
        <v>77</v>
      </c>
      <c r="W405" s="27">
        <f t="shared" ref="W405:W406" si="2044">ROUND(IF($F405=0,Q405,IF($F405=1,Q405,IF($F405=2,Q405,IF($F405=3,Q405,IF($F405=5,Q405,0)))))*K405,0)</f>
        <v>84</v>
      </c>
      <c r="X405" s="27">
        <f t="shared" ref="X405:X406" si="2045">ROUND(IF($F405=0,R405,IF($F405=1,R405,IF($F405=2,R405,IF($F405=3,R405,IF($F405=4,R405,IF($F405=5,R405,0))))))*L405,0)</f>
        <v>86</v>
      </c>
      <c r="Y405" s="27">
        <f t="shared" ref="Y405:Y406" si="2046">ROUND(IF($F405=0,M405,IF($F405=5,M405,0))*H405,0)</f>
        <v>0</v>
      </c>
      <c r="Z405" s="27">
        <f t="shared" ref="Z405:Z408" si="2047">ROUND(IF($F405=0,N405,IF($F405=5,N405,0))*H405,0)</f>
        <v>0</v>
      </c>
      <c r="AA405" s="27">
        <f t="shared" ref="AA405:AA406" si="2048">ROUND(IF($F405=0,O405,IF($F405=1,O405,IF($F405=5,O405,0)))*I405,0)</f>
        <v>0</v>
      </c>
      <c r="AB405" s="27">
        <f t="shared" ref="AB405:AB406" si="2049">ROUND(IF($F405=0,P405,IF($F405=1,P405,IF($F405=2,P405,IF($F405=5,P405,0))))*J405,0)</f>
        <v>77</v>
      </c>
      <c r="AC405" s="27">
        <f t="shared" ref="AC405:AC406" si="2050">ROUND(IF($F405=0,Q405,IF($F405=1,Q405,IF($F405=2,Q405,IF($F405=3,Q405,IF($F405=5,Q405,0)))))*K405,0)</f>
        <v>84</v>
      </c>
      <c r="AD405" s="27">
        <f t="shared" ref="AD405:AD406" si="2051">ROUND(IF($F405=0,R405,IF($F405=1,R405,IF($F405=2,R405,IF($F405=3,R405,IF($F405=4,R405,IF($F405=5,R405,0))))))*L405,0)</f>
        <v>86</v>
      </c>
    </row>
    <row r="406" spans="1:30" s="2" customFormat="1" ht="18" customHeight="1" outlineLevel="1">
      <c r="A406" s="72"/>
      <c r="B406" s="72"/>
      <c r="C406" s="11"/>
      <c r="D406" s="25" t="s">
        <v>312</v>
      </c>
      <c r="E406" s="4">
        <v>67554</v>
      </c>
      <c r="F406" s="9">
        <v>2</v>
      </c>
      <c r="G406" s="9"/>
      <c r="H406" s="3">
        <v>0.75</v>
      </c>
      <c r="I406" s="3">
        <v>0.8</v>
      </c>
      <c r="J406" s="3">
        <v>0.85</v>
      </c>
      <c r="K406" s="3">
        <v>0.9</v>
      </c>
      <c r="L406" s="3">
        <v>0.9</v>
      </c>
      <c r="M406" s="5">
        <f>M404-M405</f>
        <v>68</v>
      </c>
      <c r="N406" s="5">
        <f t="shared" ref="N406" si="2052">N404-N405</f>
        <v>68</v>
      </c>
      <c r="O406" s="5">
        <f t="shared" ref="O406:R406" si="2053">O404-O405</f>
        <v>67</v>
      </c>
      <c r="P406" s="5">
        <f t="shared" si="2053"/>
        <v>66</v>
      </c>
      <c r="Q406" s="5">
        <f t="shared" si="2053"/>
        <v>68</v>
      </c>
      <c r="R406" s="5">
        <f t="shared" si="2053"/>
        <v>69</v>
      </c>
      <c r="S406" s="27">
        <f t="shared" si="2040"/>
        <v>0</v>
      </c>
      <c r="T406" s="27">
        <f t="shared" si="2041"/>
        <v>0</v>
      </c>
      <c r="U406" s="27">
        <f t="shared" si="2042"/>
        <v>0</v>
      </c>
      <c r="V406" s="27">
        <f t="shared" si="2043"/>
        <v>56</v>
      </c>
      <c r="W406" s="27">
        <f t="shared" si="2044"/>
        <v>61</v>
      </c>
      <c r="X406" s="27">
        <f t="shared" si="2045"/>
        <v>62</v>
      </c>
      <c r="Y406" s="27">
        <f t="shared" si="2046"/>
        <v>0</v>
      </c>
      <c r="Z406" s="27">
        <f t="shared" si="2047"/>
        <v>0</v>
      </c>
      <c r="AA406" s="27">
        <f t="shared" si="2048"/>
        <v>0</v>
      </c>
      <c r="AB406" s="27">
        <f t="shared" si="2049"/>
        <v>56</v>
      </c>
      <c r="AC406" s="27">
        <f t="shared" si="2050"/>
        <v>61</v>
      </c>
      <c r="AD406" s="27">
        <f t="shared" si="2051"/>
        <v>62</v>
      </c>
    </row>
    <row r="407" spans="1:30" s="2" customFormat="1" ht="18" customHeight="1" outlineLevel="1">
      <c r="A407" s="72"/>
      <c r="B407" s="72"/>
      <c r="C407" s="22" t="s">
        <v>895</v>
      </c>
      <c r="D407" s="25" t="s">
        <v>1122</v>
      </c>
      <c r="E407" s="4"/>
      <c r="F407" s="9"/>
      <c r="G407" s="9"/>
      <c r="H407" s="3"/>
      <c r="I407" s="3"/>
      <c r="J407" s="3"/>
      <c r="K407" s="3"/>
      <c r="L407" s="3"/>
      <c r="M407" s="5">
        <f>VLOOKUP($C407,'[1]1.계획인구(행정)'!$C$7:$U$501,14,FALSE)</f>
        <v>122</v>
      </c>
      <c r="N407" s="5">
        <f>VLOOKUP($C407,'[1]1.계획인구(행정)'!$C$7:$U$501,15,FALSE)</f>
        <v>122</v>
      </c>
      <c r="O407" s="5">
        <f>VLOOKUP($C407,'[1]1.계획인구(행정)'!$C$7:$U$501,16,FALSE)</f>
        <v>120</v>
      </c>
      <c r="P407" s="5">
        <f>VLOOKUP($C407,'[1]1.계획인구(행정)'!$C$7:$U$501,17,FALSE)</f>
        <v>119</v>
      </c>
      <c r="Q407" s="5">
        <f>VLOOKUP($C407,'[1]1.계획인구(행정)'!$C$7:$U$501,18,FALSE)</f>
        <v>122</v>
      </c>
      <c r="R407" s="5">
        <f>VLOOKUP($C407,'[1]1.계획인구(행정)'!$C$7:$U$501,19,FALSE)</f>
        <v>124</v>
      </c>
      <c r="S407" s="5">
        <f>SUM(S408)</f>
        <v>0</v>
      </c>
      <c r="T407" s="5">
        <f>SUM(T408)</f>
        <v>0</v>
      </c>
      <c r="U407" s="5">
        <f t="shared" ref="U407:AD407" si="2054">SUM(U408)</f>
        <v>0</v>
      </c>
      <c r="V407" s="5">
        <f t="shared" si="2054"/>
        <v>101</v>
      </c>
      <c r="W407" s="5">
        <f t="shared" si="2054"/>
        <v>110</v>
      </c>
      <c r="X407" s="5">
        <f t="shared" si="2054"/>
        <v>112</v>
      </c>
      <c r="Y407" s="5">
        <f t="shared" si="2054"/>
        <v>0</v>
      </c>
      <c r="Z407" s="5">
        <f t="shared" si="2054"/>
        <v>0</v>
      </c>
      <c r="AA407" s="5">
        <f t="shared" si="2054"/>
        <v>0</v>
      </c>
      <c r="AB407" s="5">
        <f t="shared" si="2054"/>
        <v>101</v>
      </c>
      <c r="AC407" s="5">
        <f t="shared" si="2054"/>
        <v>110</v>
      </c>
      <c r="AD407" s="5">
        <f t="shared" si="2054"/>
        <v>112</v>
      </c>
    </row>
    <row r="408" spans="1:30" s="2" customFormat="1" ht="18" customHeight="1" outlineLevel="1">
      <c r="A408" s="72"/>
      <c r="B408" s="72"/>
      <c r="C408" s="11"/>
      <c r="D408" s="25" t="s">
        <v>8</v>
      </c>
      <c r="E408" s="4"/>
      <c r="F408" s="9">
        <v>2</v>
      </c>
      <c r="G408" s="9"/>
      <c r="H408" s="3">
        <v>0.75</v>
      </c>
      <c r="I408" s="3">
        <v>0.8</v>
      </c>
      <c r="J408" s="3">
        <v>0.85</v>
      </c>
      <c r="K408" s="3">
        <v>0.9</v>
      </c>
      <c r="L408" s="3">
        <v>0.9</v>
      </c>
      <c r="M408" s="5">
        <f>M407</f>
        <v>122</v>
      </c>
      <c r="N408" s="5">
        <f t="shared" ref="N408" si="2055">N407</f>
        <v>122</v>
      </c>
      <c r="O408" s="5">
        <f t="shared" ref="O408:R408" si="2056">O407</f>
        <v>120</v>
      </c>
      <c r="P408" s="5">
        <f t="shared" si="2056"/>
        <v>119</v>
      </c>
      <c r="Q408" s="5">
        <f t="shared" si="2056"/>
        <v>122</v>
      </c>
      <c r="R408" s="5">
        <f t="shared" si="2056"/>
        <v>124</v>
      </c>
      <c r="S408" s="27">
        <f t="shared" ref="S408" si="2057">ROUND(IF($F408=0,M408,IF($F408=5,0,0))*H408,0)</f>
        <v>0</v>
      </c>
      <c r="T408" s="27">
        <f t="shared" ref="T408" si="2058">ROUND(IF($F408=0,N408,IF($F408=5,0,0))*H408,0)</f>
        <v>0</v>
      </c>
      <c r="U408" s="27">
        <f>ROUND(IF($F408=0,O408,IF($F408=1,O408,IF($F408=5,O408,0)))*I408,0)</f>
        <v>0</v>
      </c>
      <c r="V408" s="27">
        <f>ROUND(IF($F408=0,P408,IF($F408=1,P408,IF($F408=2,P408,IF($F408=5,P408,0))))*J408,0)</f>
        <v>101</v>
      </c>
      <c r="W408" s="27">
        <f>ROUND(IF($F408=0,Q408,IF($F408=1,Q408,IF($F408=2,Q408,IF($F408=3,Q408,IF($F408=5,Q408,0)))))*K408,0)</f>
        <v>110</v>
      </c>
      <c r="X408" s="27">
        <f>ROUND(IF($F408=0,R408,IF($F408=1,R408,IF($F408=2,R408,IF($F408=3,R408,IF($F408=4,R408,IF($F408=5,R408,0))))))*L408,0)</f>
        <v>112</v>
      </c>
      <c r="Y408" s="27">
        <f t="shared" ref="Y408" si="2059">ROUND(IF($F408=0,M408,IF($F408=5,M408,0))*H408,0)</f>
        <v>0</v>
      </c>
      <c r="Z408" s="27">
        <f t="shared" si="2047"/>
        <v>0</v>
      </c>
      <c r="AA408" s="27">
        <f>ROUND(IF($F408=0,O408,IF($F408=1,O408,IF($F408=5,O408,0)))*I408,0)</f>
        <v>0</v>
      </c>
      <c r="AB408" s="27">
        <f>ROUND(IF($F408=0,P408,IF($F408=1,P408,IF($F408=2,P408,IF($F408=5,P408,0))))*J408,0)</f>
        <v>101</v>
      </c>
      <c r="AC408" s="27">
        <f>ROUND(IF($F408=0,Q408,IF($F408=1,Q408,IF($F408=2,Q408,IF($F408=3,Q408,IF($F408=5,Q408,0)))))*K408,0)</f>
        <v>110</v>
      </c>
      <c r="AD408" s="27">
        <f>ROUND(IF($F408=0,R408,IF($F408=1,R408,IF($F408=2,R408,IF($F408=3,R408,IF($F408=4,R408,IF($F408=5,R408,0))))))*L408,0)</f>
        <v>112</v>
      </c>
    </row>
    <row r="409" spans="1:30" s="2" customFormat="1" ht="18" customHeight="1">
      <c r="A409" s="72"/>
      <c r="B409" s="25" t="s">
        <v>313</v>
      </c>
      <c r="C409" s="25" t="s">
        <v>314</v>
      </c>
      <c r="D409" s="25" t="s">
        <v>2</v>
      </c>
      <c r="E409" s="4"/>
      <c r="F409" s="9"/>
      <c r="G409" s="9"/>
      <c r="H409" s="3"/>
      <c r="I409" s="3"/>
      <c r="J409" s="3"/>
      <c r="K409" s="3"/>
      <c r="L409" s="3"/>
      <c r="M409" s="5">
        <f>SUMPRODUCT(($D410:$D415="계")*(M410:M415))</f>
        <v>231</v>
      </c>
      <c r="N409" s="5">
        <f t="shared" ref="N409" si="2060">SUMPRODUCT(($D410:$D415="계")*(N410:N415))</f>
        <v>232</v>
      </c>
      <c r="O409" s="5">
        <f t="shared" ref="O409:R409" si="2061">SUMPRODUCT(($D410:$D415="계")*(O410:O415))</f>
        <v>228</v>
      </c>
      <c r="P409" s="5">
        <f t="shared" si="2061"/>
        <v>224</v>
      </c>
      <c r="Q409" s="5">
        <f t="shared" si="2061"/>
        <v>230</v>
      </c>
      <c r="R409" s="5">
        <f t="shared" si="2061"/>
        <v>234</v>
      </c>
      <c r="S409" s="5">
        <f t="shared" ref="S409:T409" si="2062">SUMPRODUCT(($D410:$D415="계")*(S410:S415))</f>
        <v>0</v>
      </c>
      <c r="T409" s="5">
        <f t="shared" si="2062"/>
        <v>0</v>
      </c>
      <c r="U409" s="5">
        <f t="shared" ref="U409" si="2063">SUMPRODUCT(($D410:$D415="계")*(U410:U415))</f>
        <v>0</v>
      </c>
      <c r="V409" s="5">
        <f t="shared" ref="V409" si="2064">SUMPRODUCT(($D410:$D415="계")*(V410:V415))</f>
        <v>191</v>
      </c>
      <c r="W409" s="5">
        <f t="shared" ref="W409" si="2065">SUMPRODUCT(($D410:$D415="계")*(W410:W415))</f>
        <v>208</v>
      </c>
      <c r="X409" s="5">
        <f t="shared" ref="X409" si="2066">SUMPRODUCT(($D410:$D415="계")*(X410:X415))</f>
        <v>211</v>
      </c>
      <c r="Y409" s="5">
        <f t="shared" ref="Y409:Z409" si="2067">SUMPRODUCT(($D410:$D415="계")*(Y410:Y415))</f>
        <v>0</v>
      </c>
      <c r="Z409" s="5">
        <f t="shared" si="2067"/>
        <v>0</v>
      </c>
      <c r="AA409" s="5">
        <f t="shared" ref="AA409" si="2068">SUMPRODUCT(($D410:$D415="계")*(AA410:AA415))</f>
        <v>0</v>
      </c>
      <c r="AB409" s="5">
        <f t="shared" ref="AB409" si="2069">SUMPRODUCT(($D410:$D415="계")*(AB410:AB415))</f>
        <v>191</v>
      </c>
      <c r="AC409" s="5">
        <f t="shared" ref="AC409" si="2070">SUMPRODUCT(($D410:$D415="계")*(AC410:AC415))</f>
        <v>208</v>
      </c>
      <c r="AD409" s="5">
        <f t="shared" ref="AD409" si="2071">SUMPRODUCT(($D410:$D415="계")*(AD410:AD415))</f>
        <v>211</v>
      </c>
    </row>
    <row r="410" spans="1:30" s="2" customFormat="1" ht="18" customHeight="1" outlineLevel="1">
      <c r="A410" s="72" t="s">
        <v>1506</v>
      </c>
      <c r="B410" s="72" t="s">
        <v>1508</v>
      </c>
      <c r="C410" s="22" t="s">
        <v>896</v>
      </c>
      <c r="D410" s="25" t="s">
        <v>1122</v>
      </c>
      <c r="E410" s="4">
        <f>SUM(E411:E412)</f>
        <v>92484</v>
      </c>
      <c r="F410" s="9"/>
      <c r="G410" s="9"/>
      <c r="H410" s="3"/>
      <c r="I410" s="3"/>
      <c r="J410" s="3"/>
      <c r="K410" s="3"/>
      <c r="L410" s="3"/>
      <c r="M410" s="5">
        <f>VLOOKUP($C410,'[1]1.계획인구(행정)'!$C$7:$U$501,14,FALSE)</f>
        <v>99</v>
      </c>
      <c r="N410" s="5">
        <f>VLOOKUP($C410,'[1]1.계획인구(행정)'!$C$7:$U$501,15,FALSE)</f>
        <v>99</v>
      </c>
      <c r="O410" s="5">
        <f>VLOOKUP($C410,'[1]1.계획인구(행정)'!$C$7:$U$501,16,FALSE)</f>
        <v>97</v>
      </c>
      <c r="P410" s="5">
        <f>VLOOKUP($C410,'[1]1.계획인구(행정)'!$C$7:$U$501,17,FALSE)</f>
        <v>96</v>
      </c>
      <c r="Q410" s="5">
        <f>VLOOKUP($C410,'[1]1.계획인구(행정)'!$C$7:$U$501,18,FALSE)</f>
        <v>99</v>
      </c>
      <c r="R410" s="5">
        <f>VLOOKUP($C410,'[1]1.계획인구(행정)'!$C$7:$U$501,19,FALSE)</f>
        <v>100</v>
      </c>
      <c r="S410" s="5">
        <f>SUM(S411:S412)</f>
        <v>0</v>
      </c>
      <c r="T410" s="5">
        <f>SUM(T411:T412)</f>
        <v>0</v>
      </c>
      <c r="U410" s="5">
        <f t="shared" ref="U410:AD410" si="2072">SUM(U411:U412)</f>
        <v>0</v>
      </c>
      <c r="V410" s="5">
        <f t="shared" si="2072"/>
        <v>82</v>
      </c>
      <c r="W410" s="5">
        <f t="shared" si="2072"/>
        <v>90</v>
      </c>
      <c r="X410" s="5">
        <f t="shared" si="2072"/>
        <v>90</v>
      </c>
      <c r="Y410" s="5">
        <f t="shared" si="2072"/>
        <v>0</v>
      </c>
      <c r="Z410" s="5">
        <f t="shared" ref="Z410" si="2073">SUM(Z411:Z412)</f>
        <v>0</v>
      </c>
      <c r="AA410" s="5">
        <f t="shared" si="2072"/>
        <v>0</v>
      </c>
      <c r="AB410" s="5">
        <f t="shared" si="2072"/>
        <v>82</v>
      </c>
      <c r="AC410" s="5">
        <f t="shared" si="2072"/>
        <v>90</v>
      </c>
      <c r="AD410" s="5">
        <f t="shared" si="2072"/>
        <v>90</v>
      </c>
    </row>
    <row r="411" spans="1:30" s="2" customFormat="1" ht="18" customHeight="1" outlineLevel="1">
      <c r="A411" s="72"/>
      <c r="B411" s="72"/>
      <c r="C411" s="12"/>
      <c r="D411" s="25" t="s">
        <v>315</v>
      </c>
      <c r="E411" s="4">
        <v>79715</v>
      </c>
      <c r="F411" s="9">
        <v>2</v>
      </c>
      <c r="G411" s="9"/>
      <c r="H411" s="3">
        <v>0.75</v>
      </c>
      <c r="I411" s="3">
        <v>0.8</v>
      </c>
      <c r="J411" s="3">
        <v>0.85</v>
      </c>
      <c r="K411" s="3">
        <v>0.9</v>
      </c>
      <c r="L411" s="3">
        <v>0.9</v>
      </c>
      <c r="M411" s="5">
        <f>ROUND(M$410*($E411/$E$410),0)</f>
        <v>85</v>
      </c>
      <c r="N411" s="5">
        <f t="shared" ref="N411:R411" si="2074">ROUND(N$410*($E411/$E$410),0)</f>
        <v>85</v>
      </c>
      <c r="O411" s="5">
        <f t="shared" si="2074"/>
        <v>84</v>
      </c>
      <c r="P411" s="5">
        <f t="shared" si="2074"/>
        <v>83</v>
      </c>
      <c r="Q411" s="5">
        <f t="shared" si="2074"/>
        <v>85</v>
      </c>
      <c r="R411" s="5">
        <f t="shared" si="2074"/>
        <v>86</v>
      </c>
      <c r="S411" s="27">
        <f t="shared" ref="S411:S412" si="2075">ROUND(IF($F411=0,M411,IF($F411=5,0,0))*H411,0)</f>
        <v>0</v>
      </c>
      <c r="T411" s="27">
        <f t="shared" ref="T411:T412" si="2076">ROUND(IF($F411=0,N411,IF($F411=5,0,0))*H411,0)</f>
        <v>0</v>
      </c>
      <c r="U411" s="27">
        <f t="shared" ref="U411:U412" si="2077">ROUND(IF($F411=0,O411,IF($F411=1,O411,IF($F411=5,O411,0)))*I411,0)</f>
        <v>0</v>
      </c>
      <c r="V411" s="27">
        <f t="shared" ref="V411:V412" si="2078">ROUND(IF($F411=0,P411,IF($F411=1,P411,IF($F411=2,P411,IF($F411=5,P411,0))))*J411,0)</f>
        <v>71</v>
      </c>
      <c r="W411" s="27">
        <f t="shared" ref="W411:W412" si="2079">ROUND(IF($F411=0,Q411,IF($F411=1,Q411,IF($F411=2,Q411,IF($F411=3,Q411,IF($F411=5,Q411,0)))))*K411,0)</f>
        <v>77</v>
      </c>
      <c r="X411" s="27">
        <f t="shared" ref="X411:X412" si="2080">ROUND(IF($F411=0,R411,IF($F411=1,R411,IF($F411=2,R411,IF($F411=3,R411,IF($F411=4,R411,IF($F411=5,R411,0))))))*L411,0)</f>
        <v>77</v>
      </c>
      <c r="Y411" s="27">
        <f t="shared" ref="Y411:Y412" si="2081">ROUND(IF($F411=0,M411,IF($F411=5,M411,0))*H411,0)</f>
        <v>0</v>
      </c>
      <c r="Z411" s="27">
        <f t="shared" ref="Z411:Z412" si="2082">ROUND(IF($F411=0,N411,IF($F411=5,N411,0))*H411,0)</f>
        <v>0</v>
      </c>
      <c r="AA411" s="27">
        <f t="shared" ref="AA411:AA412" si="2083">ROUND(IF($F411=0,O411,IF($F411=1,O411,IF($F411=5,O411,0)))*I411,0)</f>
        <v>0</v>
      </c>
      <c r="AB411" s="27">
        <f t="shared" ref="AB411:AB412" si="2084">ROUND(IF($F411=0,P411,IF($F411=1,P411,IF($F411=2,P411,IF($F411=5,P411,0))))*J411,0)</f>
        <v>71</v>
      </c>
      <c r="AC411" s="27">
        <f t="shared" ref="AC411:AC412" si="2085">ROUND(IF($F411=0,Q411,IF($F411=1,Q411,IF($F411=2,Q411,IF($F411=3,Q411,IF($F411=5,Q411,0)))))*K411,0)</f>
        <v>77</v>
      </c>
      <c r="AD411" s="27">
        <f t="shared" ref="AD411:AD412" si="2086">ROUND(IF($F411=0,R411,IF($F411=1,R411,IF($F411=2,R411,IF($F411=3,R411,IF($F411=4,R411,IF($F411=5,R411,0))))))*L411,0)</f>
        <v>77</v>
      </c>
    </row>
    <row r="412" spans="1:30" s="2" customFormat="1" ht="18" customHeight="1" outlineLevel="1">
      <c r="A412" s="72"/>
      <c r="B412" s="72"/>
      <c r="C412" s="11"/>
      <c r="D412" s="25" t="s">
        <v>316</v>
      </c>
      <c r="E412" s="4">
        <v>12769</v>
      </c>
      <c r="F412" s="9">
        <v>2</v>
      </c>
      <c r="G412" s="9"/>
      <c r="H412" s="3">
        <v>0.75</v>
      </c>
      <c r="I412" s="3">
        <v>0.8</v>
      </c>
      <c r="J412" s="3">
        <v>0.85</v>
      </c>
      <c r="K412" s="3">
        <v>0.9</v>
      </c>
      <c r="L412" s="3">
        <v>0.9</v>
      </c>
      <c r="M412" s="5">
        <f>M410-M411</f>
        <v>14</v>
      </c>
      <c r="N412" s="5">
        <f t="shared" ref="N412" si="2087">N410-N411</f>
        <v>14</v>
      </c>
      <c r="O412" s="5">
        <f t="shared" ref="O412:R412" si="2088">O410-O411</f>
        <v>13</v>
      </c>
      <c r="P412" s="5">
        <f t="shared" si="2088"/>
        <v>13</v>
      </c>
      <c r="Q412" s="5">
        <f t="shared" si="2088"/>
        <v>14</v>
      </c>
      <c r="R412" s="5">
        <f t="shared" si="2088"/>
        <v>14</v>
      </c>
      <c r="S412" s="27">
        <f t="shared" si="2075"/>
        <v>0</v>
      </c>
      <c r="T412" s="27">
        <f t="shared" si="2076"/>
        <v>0</v>
      </c>
      <c r="U412" s="27">
        <f t="shared" si="2077"/>
        <v>0</v>
      </c>
      <c r="V412" s="27">
        <f t="shared" si="2078"/>
        <v>11</v>
      </c>
      <c r="W412" s="27">
        <f t="shared" si="2079"/>
        <v>13</v>
      </c>
      <c r="X412" s="27">
        <f t="shared" si="2080"/>
        <v>13</v>
      </c>
      <c r="Y412" s="27">
        <f t="shared" si="2081"/>
        <v>0</v>
      </c>
      <c r="Z412" s="27">
        <f t="shared" si="2082"/>
        <v>0</v>
      </c>
      <c r="AA412" s="27">
        <f t="shared" si="2083"/>
        <v>0</v>
      </c>
      <c r="AB412" s="27">
        <f t="shared" si="2084"/>
        <v>11</v>
      </c>
      <c r="AC412" s="27">
        <f t="shared" si="2085"/>
        <v>13</v>
      </c>
      <c r="AD412" s="27">
        <f t="shared" si="2086"/>
        <v>13</v>
      </c>
    </row>
    <row r="413" spans="1:30" s="2" customFormat="1" ht="18" customHeight="1" outlineLevel="1">
      <c r="A413" s="72"/>
      <c r="B413" s="72"/>
      <c r="C413" s="22" t="s">
        <v>897</v>
      </c>
      <c r="D413" s="25" t="s">
        <v>1122</v>
      </c>
      <c r="E413" s="4">
        <f>SUM(E414:E415)</f>
        <v>90967</v>
      </c>
      <c r="F413" s="9"/>
      <c r="G413" s="9"/>
      <c r="H413" s="3"/>
      <c r="I413" s="3"/>
      <c r="J413" s="3"/>
      <c r="K413" s="3"/>
      <c r="L413" s="3"/>
      <c r="M413" s="5">
        <f>VLOOKUP($C413,'[1]1.계획인구(행정)'!$C$7:$U$501,14,FALSE)</f>
        <v>132</v>
      </c>
      <c r="N413" s="5">
        <f>VLOOKUP($C413,'[1]1.계획인구(행정)'!$C$7:$U$501,15,FALSE)</f>
        <v>133</v>
      </c>
      <c r="O413" s="5">
        <f>VLOOKUP($C413,'[1]1.계획인구(행정)'!$C$7:$U$501,16,FALSE)</f>
        <v>131</v>
      </c>
      <c r="P413" s="5">
        <f>VLOOKUP($C413,'[1]1.계획인구(행정)'!$C$7:$U$501,17,FALSE)</f>
        <v>128</v>
      </c>
      <c r="Q413" s="5">
        <f>VLOOKUP($C413,'[1]1.계획인구(행정)'!$C$7:$U$501,18,FALSE)</f>
        <v>131</v>
      </c>
      <c r="R413" s="5">
        <f>VLOOKUP($C413,'[1]1.계획인구(행정)'!$C$7:$U$501,19,FALSE)</f>
        <v>134</v>
      </c>
      <c r="S413" s="5">
        <f>SUM(S414:S415)</f>
        <v>0</v>
      </c>
      <c r="T413" s="5">
        <f>SUM(T414:T415)</f>
        <v>0</v>
      </c>
      <c r="U413" s="5">
        <f t="shared" ref="U413:AD413" si="2089">SUM(U414:U415)</f>
        <v>0</v>
      </c>
      <c r="V413" s="5">
        <f t="shared" si="2089"/>
        <v>109</v>
      </c>
      <c r="W413" s="5">
        <f t="shared" si="2089"/>
        <v>118</v>
      </c>
      <c r="X413" s="5">
        <f t="shared" si="2089"/>
        <v>121</v>
      </c>
      <c r="Y413" s="5">
        <f t="shared" si="2089"/>
        <v>0</v>
      </c>
      <c r="Z413" s="5">
        <f t="shared" si="2089"/>
        <v>0</v>
      </c>
      <c r="AA413" s="5">
        <f t="shared" si="2089"/>
        <v>0</v>
      </c>
      <c r="AB413" s="5">
        <f t="shared" si="2089"/>
        <v>109</v>
      </c>
      <c r="AC413" s="5">
        <f t="shared" si="2089"/>
        <v>118</v>
      </c>
      <c r="AD413" s="5">
        <f t="shared" si="2089"/>
        <v>121</v>
      </c>
    </row>
    <row r="414" spans="1:30" s="2" customFormat="1" ht="18" customHeight="1" outlineLevel="1">
      <c r="A414" s="72"/>
      <c r="B414" s="72"/>
      <c r="C414" s="12"/>
      <c r="D414" s="25" t="s">
        <v>317</v>
      </c>
      <c r="E414" s="4">
        <v>43935</v>
      </c>
      <c r="F414" s="9">
        <v>2</v>
      </c>
      <c r="G414" s="9"/>
      <c r="H414" s="3">
        <v>0.75</v>
      </c>
      <c r="I414" s="3">
        <v>0.8</v>
      </c>
      <c r="J414" s="3">
        <v>0.85</v>
      </c>
      <c r="K414" s="3">
        <v>0.9</v>
      </c>
      <c r="L414" s="3">
        <v>0.9</v>
      </c>
      <c r="M414" s="5">
        <f>ROUND(M$413*($E414/$E$413),0)</f>
        <v>64</v>
      </c>
      <c r="N414" s="5">
        <f t="shared" ref="N414:R414" si="2090">ROUND(N$413*($E414/$E$413),0)</f>
        <v>64</v>
      </c>
      <c r="O414" s="5">
        <f t="shared" si="2090"/>
        <v>63</v>
      </c>
      <c r="P414" s="5">
        <f t="shared" si="2090"/>
        <v>62</v>
      </c>
      <c r="Q414" s="5">
        <f t="shared" si="2090"/>
        <v>63</v>
      </c>
      <c r="R414" s="5">
        <f t="shared" si="2090"/>
        <v>65</v>
      </c>
      <c r="S414" s="27">
        <f t="shared" ref="S414:S417" si="2091">ROUND(IF($F414=0,M414,IF($F414=5,0,0))*H414,0)</f>
        <v>0</v>
      </c>
      <c r="T414" s="27">
        <f t="shared" ref="T414:T417" si="2092">ROUND(IF($F414=0,N414,IF($F414=5,0,0))*H414,0)</f>
        <v>0</v>
      </c>
      <c r="U414" s="27">
        <f t="shared" ref="U414:U417" si="2093">ROUND(IF($F414=0,O414,IF($F414=1,O414,IF($F414=5,O414,0)))*I414,0)</f>
        <v>0</v>
      </c>
      <c r="V414" s="27">
        <f t="shared" ref="V414:V417" si="2094">ROUND(IF($F414=0,P414,IF($F414=1,P414,IF($F414=2,P414,IF($F414=5,P414,0))))*J414,0)</f>
        <v>53</v>
      </c>
      <c r="W414" s="27">
        <f t="shared" ref="W414:W417" si="2095">ROUND(IF($F414=0,Q414,IF($F414=1,Q414,IF($F414=2,Q414,IF($F414=3,Q414,IF($F414=5,Q414,0)))))*K414,0)</f>
        <v>57</v>
      </c>
      <c r="X414" s="27">
        <f t="shared" ref="X414:X417" si="2096">ROUND(IF($F414=0,R414,IF($F414=1,R414,IF($F414=2,R414,IF($F414=3,R414,IF($F414=4,R414,IF($F414=5,R414,0))))))*L414,0)</f>
        <v>59</v>
      </c>
      <c r="Y414" s="27">
        <f t="shared" ref="Y414:Y417" si="2097">ROUND(IF($F414=0,M414,IF($F414=5,M414,0))*H414,0)</f>
        <v>0</v>
      </c>
      <c r="Z414" s="27">
        <f t="shared" ref="Z414:Z417" si="2098">ROUND(IF($F414=0,N414,IF($F414=5,N414,0))*H414,0)</f>
        <v>0</v>
      </c>
      <c r="AA414" s="27">
        <f t="shared" ref="AA414:AA417" si="2099">ROUND(IF($F414=0,O414,IF($F414=1,O414,IF($F414=5,O414,0)))*I414,0)</f>
        <v>0</v>
      </c>
      <c r="AB414" s="27">
        <f t="shared" ref="AB414:AB417" si="2100">ROUND(IF($F414=0,P414,IF($F414=1,P414,IF($F414=2,P414,IF($F414=5,P414,0))))*J414,0)</f>
        <v>53</v>
      </c>
      <c r="AC414" s="27">
        <f t="shared" ref="AC414:AC417" si="2101">ROUND(IF($F414=0,Q414,IF($F414=1,Q414,IF($F414=2,Q414,IF($F414=3,Q414,IF($F414=5,Q414,0)))))*K414,0)</f>
        <v>57</v>
      </c>
      <c r="AD414" s="27">
        <f t="shared" ref="AD414:AD417" si="2102">ROUND(IF($F414=0,R414,IF($F414=1,R414,IF($F414=2,R414,IF($F414=3,R414,IF($F414=4,R414,IF($F414=5,R414,0))))))*L414,0)</f>
        <v>59</v>
      </c>
    </row>
    <row r="415" spans="1:30" s="2" customFormat="1" ht="18" customHeight="1" outlineLevel="1">
      <c r="A415" s="72"/>
      <c r="B415" s="72"/>
      <c r="C415" s="11"/>
      <c r="D415" s="25" t="s">
        <v>318</v>
      </c>
      <c r="E415" s="4">
        <f>35420+11612</f>
        <v>47032</v>
      </c>
      <c r="F415" s="9">
        <v>2</v>
      </c>
      <c r="G415" s="9"/>
      <c r="H415" s="3">
        <v>0.75</v>
      </c>
      <c r="I415" s="3">
        <v>0.8</v>
      </c>
      <c r="J415" s="3">
        <v>0.85</v>
      </c>
      <c r="K415" s="3">
        <v>0.9</v>
      </c>
      <c r="L415" s="3">
        <v>0.9</v>
      </c>
      <c r="M415" s="5">
        <f>M413-M414</f>
        <v>68</v>
      </c>
      <c r="N415" s="5">
        <f t="shared" ref="N415" si="2103">N413-N414</f>
        <v>69</v>
      </c>
      <c r="O415" s="5">
        <f t="shared" ref="O415:R415" si="2104">O413-O414</f>
        <v>68</v>
      </c>
      <c r="P415" s="5">
        <f t="shared" si="2104"/>
        <v>66</v>
      </c>
      <c r="Q415" s="5">
        <f t="shared" si="2104"/>
        <v>68</v>
      </c>
      <c r="R415" s="5">
        <f t="shared" si="2104"/>
        <v>69</v>
      </c>
      <c r="S415" s="27">
        <f t="shared" si="2091"/>
        <v>0</v>
      </c>
      <c r="T415" s="27">
        <f t="shared" si="2092"/>
        <v>0</v>
      </c>
      <c r="U415" s="27">
        <f t="shared" si="2093"/>
        <v>0</v>
      </c>
      <c r="V415" s="27">
        <f t="shared" si="2094"/>
        <v>56</v>
      </c>
      <c r="W415" s="27">
        <f t="shared" si="2095"/>
        <v>61</v>
      </c>
      <c r="X415" s="27">
        <f t="shared" si="2096"/>
        <v>62</v>
      </c>
      <c r="Y415" s="27">
        <f t="shared" si="2097"/>
        <v>0</v>
      </c>
      <c r="Z415" s="27">
        <f t="shared" si="2098"/>
        <v>0</v>
      </c>
      <c r="AA415" s="27">
        <f t="shared" si="2099"/>
        <v>0</v>
      </c>
      <c r="AB415" s="27">
        <f t="shared" si="2100"/>
        <v>56</v>
      </c>
      <c r="AC415" s="27">
        <f t="shared" si="2101"/>
        <v>61</v>
      </c>
      <c r="AD415" s="27">
        <f t="shared" si="2102"/>
        <v>62</v>
      </c>
    </row>
    <row r="416" spans="1:30" s="2" customFormat="1" ht="18" customHeight="1">
      <c r="A416" s="72"/>
      <c r="B416" s="25" t="s">
        <v>319</v>
      </c>
      <c r="C416" s="25" t="s">
        <v>320</v>
      </c>
      <c r="D416" s="25" t="s">
        <v>2</v>
      </c>
      <c r="E416" s="4"/>
      <c r="F416" s="9">
        <v>2</v>
      </c>
      <c r="G416" s="9"/>
      <c r="H416" s="3">
        <v>0.75</v>
      </c>
      <c r="I416" s="3">
        <v>0.8</v>
      </c>
      <c r="J416" s="3">
        <v>0.85</v>
      </c>
      <c r="K416" s="3">
        <v>0.9</v>
      </c>
      <c r="L416" s="3">
        <v>0.9</v>
      </c>
      <c r="M416" s="5">
        <f>VLOOKUP($C416,'[1]1.계획인구(행정)'!$C$7:$U$501,14,FALSE)</f>
        <v>110</v>
      </c>
      <c r="N416" s="5">
        <f>VLOOKUP($C416,'[1]1.계획인구(행정)'!$C$7:$U$501,15,FALSE)</f>
        <v>110</v>
      </c>
      <c r="O416" s="5">
        <f>VLOOKUP($C416,'[1]1.계획인구(행정)'!$C$7:$U$501,16,FALSE)</f>
        <v>108</v>
      </c>
      <c r="P416" s="5">
        <f>VLOOKUP($C416,'[1]1.계획인구(행정)'!$C$7:$U$501,17,FALSE)</f>
        <v>108</v>
      </c>
      <c r="Q416" s="5">
        <f>VLOOKUP($C416,'[1]1.계획인구(행정)'!$C$7:$U$501,18,FALSE)</f>
        <v>110</v>
      </c>
      <c r="R416" s="5">
        <f>VLOOKUP($C416,'[1]1.계획인구(행정)'!$C$7:$U$501,19,FALSE)</f>
        <v>112</v>
      </c>
      <c r="S416" s="27">
        <f t="shared" si="2091"/>
        <v>0</v>
      </c>
      <c r="T416" s="27">
        <f t="shared" si="2092"/>
        <v>0</v>
      </c>
      <c r="U416" s="27">
        <f t="shared" si="2093"/>
        <v>0</v>
      </c>
      <c r="V416" s="27">
        <f t="shared" si="2094"/>
        <v>92</v>
      </c>
      <c r="W416" s="27">
        <f t="shared" si="2095"/>
        <v>99</v>
      </c>
      <c r="X416" s="27">
        <f t="shared" si="2096"/>
        <v>101</v>
      </c>
      <c r="Y416" s="27">
        <f t="shared" si="2097"/>
        <v>0</v>
      </c>
      <c r="Z416" s="27">
        <f t="shared" si="2098"/>
        <v>0</v>
      </c>
      <c r="AA416" s="27">
        <f t="shared" si="2099"/>
        <v>0</v>
      </c>
      <c r="AB416" s="27">
        <f t="shared" si="2100"/>
        <v>92</v>
      </c>
      <c r="AC416" s="27">
        <f t="shared" si="2101"/>
        <v>99</v>
      </c>
      <c r="AD416" s="27">
        <f t="shared" si="2102"/>
        <v>101</v>
      </c>
    </row>
    <row r="417" spans="1:32" s="2" customFormat="1" ht="18" customHeight="1">
      <c r="A417" s="72"/>
      <c r="B417" s="25" t="s">
        <v>321</v>
      </c>
      <c r="C417" s="25" t="s">
        <v>322</v>
      </c>
      <c r="D417" s="25" t="s">
        <v>2</v>
      </c>
      <c r="E417" s="4"/>
      <c r="F417" s="9">
        <v>2</v>
      </c>
      <c r="G417" s="9"/>
      <c r="H417" s="3">
        <v>0.75</v>
      </c>
      <c r="I417" s="3">
        <v>0.8</v>
      </c>
      <c r="J417" s="3">
        <v>0.85</v>
      </c>
      <c r="K417" s="3">
        <v>0.9</v>
      </c>
      <c r="L417" s="3">
        <v>0.9</v>
      </c>
      <c r="M417" s="5">
        <f>VLOOKUP($C417,'[1]1.계획인구(행정)'!$C$7:$U$501,14,FALSE)</f>
        <v>86</v>
      </c>
      <c r="N417" s="5">
        <f>VLOOKUP($C417,'[1]1.계획인구(행정)'!$C$7:$U$501,15,FALSE)</f>
        <v>86</v>
      </c>
      <c r="O417" s="5">
        <f>VLOOKUP($C417,'[1]1.계획인구(행정)'!$C$7:$U$501,16,FALSE)</f>
        <v>85</v>
      </c>
      <c r="P417" s="5">
        <f>VLOOKUP($C417,'[1]1.계획인구(행정)'!$C$7:$U$501,17,FALSE)</f>
        <v>84</v>
      </c>
      <c r="Q417" s="5">
        <f>VLOOKUP($C417,'[1]1.계획인구(행정)'!$C$7:$U$501,18,FALSE)</f>
        <v>86</v>
      </c>
      <c r="R417" s="5">
        <f>VLOOKUP($C417,'[1]1.계획인구(행정)'!$C$7:$U$501,19,FALSE)</f>
        <v>87</v>
      </c>
      <c r="S417" s="27">
        <f t="shared" si="2091"/>
        <v>0</v>
      </c>
      <c r="T417" s="27">
        <f t="shared" si="2092"/>
        <v>0</v>
      </c>
      <c r="U417" s="27">
        <f t="shared" si="2093"/>
        <v>0</v>
      </c>
      <c r="V417" s="27">
        <f t="shared" si="2094"/>
        <v>71</v>
      </c>
      <c r="W417" s="27">
        <f t="shared" si="2095"/>
        <v>77</v>
      </c>
      <c r="X417" s="27">
        <f t="shared" si="2096"/>
        <v>78</v>
      </c>
      <c r="Y417" s="27">
        <f t="shared" si="2097"/>
        <v>0</v>
      </c>
      <c r="Z417" s="27">
        <f t="shared" si="2098"/>
        <v>0</v>
      </c>
      <c r="AA417" s="27">
        <f t="shared" si="2099"/>
        <v>0</v>
      </c>
      <c r="AB417" s="27">
        <f t="shared" si="2100"/>
        <v>71</v>
      </c>
      <c r="AC417" s="27">
        <f t="shared" si="2101"/>
        <v>77</v>
      </c>
      <c r="AD417" s="27">
        <f t="shared" si="2102"/>
        <v>78</v>
      </c>
    </row>
    <row r="418" spans="1:32" s="2" customFormat="1" ht="18" customHeight="1">
      <c r="A418" s="72" t="s">
        <v>323</v>
      </c>
      <c r="B418" s="73" t="s">
        <v>264</v>
      </c>
      <c r="C418" s="74"/>
      <c r="D418" s="75"/>
      <c r="E418" s="6"/>
      <c r="F418" s="10"/>
      <c r="G418" s="10"/>
      <c r="H418" s="8"/>
      <c r="I418" s="8"/>
      <c r="J418" s="8"/>
      <c r="K418" s="8"/>
      <c r="L418" s="8"/>
      <c r="M418" s="7">
        <f>SUMPRODUCT(($D419:$D510="소계")*(M419:M510))</f>
        <v>4131</v>
      </c>
      <c r="N418" s="7">
        <f t="shared" ref="N418" si="2105">SUMPRODUCT(($D419:$D510="소계")*(N419:N510))</f>
        <v>4136</v>
      </c>
      <c r="O418" s="7">
        <f t="shared" ref="O418:R418" si="2106">SUMPRODUCT(($D419:$D510="소계")*(O419:O510))</f>
        <v>4074</v>
      </c>
      <c r="P418" s="7">
        <f t="shared" si="2106"/>
        <v>4026</v>
      </c>
      <c r="Q418" s="7">
        <f t="shared" si="2106"/>
        <v>4122</v>
      </c>
      <c r="R418" s="7">
        <f t="shared" si="2106"/>
        <v>4199</v>
      </c>
      <c r="S418" s="7">
        <f t="shared" ref="S418:T418" si="2107">SUMPRODUCT(($D419:$D510="소계")*(S419:S510))</f>
        <v>0</v>
      </c>
      <c r="T418" s="7">
        <f t="shared" si="2107"/>
        <v>0</v>
      </c>
      <c r="U418" s="7">
        <f t="shared" ref="U418" si="2108">SUMPRODUCT(($D419:$D510="소계")*(U419:U510))</f>
        <v>1931</v>
      </c>
      <c r="V418" s="7">
        <f t="shared" ref="V418" si="2109">SUMPRODUCT(($D419:$D510="소계")*(V419:V510))</f>
        <v>3424</v>
      </c>
      <c r="W418" s="7">
        <f t="shared" ref="W418" si="2110">SUMPRODUCT(($D419:$D510="소계")*(W419:W510))</f>
        <v>3713</v>
      </c>
      <c r="X418" s="28">
        <f t="shared" ref="X418" si="2111">SUMPRODUCT(($D419:$D510="소계")*(X419:X510))</f>
        <v>3779</v>
      </c>
      <c r="Y418" s="7">
        <f t="shared" ref="Y418:Z418" si="2112">SUMPRODUCT(($D419:$D510="소계")*(Y419:Y510))</f>
        <v>0</v>
      </c>
      <c r="Z418" s="7">
        <f t="shared" si="2112"/>
        <v>0</v>
      </c>
      <c r="AA418" s="7">
        <f t="shared" ref="AA418" si="2113">SUMPRODUCT(($D419:$D510="소계")*(AA419:AA510))</f>
        <v>1931</v>
      </c>
      <c r="AB418" s="7">
        <f t="shared" ref="AB418" si="2114">SUMPRODUCT(($D419:$D510="소계")*(AB419:AB510))</f>
        <v>3424</v>
      </c>
      <c r="AC418" s="7">
        <f t="shared" ref="AC418" si="2115">SUMPRODUCT(($D419:$D510="소계")*(AC419:AC510))</f>
        <v>3713</v>
      </c>
      <c r="AD418" s="7">
        <f t="shared" ref="AD418" si="2116">SUMPRODUCT(($D419:$D510="소계")*(AD419:AD510))</f>
        <v>3779</v>
      </c>
      <c r="AE418" s="29">
        <f>S418/M418</f>
        <v>0</v>
      </c>
      <c r="AF418" s="29">
        <f>Y418/M418</f>
        <v>0</v>
      </c>
    </row>
    <row r="419" spans="1:32" s="2" customFormat="1" ht="18" customHeight="1">
      <c r="A419" s="72"/>
      <c r="B419" s="72" t="s">
        <v>324</v>
      </c>
      <c r="C419" s="25" t="s">
        <v>325</v>
      </c>
      <c r="D419" s="25" t="s">
        <v>43</v>
      </c>
      <c r="E419" s="4"/>
      <c r="F419" s="9"/>
      <c r="G419" s="9"/>
      <c r="H419" s="3"/>
      <c r="I419" s="3"/>
      <c r="J419" s="3"/>
      <c r="K419" s="3"/>
      <c r="L419" s="3"/>
      <c r="M419" s="5">
        <f>SUMPRODUCT(($D420:$D422="계")*(M420:M422))</f>
        <v>408</v>
      </c>
      <c r="N419" s="5">
        <f t="shared" ref="N419" si="2117">SUMPRODUCT(($D420:$D422="계")*(N420:N422))</f>
        <v>408</v>
      </c>
      <c r="O419" s="5">
        <f t="shared" ref="O419:R419" si="2118">SUMPRODUCT(($D420:$D422="계")*(O420:O422))</f>
        <v>403</v>
      </c>
      <c r="P419" s="5">
        <f t="shared" si="2118"/>
        <v>398</v>
      </c>
      <c r="Q419" s="5">
        <f t="shared" si="2118"/>
        <v>407</v>
      </c>
      <c r="R419" s="5">
        <f t="shared" si="2118"/>
        <v>415</v>
      </c>
      <c r="S419" s="5">
        <f t="shared" ref="S419:T419" si="2119">SUMPRODUCT(($D420:$D422="계")*(S420:S422))</f>
        <v>0</v>
      </c>
      <c r="T419" s="5">
        <f t="shared" si="2119"/>
        <v>0</v>
      </c>
      <c r="U419" s="5">
        <f t="shared" ref="U419" si="2120">SUMPRODUCT(($D420:$D422="계")*(U420:U422))</f>
        <v>322</v>
      </c>
      <c r="V419" s="5">
        <f t="shared" ref="V419" si="2121">SUMPRODUCT(($D420:$D422="계")*(V420:V422))</f>
        <v>338</v>
      </c>
      <c r="W419" s="5">
        <f t="shared" ref="W419" si="2122">SUMPRODUCT(($D420:$D422="계")*(W420:W422))</f>
        <v>366</v>
      </c>
      <c r="X419" s="5">
        <f t="shared" ref="X419" si="2123">SUMPRODUCT(($D420:$D422="계")*(X420:X422))</f>
        <v>374</v>
      </c>
      <c r="Y419" s="5">
        <f t="shared" ref="Y419:Z419" si="2124">SUMPRODUCT(($D420:$D422="계")*(Y420:Y422))</f>
        <v>0</v>
      </c>
      <c r="Z419" s="5">
        <f t="shared" si="2124"/>
        <v>0</v>
      </c>
      <c r="AA419" s="5">
        <f t="shared" ref="AA419" si="2125">SUMPRODUCT(($D420:$D422="계")*(AA420:AA422))</f>
        <v>322</v>
      </c>
      <c r="AB419" s="5">
        <f t="shared" ref="AB419" si="2126">SUMPRODUCT(($D420:$D422="계")*(AB420:AB422))</f>
        <v>338</v>
      </c>
      <c r="AC419" s="5">
        <f t="shared" ref="AC419" si="2127">SUMPRODUCT(($D420:$D422="계")*(AC420:AC422))</f>
        <v>366</v>
      </c>
      <c r="AD419" s="5">
        <f t="shared" ref="AD419" si="2128">SUMPRODUCT(($D420:$D422="계")*(AD420:AD422))</f>
        <v>374</v>
      </c>
    </row>
    <row r="420" spans="1:32" s="2" customFormat="1" ht="18" customHeight="1" outlineLevel="1">
      <c r="A420" s="72"/>
      <c r="B420" s="72"/>
      <c r="C420" s="25" t="s">
        <v>901</v>
      </c>
      <c r="D420" s="25" t="s">
        <v>1122</v>
      </c>
      <c r="E420" s="4"/>
      <c r="F420" s="9">
        <v>1</v>
      </c>
      <c r="G420" s="9"/>
      <c r="H420" s="3">
        <v>0.75</v>
      </c>
      <c r="I420" s="3">
        <v>0.8</v>
      </c>
      <c r="J420" s="3">
        <v>0.85</v>
      </c>
      <c r="K420" s="3">
        <v>0.9</v>
      </c>
      <c r="L420" s="3">
        <v>0.9</v>
      </c>
      <c r="M420" s="5">
        <f>VLOOKUP($C420,'[1]1.계획인구(행정)'!$C$7:$U$501,14,FALSE)</f>
        <v>237</v>
      </c>
      <c r="N420" s="5">
        <f>VLOOKUP($C420,'[1]1.계획인구(행정)'!$C$7:$U$501,15,FALSE)</f>
        <v>237</v>
      </c>
      <c r="O420" s="5">
        <f>VLOOKUP($C420,'[1]1.계획인구(행정)'!$C$7:$U$501,16,FALSE)</f>
        <v>234</v>
      </c>
      <c r="P420" s="5">
        <f>VLOOKUP($C420,'[1]1.계획인구(행정)'!$C$7:$U$501,17,FALSE)</f>
        <v>231</v>
      </c>
      <c r="Q420" s="5">
        <f>VLOOKUP($C420,'[1]1.계획인구(행정)'!$C$7:$U$501,18,FALSE)</f>
        <v>236</v>
      </c>
      <c r="R420" s="5">
        <f>VLOOKUP($C420,'[1]1.계획인구(행정)'!$C$7:$U$501,19,FALSE)</f>
        <v>241</v>
      </c>
      <c r="S420" s="27">
        <f t="shared" ref="S420:S422" si="2129">ROUND(IF($F420=0,M420,IF($F420=5,0,0))*H420,0)</f>
        <v>0</v>
      </c>
      <c r="T420" s="27">
        <f t="shared" ref="T420:T422" si="2130">ROUND(IF($F420=0,N420,IF($F420=5,0,0))*H420,0)</f>
        <v>0</v>
      </c>
      <c r="U420" s="27">
        <f t="shared" ref="U420:U422" si="2131">ROUND(IF($F420=0,O420,IF($F420=1,O420,IF($F420=5,O420,0)))*I420,0)</f>
        <v>187</v>
      </c>
      <c r="V420" s="27">
        <f t="shared" ref="V420:V422" si="2132">ROUND(IF($F420=0,P420,IF($F420=1,P420,IF($F420=2,P420,IF($F420=5,P420,0))))*J420,0)</f>
        <v>196</v>
      </c>
      <c r="W420" s="27">
        <f t="shared" ref="W420:W422" si="2133">ROUND(IF($F420=0,Q420,IF($F420=1,Q420,IF($F420=2,Q420,IF($F420=3,Q420,IF($F420=5,Q420,0)))))*K420,0)</f>
        <v>212</v>
      </c>
      <c r="X420" s="27">
        <f t="shared" ref="X420:X422" si="2134">ROUND(IF($F420=0,R420,IF($F420=1,R420,IF($F420=2,R420,IF($F420=3,R420,IF($F420=4,R420,IF($F420=5,R420,0))))))*L420,0)</f>
        <v>217</v>
      </c>
      <c r="Y420" s="27">
        <f t="shared" ref="Y420:Y422" si="2135">ROUND(IF($F420=0,M420,IF($F420=5,M420,0))*H420,0)</f>
        <v>0</v>
      </c>
      <c r="Z420" s="27">
        <f t="shared" ref="Z420:Z422" si="2136">ROUND(IF($F420=0,N420,IF($F420=5,N420,0))*H420,0)</f>
        <v>0</v>
      </c>
      <c r="AA420" s="27">
        <f t="shared" ref="AA420:AA422" si="2137">ROUND(IF($F420=0,O420,IF($F420=1,O420,IF($F420=5,O420,0)))*I420,0)</f>
        <v>187</v>
      </c>
      <c r="AB420" s="27">
        <f t="shared" ref="AB420:AB422" si="2138">ROUND(IF($F420=0,P420,IF($F420=1,P420,IF($F420=2,P420,IF($F420=5,P420,0))))*J420,0)</f>
        <v>196</v>
      </c>
      <c r="AC420" s="27">
        <f t="shared" ref="AC420:AC422" si="2139">ROUND(IF($F420=0,Q420,IF($F420=1,Q420,IF($F420=2,Q420,IF($F420=3,Q420,IF($F420=5,Q420,0)))))*K420,0)</f>
        <v>212</v>
      </c>
      <c r="AD420" s="27">
        <f t="shared" ref="AD420:AD422" si="2140">ROUND(IF($F420=0,R420,IF($F420=1,R420,IF($F420=2,R420,IF($F420=3,R420,IF($F420=4,R420,IF($F420=5,R420,0))))))*L420,0)</f>
        <v>217</v>
      </c>
    </row>
    <row r="421" spans="1:32" s="2" customFormat="1" ht="18" customHeight="1" outlineLevel="1">
      <c r="A421" s="72"/>
      <c r="B421" s="72"/>
      <c r="C421" s="25" t="s">
        <v>902</v>
      </c>
      <c r="D421" s="25" t="s">
        <v>1122</v>
      </c>
      <c r="E421" s="4"/>
      <c r="F421" s="9">
        <v>1</v>
      </c>
      <c r="G421" s="9"/>
      <c r="H421" s="3">
        <v>0.75</v>
      </c>
      <c r="I421" s="3">
        <v>0.8</v>
      </c>
      <c r="J421" s="3">
        <v>0.85</v>
      </c>
      <c r="K421" s="3">
        <v>0.9</v>
      </c>
      <c r="L421" s="3">
        <v>0.9</v>
      </c>
      <c r="M421" s="5">
        <f>VLOOKUP($C421,'[1]1.계획인구(행정)'!$C$7:$U$501,14,FALSE)</f>
        <v>49</v>
      </c>
      <c r="N421" s="5">
        <f>VLOOKUP($C421,'[1]1.계획인구(행정)'!$C$7:$U$501,15,FALSE)</f>
        <v>49</v>
      </c>
      <c r="O421" s="5">
        <f>VLOOKUP($C421,'[1]1.계획인구(행정)'!$C$7:$U$501,16,FALSE)</f>
        <v>49</v>
      </c>
      <c r="P421" s="5">
        <f>VLOOKUP($C421,'[1]1.계획인구(행정)'!$C$7:$U$501,17,FALSE)</f>
        <v>48</v>
      </c>
      <c r="Q421" s="5">
        <f>VLOOKUP($C421,'[1]1.계획인구(행정)'!$C$7:$U$501,18,FALSE)</f>
        <v>49</v>
      </c>
      <c r="R421" s="5">
        <f>VLOOKUP($C421,'[1]1.계획인구(행정)'!$C$7:$U$501,19,FALSE)</f>
        <v>50</v>
      </c>
      <c r="S421" s="27">
        <f t="shared" si="2129"/>
        <v>0</v>
      </c>
      <c r="T421" s="27">
        <f t="shared" si="2130"/>
        <v>0</v>
      </c>
      <c r="U421" s="27">
        <f t="shared" si="2131"/>
        <v>39</v>
      </c>
      <c r="V421" s="27">
        <f t="shared" si="2132"/>
        <v>41</v>
      </c>
      <c r="W421" s="27">
        <f t="shared" si="2133"/>
        <v>44</v>
      </c>
      <c r="X421" s="27">
        <f t="shared" si="2134"/>
        <v>45</v>
      </c>
      <c r="Y421" s="27">
        <f t="shared" si="2135"/>
        <v>0</v>
      </c>
      <c r="Z421" s="27">
        <f t="shared" si="2136"/>
        <v>0</v>
      </c>
      <c r="AA421" s="27">
        <f t="shared" si="2137"/>
        <v>39</v>
      </c>
      <c r="AB421" s="27">
        <f t="shared" si="2138"/>
        <v>41</v>
      </c>
      <c r="AC421" s="27">
        <f t="shared" si="2139"/>
        <v>44</v>
      </c>
      <c r="AD421" s="27">
        <f t="shared" si="2140"/>
        <v>45</v>
      </c>
    </row>
    <row r="422" spans="1:32" s="2" customFormat="1" ht="18" customHeight="1" outlineLevel="1">
      <c r="A422" s="72"/>
      <c r="B422" s="72"/>
      <c r="C422" s="25" t="s">
        <v>903</v>
      </c>
      <c r="D422" s="25" t="s">
        <v>1122</v>
      </c>
      <c r="E422" s="4"/>
      <c r="F422" s="9">
        <v>1</v>
      </c>
      <c r="G422" s="9"/>
      <c r="H422" s="3">
        <v>0.75</v>
      </c>
      <c r="I422" s="3">
        <v>0.8</v>
      </c>
      <c r="J422" s="3">
        <v>0.85</v>
      </c>
      <c r="K422" s="3">
        <v>0.9</v>
      </c>
      <c r="L422" s="3">
        <v>0.9</v>
      </c>
      <c r="M422" s="5">
        <f>VLOOKUP($C422,'[1]1.계획인구(행정)'!$C$7:$U$501,14,FALSE)</f>
        <v>122</v>
      </c>
      <c r="N422" s="5">
        <f>VLOOKUP($C422,'[1]1.계획인구(행정)'!$C$7:$U$501,15,FALSE)</f>
        <v>122</v>
      </c>
      <c r="O422" s="5">
        <f>VLOOKUP($C422,'[1]1.계획인구(행정)'!$C$7:$U$501,16,FALSE)</f>
        <v>120</v>
      </c>
      <c r="P422" s="5">
        <f>VLOOKUP($C422,'[1]1.계획인구(행정)'!$C$7:$U$501,17,FALSE)</f>
        <v>119</v>
      </c>
      <c r="Q422" s="5">
        <f>VLOOKUP($C422,'[1]1.계획인구(행정)'!$C$7:$U$501,18,FALSE)</f>
        <v>122</v>
      </c>
      <c r="R422" s="5">
        <f>VLOOKUP($C422,'[1]1.계획인구(행정)'!$C$7:$U$501,19,FALSE)</f>
        <v>124</v>
      </c>
      <c r="S422" s="27">
        <f t="shared" si="2129"/>
        <v>0</v>
      </c>
      <c r="T422" s="27">
        <f t="shared" si="2130"/>
        <v>0</v>
      </c>
      <c r="U422" s="27">
        <f t="shared" si="2131"/>
        <v>96</v>
      </c>
      <c r="V422" s="27">
        <f t="shared" si="2132"/>
        <v>101</v>
      </c>
      <c r="W422" s="27">
        <f t="shared" si="2133"/>
        <v>110</v>
      </c>
      <c r="X422" s="27">
        <f t="shared" si="2134"/>
        <v>112</v>
      </c>
      <c r="Y422" s="27">
        <f t="shared" si="2135"/>
        <v>0</v>
      </c>
      <c r="Z422" s="27">
        <f t="shared" si="2136"/>
        <v>0</v>
      </c>
      <c r="AA422" s="27">
        <f t="shared" si="2137"/>
        <v>96</v>
      </c>
      <c r="AB422" s="27">
        <f t="shared" si="2138"/>
        <v>101</v>
      </c>
      <c r="AC422" s="27">
        <f t="shared" si="2139"/>
        <v>110</v>
      </c>
      <c r="AD422" s="27">
        <f t="shared" si="2140"/>
        <v>112</v>
      </c>
    </row>
    <row r="423" spans="1:32" s="2" customFormat="1" ht="18" customHeight="1">
      <c r="A423" s="72"/>
      <c r="B423" s="72" t="s">
        <v>326</v>
      </c>
      <c r="C423" s="22" t="s">
        <v>327</v>
      </c>
      <c r="D423" s="25" t="s">
        <v>5</v>
      </c>
      <c r="E423" s="4">
        <f>SUM(E424:E425)</f>
        <v>69358</v>
      </c>
      <c r="F423" s="9"/>
      <c r="G423" s="9"/>
      <c r="H423" s="3"/>
      <c r="I423" s="3"/>
      <c r="J423" s="3"/>
      <c r="K423" s="3"/>
      <c r="L423" s="3"/>
      <c r="M423" s="5">
        <f>VLOOKUP($C423,'[1]1.계획인구(행정)'!$C$7:$U$501,14,FALSE)</f>
        <v>116</v>
      </c>
      <c r="N423" s="5">
        <f>VLOOKUP($C423,'[1]1.계획인구(행정)'!$C$7:$U$501,15,FALSE)</f>
        <v>116</v>
      </c>
      <c r="O423" s="5">
        <f>VLOOKUP($C423,'[1]1.계획인구(행정)'!$C$7:$U$501,16,FALSE)</f>
        <v>114</v>
      </c>
      <c r="P423" s="5">
        <f>VLOOKUP($C423,'[1]1.계획인구(행정)'!$C$7:$U$501,17,FALSE)</f>
        <v>113</v>
      </c>
      <c r="Q423" s="5">
        <f>VLOOKUP($C423,'[1]1.계획인구(행정)'!$C$7:$U$501,18,FALSE)</f>
        <v>116</v>
      </c>
      <c r="R423" s="5">
        <f>VLOOKUP($C423,'[1]1.계획인구(행정)'!$C$7:$U$501,19,FALSE)</f>
        <v>118</v>
      </c>
      <c r="S423" s="5">
        <f>SUM(S424:S425)</f>
        <v>0</v>
      </c>
      <c r="T423" s="5">
        <f>SUM(T424:T425)</f>
        <v>0</v>
      </c>
      <c r="U423" s="5">
        <f t="shared" ref="U423:AD423" si="2141">SUM(U424:U425)</f>
        <v>91</v>
      </c>
      <c r="V423" s="5">
        <f t="shared" si="2141"/>
        <v>96</v>
      </c>
      <c r="W423" s="5">
        <f t="shared" si="2141"/>
        <v>104</v>
      </c>
      <c r="X423" s="5">
        <f t="shared" si="2141"/>
        <v>106</v>
      </c>
      <c r="Y423" s="5">
        <f t="shared" si="2141"/>
        <v>0</v>
      </c>
      <c r="Z423" s="5">
        <f t="shared" si="2141"/>
        <v>0</v>
      </c>
      <c r="AA423" s="5">
        <f t="shared" si="2141"/>
        <v>91</v>
      </c>
      <c r="AB423" s="5">
        <f t="shared" si="2141"/>
        <v>96</v>
      </c>
      <c r="AC423" s="5">
        <f t="shared" si="2141"/>
        <v>104</v>
      </c>
      <c r="AD423" s="5">
        <f t="shared" si="2141"/>
        <v>106</v>
      </c>
    </row>
    <row r="424" spans="1:32" s="2" customFormat="1" ht="18" customHeight="1" outlineLevel="1">
      <c r="A424" s="72"/>
      <c r="B424" s="72"/>
      <c r="C424" s="12"/>
      <c r="D424" s="25" t="s">
        <v>328</v>
      </c>
      <c r="E424" s="4">
        <v>42005</v>
      </c>
      <c r="F424" s="9">
        <v>1</v>
      </c>
      <c r="G424" s="9"/>
      <c r="H424" s="3">
        <v>0.75</v>
      </c>
      <c r="I424" s="3">
        <v>0.8</v>
      </c>
      <c r="J424" s="3">
        <v>0.85</v>
      </c>
      <c r="K424" s="3">
        <v>0.9</v>
      </c>
      <c r="L424" s="3">
        <v>0.9</v>
      </c>
      <c r="M424" s="5">
        <f>ROUND(M$423*($E424/$E$423),0)</f>
        <v>70</v>
      </c>
      <c r="N424" s="5">
        <f t="shared" ref="N424:R424" si="2142">ROUND(N$423*($E424/$E$423),0)</f>
        <v>70</v>
      </c>
      <c r="O424" s="5">
        <f t="shared" si="2142"/>
        <v>69</v>
      </c>
      <c r="P424" s="5">
        <f t="shared" si="2142"/>
        <v>68</v>
      </c>
      <c r="Q424" s="5">
        <f t="shared" si="2142"/>
        <v>70</v>
      </c>
      <c r="R424" s="5">
        <f t="shared" si="2142"/>
        <v>71</v>
      </c>
      <c r="S424" s="27">
        <f t="shared" ref="S424:S425" si="2143">ROUND(IF($F424=0,M424,IF($F424=5,0,0))*H424,0)</f>
        <v>0</v>
      </c>
      <c r="T424" s="27">
        <f t="shared" ref="T424:T425" si="2144">ROUND(IF($F424=0,N424,IF($F424=5,0,0))*H424,0)</f>
        <v>0</v>
      </c>
      <c r="U424" s="27">
        <f t="shared" ref="U424:U425" si="2145">ROUND(IF($F424=0,O424,IF($F424=1,O424,IF($F424=5,O424,0)))*I424,0)</f>
        <v>55</v>
      </c>
      <c r="V424" s="27">
        <f t="shared" ref="V424:V425" si="2146">ROUND(IF($F424=0,P424,IF($F424=1,P424,IF($F424=2,P424,IF($F424=5,P424,0))))*J424,0)</f>
        <v>58</v>
      </c>
      <c r="W424" s="27">
        <f t="shared" ref="W424:W425" si="2147">ROUND(IF($F424=0,Q424,IF($F424=1,Q424,IF($F424=2,Q424,IF($F424=3,Q424,IF($F424=5,Q424,0)))))*K424,0)</f>
        <v>63</v>
      </c>
      <c r="X424" s="27">
        <f t="shared" ref="X424:X425" si="2148">ROUND(IF($F424=0,R424,IF($F424=1,R424,IF($F424=2,R424,IF($F424=3,R424,IF($F424=4,R424,IF($F424=5,R424,0))))))*L424,0)</f>
        <v>64</v>
      </c>
      <c r="Y424" s="27">
        <f t="shared" ref="Y424:Y425" si="2149">ROUND(IF($F424=0,M424,IF($F424=5,M424,0))*H424,0)</f>
        <v>0</v>
      </c>
      <c r="Z424" s="27">
        <f t="shared" ref="Z424:Z425" si="2150">ROUND(IF($F424=0,N424,IF($F424=5,N424,0))*H424,0)</f>
        <v>0</v>
      </c>
      <c r="AA424" s="27">
        <f t="shared" ref="AA424:AA425" si="2151">ROUND(IF($F424=0,O424,IF($F424=1,O424,IF($F424=5,O424,0)))*I424,0)</f>
        <v>55</v>
      </c>
      <c r="AB424" s="27">
        <f t="shared" ref="AB424:AB425" si="2152">ROUND(IF($F424=0,P424,IF($F424=1,P424,IF($F424=2,P424,IF($F424=5,P424,0))))*J424,0)</f>
        <v>58</v>
      </c>
      <c r="AC424" s="27">
        <f t="shared" ref="AC424:AC425" si="2153">ROUND(IF($F424=0,Q424,IF($F424=1,Q424,IF($F424=2,Q424,IF($F424=3,Q424,IF($F424=5,Q424,0)))))*K424,0)</f>
        <v>63</v>
      </c>
      <c r="AD424" s="27">
        <f t="shared" ref="AD424:AD425" si="2154">ROUND(IF($F424=0,R424,IF($F424=1,R424,IF($F424=2,R424,IF($F424=3,R424,IF($F424=4,R424,IF($F424=5,R424,0))))))*L424,0)</f>
        <v>64</v>
      </c>
    </row>
    <row r="425" spans="1:32" s="2" customFormat="1" ht="18" customHeight="1" outlineLevel="1">
      <c r="A425" s="72"/>
      <c r="B425" s="72"/>
      <c r="C425" s="11"/>
      <c r="D425" s="25" t="s">
        <v>329</v>
      </c>
      <c r="E425" s="4">
        <v>27353</v>
      </c>
      <c r="F425" s="9">
        <v>1</v>
      </c>
      <c r="G425" s="9"/>
      <c r="H425" s="3">
        <v>0.75</v>
      </c>
      <c r="I425" s="3">
        <v>0.8</v>
      </c>
      <c r="J425" s="3">
        <v>0.85</v>
      </c>
      <c r="K425" s="3">
        <v>0.9</v>
      </c>
      <c r="L425" s="3">
        <v>0.9</v>
      </c>
      <c r="M425" s="5">
        <f>M423-M424</f>
        <v>46</v>
      </c>
      <c r="N425" s="5">
        <f t="shared" ref="N425" si="2155">N423-N424</f>
        <v>46</v>
      </c>
      <c r="O425" s="5">
        <f t="shared" ref="O425:R425" si="2156">O423-O424</f>
        <v>45</v>
      </c>
      <c r="P425" s="5">
        <f t="shared" si="2156"/>
        <v>45</v>
      </c>
      <c r="Q425" s="5">
        <f t="shared" si="2156"/>
        <v>46</v>
      </c>
      <c r="R425" s="5">
        <f t="shared" si="2156"/>
        <v>47</v>
      </c>
      <c r="S425" s="27">
        <f t="shared" si="2143"/>
        <v>0</v>
      </c>
      <c r="T425" s="27">
        <f t="shared" si="2144"/>
        <v>0</v>
      </c>
      <c r="U425" s="27">
        <f t="shared" si="2145"/>
        <v>36</v>
      </c>
      <c r="V425" s="27">
        <f t="shared" si="2146"/>
        <v>38</v>
      </c>
      <c r="W425" s="27">
        <f t="shared" si="2147"/>
        <v>41</v>
      </c>
      <c r="X425" s="27">
        <f t="shared" si="2148"/>
        <v>42</v>
      </c>
      <c r="Y425" s="27">
        <f t="shared" si="2149"/>
        <v>0</v>
      </c>
      <c r="Z425" s="27">
        <f t="shared" si="2150"/>
        <v>0</v>
      </c>
      <c r="AA425" s="27">
        <f t="shared" si="2151"/>
        <v>36</v>
      </c>
      <c r="AB425" s="27">
        <f t="shared" si="2152"/>
        <v>38</v>
      </c>
      <c r="AC425" s="27">
        <f t="shared" si="2153"/>
        <v>41</v>
      </c>
      <c r="AD425" s="27">
        <f t="shared" si="2154"/>
        <v>42</v>
      </c>
    </row>
    <row r="426" spans="1:32" s="2" customFormat="1" ht="18" customHeight="1">
      <c r="A426" s="72"/>
      <c r="B426" s="72" t="s">
        <v>330</v>
      </c>
      <c r="C426" s="25" t="s">
        <v>331</v>
      </c>
      <c r="D426" s="25" t="s">
        <v>5</v>
      </c>
      <c r="E426" s="4"/>
      <c r="F426" s="9"/>
      <c r="G426" s="9"/>
      <c r="H426" s="3"/>
      <c r="I426" s="3"/>
      <c r="J426" s="3"/>
      <c r="K426" s="3"/>
      <c r="L426" s="3"/>
      <c r="M426" s="5">
        <f>SUMPRODUCT(($D427:$D435="계")*(M427:M435))</f>
        <v>437</v>
      </c>
      <c r="N426" s="5">
        <f t="shared" ref="N426" si="2157">SUMPRODUCT(($D427:$D435="계")*(N427:N435))</f>
        <v>438</v>
      </c>
      <c r="O426" s="5">
        <f t="shared" ref="O426:R426" si="2158">SUMPRODUCT(($D427:$D435="계")*(O427:O435))</f>
        <v>431</v>
      </c>
      <c r="P426" s="5">
        <f t="shared" si="2158"/>
        <v>427</v>
      </c>
      <c r="Q426" s="5">
        <f t="shared" si="2158"/>
        <v>436</v>
      </c>
      <c r="R426" s="5">
        <f t="shared" si="2158"/>
        <v>444</v>
      </c>
      <c r="S426" s="5">
        <f t="shared" ref="S426:T426" si="2159">SUMPRODUCT(($D427:$D435="계")*(S427:S435))</f>
        <v>0</v>
      </c>
      <c r="T426" s="5">
        <f t="shared" si="2159"/>
        <v>0</v>
      </c>
      <c r="U426" s="5">
        <f t="shared" ref="U426" si="2160">SUMPRODUCT(($D427:$D435="계")*(U427:U435))</f>
        <v>345</v>
      </c>
      <c r="V426" s="5">
        <f t="shared" ref="V426" si="2161">SUMPRODUCT(($D427:$D435="계")*(V427:V435))</f>
        <v>363</v>
      </c>
      <c r="W426" s="5">
        <f t="shared" ref="W426" si="2162">SUMPRODUCT(($D427:$D435="계")*(W427:W435))</f>
        <v>394</v>
      </c>
      <c r="X426" s="5">
        <f t="shared" ref="X426" si="2163">SUMPRODUCT(($D427:$D435="계")*(X427:X435))</f>
        <v>401</v>
      </c>
      <c r="Y426" s="5">
        <f t="shared" ref="Y426:Z426" si="2164">SUMPRODUCT(($D427:$D435="계")*(Y427:Y435))</f>
        <v>0</v>
      </c>
      <c r="Z426" s="5">
        <f t="shared" si="2164"/>
        <v>0</v>
      </c>
      <c r="AA426" s="5">
        <f t="shared" ref="AA426" si="2165">SUMPRODUCT(($D427:$D435="계")*(AA427:AA435))</f>
        <v>345</v>
      </c>
      <c r="AB426" s="5">
        <f t="shared" ref="AB426" si="2166">SUMPRODUCT(($D427:$D435="계")*(AB427:AB435))</f>
        <v>363</v>
      </c>
      <c r="AC426" s="5">
        <f t="shared" ref="AC426" si="2167">SUMPRODUCT(($D427:$D435="계")*(AC427:AC435))</f>
        <v>394</v>
      </c>
      <c r="AD426" s="5">
        <f t="shared" ref="AD426" si="2168">SUMPRODUCT(($D427:$D435="계")*(AD427:AD435))</f>
        <v>401</v>
      </c>
    </row>
    <row r="427" spans="1:32" s="2" customFormat="1" ht="18" customHeight="1" outlineLevel="1">
      <c r="A427" s="72"/>
      <c r="B427" s="72"/>
      <c r="C427" s="22" t="s">
        <v>904</v>
      </c>
      <c r="D427" s="25" t="s">
        <v>1122</v>
      </c>
      <c r="E427" s="4">
        <f>SUM(E428:E432)</f>
        <v>97284</v>
      </c>
      <c r="F427" s="9"/>
      <c r="G427" s="9"/>
      <c r="H427" s="3"/>
      <c r="I427" s="3"/>
      <c r="J427" s="3"/>
      <c r="K427" s="3"/>
      <c r="L427" s="3"/>
      <c r="M427" s="5">
        <f>VLOOKUP($C427,'[1]1.계획인구(행정)'!$C$7:$U$501,14,FALSE)</f>
        <v>326</v>
      </c>
      <c r="N427" s="5">
        <f>VLOOKUP($C427,'[1]1.계획인구(행정)'!$C$7:$U$501,15,FALSE)</f>
        <v>327</v>
      </c>
      <c r="O427" s="5">
        <f>VLOOKUP($C427,'[1]1.계획인구(행정)'!$C$7:$U$501,16,FALSE)</f>
        <v>322</v>
      </c>
      <c r="P427" s="5">
        <f>VLOOKUP($C427,'[1]1.계획인구(행정)'!$C$7:$U$501,17,FALSE)</f>
        <v>318</v>
      </c>
      <c r="Q427" s="5">
        <f>VLOOKUP($C427,'[1]1.계획인구(행정)'!$C$7:$U$501,18,FALSE)</f>
        <v>325</v>
      </c>
      <c r="R427" s="5">
        <f>VLOOKUP($C427,'[1]1.계획인구(행정)'!$C$7:$U$501,19,FALSE)</f>
        <v>331</v>
      </c>
      <c r="S427" s="5">
        <f>SUM(S428:S432)</f>
        <v>0</v>
      </c>
      <c r="T427" s="5">
        <f>SUM(T428:T432)</f>
        <v>0</v>
      </c>
      <c r="U427" s="5">
        <f t="shared" ref="U427:AD427" si="2169">SUM(U428:U432)</f>
        <v>258</v>
      </c>
      <c r="V427" s="5">
        <f t="shared" si="2169"/>
        <v>271</v>
      </c>
      <c r="W427" s="5">
        <f t="shared" si="2169"/>
        <v>294</v>
      </c>
      <c r="X427" s="5">
        <f t="shared" si="2169"/>
        <v>300</v>
      </c>
      <c r="Y427" s="5">
        <f t="shared" si="2169"/>
        <v>0</v>
      </c>
      <c r="Z427" s="5">
        <f t="shared" ref="Z427" si="2170">SUM(Z428:Z432)</f>
        <v>0</v>
      </c>
      <c r="AA427" s="5">
        <f t="shared" si="2169"/>
        <v>258</v>
      </c>
      <c r="AB427" s="5">
        <f t="shared" si="2169"/>
        <v>271</v>
      </c>
      <c r="AC427" s="5">
        <f t="shared" si="2169"/>
        <v>294</v>
      </c>
      <c r="AD427" s="5">
        <f t="shared" si="2169"/>
        <v>300</v>
      </c>
    </row>
    <row r="428" spans="1:32" s="2" customFormat="1" ht="18" customHeight="1" outlineLevel="1">
      <c r="A428" s="72"/>
      <c r="B428" s="72"/>
      <c r="C428" s="23"/>
      <c r="D428" s="25" t="s">
        <v>332</v>
      </c>
      <c r="E428" s="4">
        <v>21940</v>
      </c>
      <c r="F428" s="9">
        <v>1</v>
      </c>
      <c r="G428" s="9"/>
      <c r="H428" s="3">
        <v>0.75</v>
      </c>
      <c r="I428" s="3">
        <v>0.8</v>
      </c>
      <c r="J428" s="3">
        <v>0.85</v>
      </c>
      <c r="K428" s="3">
        <v>0.9</v>
      </c>
      <c r="L428" s="3">
        <v>0.9</v>
      </c>
      <c r="M428" s="5">
        <f>ROUND(M$427*($E428/$E$427),0)</f>
        <v>74</v>
      </c>
      <c r="N428" s="5">
        <f t="shared" ref="N428:R431" si="2171">ROUND(N$427*($E428/$E$427),0)</f>
        <v>74</v>
      </c>
      <c r="O428" s="5">
        <f t="shared" si="2171"/>
        <v>73</v>
      </c>
      <c r="P428" s="5">
        <f t="shared" si="2171"/>
        <v>72</v>
      </c>
      <c r="Q428" s="5">
        <f t="shared" si="2171"/>
        <v>73</v>
      </c>
      <c r="R428" s="5">
        <f t="shared" si="2171"/>
        <v>75</v>
      </c>
      <c r="S428" s="27">
        <f t="shared" ref="S428:S432" si="2172">ROUND(IF($F428=0,M428,IF($F428=5,0,0))*H428,0)</f>
        <v>0</v>
      </c>
      <c r="T428" s="27">
        <f t="shared" ref="T428:T432" si="2173">ROUND(IF($F428=0,N428,IF($F428=5,0,0))*H428,0)</f>
        <v>0</v>
      </c>
      <c r="U428" s="27">
        <f t="shared" ref="U428:U432" si="2174">ROUND(IF($F428=0,O428,IF($F428=1,O428,IF($F428=5,O428,0)))*I428,0)</f>
        <v>58</v>
      </c>
      <c r="V428" s="27">
        <f t="shared" ref="V428:V432" si="2175">ROUND(IF($F428=0,P428,IF($F428=1,P428,IF($F428=2,P428,IF($F428=5,P428,0))))*J428,0)</f>
        <v>61</v>
      </c>
      <c r="W428" s="27">
        <f t="shared" ref="W428:W432" si="2176">ROUND(IF($F428=0,Q428,IF($F428=1,Q428,IF($F428=2,Q428,IF($F428=3,Q428,IF($F428=5,Q428,0)))))*K428,0)</f>
        <v>66</v>
      </c>
      <c r="X428" s="27">
        <f t="shared" ref="X428:X432" si="2177">ROUND(IF($F428=0,R428,IF($F428=1,R428,IF($F428=2,R428,IF($F428=3,R428,IF($F428=4,R428,IF($F428=5,R428,0))))))*L428,0)</f>
        <v>68</v>
      </c>
      <c r="Y428" s="27">
        <f t="shared" ref="Y428:Y432" si="2178">ROUND(IF($F428=0,M428,IF($F428=5,M428,0))*H428,0)</f>
        <v>0</v>
      </c>
      <c r="Z428" s="27">
        <f t="shared" ref="Z428:Z432" si="2179">ROUND(IF($F428=0,N428,IF($F428=5,N428,0))*H428,0)</f>
        <v>0</v>
      </c>
      <c r="AA428" s="27">
        <f t="shared" ref="AA428:AA432" si="2180">ROUND(IF($F428=0,O428,IF($F428=1,O428,IF($F428=5,O428,0)))*I428,0)</f>
        <v>58</v>
      </c>
      <c r="AB428" s="27">
        <f t="shared" ref="AB428:AB432" si="2181">ROUND(IF($F428=0,P428,IF($F428=1,P428,IF($F428=2,P428,IF($F428=5,P428,0))))*J428,0)</f>
        <v>61</v>
      </c>
      <c r="AC428" s="27">
        <f t="shared" ref="AC428:AC432" si="2182">ROUND(IF($F428=0,Q428,IF($F428=1,Q428,IF($F428=2,Q428,IF($F428=3,Q428,IF($F428=5,Q428,0)))))*K428,0)</f>
        <v>66</v>
      </c>
      <c r="AD428" s="27">
        <f t="shared" ref="AD428:AD432" si="2183">ROUND(IF($F428=0,R428,IF($F428=1,R428,IF($F428=2,R428,IF($F428=3,R428,IF($F428=4,R428,IF($F428=5,R428,0))))))*L428,0)</f>
        <v>68</v>
      </c>
    </row>
    <row r="429" spans="1:32" s="2" customFormat="1" ht="18" customHeight="1" outlineLevel="1">
      <c r="A429" s="72"/>
      <c r="B429" s="72"/>
      <c r="C429" s="23"/>
      <c r="D429" s="25" t="s">
        <v>333</v>
      </c>
      <c r="E429" s="4">
        <v>13151</v>
      </c>
      <c r="F429" s="9">
        <v>1</v>
      </c>
      <c r="G429" s="9"/>
      <c r="H429" s="3">
        <v>0.75</v>
      </c>
      <c r="I429" s="3">
        <v>0.8</v>
      </c>
      <c r="J429" s="3">
        <v>0.85</v>
      </c>
      <c r="K429" s="3">
        <v>0.9</v>
      </c>
      <c r="L429" s="3">
        <v>0.9</v>
      </c>
      <c r="M429" s="5">
        <f t="shared" ref="M429:M431" si="2184">ROUND(M$427*($E429/$E$427),0)</f>
        <v>44</v>
      </c>
      <c r="N429" s="5">
        <f t="shared" si="2171"/>
        <v>44</v>
      </c>
      <c r="O429" s="5">
        <f t="shared" si="2171"/>
        <v>44</v>
      </c>
      <c r="P429" s="5">
        <f t="shared" si="2171"/>
        <v>43</v>
      </c>
      <c r="Q429" s="5">
        <f t="shared" si="2171"/>
        <v>44</v>
      </c>
      <c r="R429" s="5">
        <f t="shared" si="2171"/>
        <v>45</v>
      </c>
      <c r="S429" s="27">
        <f t="shared" si="2172"/>
        <v>0</v>
      </c>
      <c r="T429" s="27">
        <f t="shared" si="2173"/>
        <v>0</v>
      </c>
      <c r="U429" s="27">
        <f t="shared" si="2174"/>
        <v>35</v>
      </c>
      <c r="V429" s="27">
        <f t="shared" si="2175"/>
        <v>37</v>
      </c>
      <c r="W429" s="27">
        <f t="shared" si="2176"/>
        <v>40</v>
      </c>
      <c r="X429" s="27">
        <f t="shared" si="2177"/>
        <v>41</v>
      </c>
      <c r="Y429" s="27">
        <f t="shared" si="2178"/>
        <v>0</v>
      </c>
      <c r="Z429" s="27">
        <f t="shared" si="2179"/>
        <v>0</v>
      </c>
      <c r="AA429" s="27">
        <f t="shared" si="2180"/>
        <v>35</v>
      </c>
      <c r="AB429" s="27">
        <f t="shared" si="2181"/>
        <v>37</v>
      </c>
      <c r="AC429" s="27">
        <f t="shared" si="2182"/>
        <v>40</v>
      </c>
      <c r="AD429" s="27">
        <f t="shared" si="2183"/>
        <v>41</v>
      </c>
    </row>
    <row r="430" spans="1:32" s="2" customFormat="1" ht="18" customHeight="1" outlineLevel="1">
      <c r="A430" s="72"/>
      <c r="B430" s="72"/>
      <c r="C430" s="23"/>
      <c r="D430" s="25" t="s">
        <v>334</v>
      </c>
      <c r="E430" s="4">
        <v>18378</v>
      </c>
      <c r="F430" s="9">
        <v>1</v>
      </c>
      <c r="G430" s="9"/>
      <c r="H430" s="3">
        <v>0.75</v>
      </c>
      <c r="I430" s="3">
        <v>0.8</v>
      </c>
      <c r="J430" s="3">
        <v>0.85</v>
      </c>
      <c r="K430" s="3">
        <v>0.9</v>
      </c>
      <c r="L430" s="3">
        <v>0.9</v>
      </c>
      <c r="M430" s="5">
        <f t="shared" si="2184"/>
        <v>62</v>
      </c>
      <c r="N430" s="5">
        <f t="shared" si="2171"/>
        <v>62</v>
      </c>
      <c r="O430" s="5">
        <f t="shared" si="2171"/>
        <v>61</v>
      </c>
      <c r="P430" s="5">
        <f t="shared" si="2171"/>
        <v>60</v>
      </c>
      <c r="Q430" s="5">
        <f t="shared" si="2171"/>
        <v>61</v>
      </c>
      <c r="R430" s="5">
        <f t="shared" si="2171"/>
        <v>63</v>
      </c>
      <c r="S430" s="27">
        <f t="shared" si="2172"/>
        <v>0</v>
      </c>
      <c r="T430" s="27">
        <f t="shared" si="2173"/>
        <v>0</v>
      </c>
      <c r="U430" s="27">
        <f t="shared" si="2174"/>
        <v>49</v>
      </c>
      <c r="V430" s="27">
        <f t="shared" si="2175"/>
        <v>51</v>
      </c>
      <c r="W430" s="27">
        <f t="shared" si="2176"/>
        <v>55</v>
      </c>
      <c r="X430" s="27">
        <f t="shared" si="2177"/>
        <v>57</v>
      </c>
      <c r="Y430" s="27">
        <f t="shared" si="2178"/>
        <v>0</v>
      </c>
      <c r="Z430" s="27">
        <f t="shared" si="2179"/>
        <v>0</v>
      </c>
      <c r="AA430" s="27">
        <f t="shared" si="2180"/>
        <v>49</v>
      </c>
      <c r="AB430" s="27">
        <f t="shared" si="2181"/>
        <v>51</v>
      </c>
      <c r="AC430" s="27">
        <f t="shared" si="2182"/>
        <v>55</v>
      </c>
      <c r="AD430" s="27">
        <f t="shared" si="2183"/>
        <v>57</v>
      </c>
    </row>
    <row r="431" spans="1:32" s="2" customFormat="1" ht="18" customHeight="1" outlineLevel="1">
      <c r="A431" s="72"/>
      <c r="B431" s="72"/>
      <c r="C431" s="23"/>
      <c r="D431" s="25" t="s">
        <v>335</v>
      </c>
      <c r="E431" s="4">
        <v>30924</v>
      </c>
      <c r="F431" s="9">
        <v>1</v>
      </c>
      <c r="G431" s="9"/>
      <c r="H431" s="3">
        <v>0.75</v>
      </c>
      <c r="I431" s="3">
        <v>0.8</v>
      </c>
      <c r="J431" s="3">
        <v>0.85</v>
      </c>
      <c r="K431" s="3">
        <v>0.9</v>
      </c>
      <c r="L431" s="3">
        <v>0.9</v>
      </c>
      <c r="M431" s="5">
        <f t="shared" si="2184"/>
        <v>104</v>
      </c>
      <c r="N431" s="5">
        <f t="shared" si="2171"/>
        <v>104</v>
      </c>
      <c r="O431" s="5">
        <f t="shared" si="2171"/>
        <v>102</v>
      </c>
      <c r="P431" s="5">
        <f t="shared" si="2171"/>
        <v>101</v>
      </c>
      <c r="Q431" s="5">
        <f t="shared" si="2171"/>
        <v>103</v>
      </c>
      <c r="R431" s="5">
        <f t="shared" si="2171"/>
        <v>105</v>
      </c>
      <c r="S431" s="27">
        <f t="shared" si="2172"/>
        <v>0</v>
      </c>
      <c r="T431" s="27">
        <f t="shared" si="2173"/>
        <v>0</v>
      </c>
      <c r="U431" s="27">
        <f t="shared" si="2174"/>
        <v>82</v>
      </c>
      <c r="V431" s="27">
        <f t="shared" si="2175"/>
        <v>86</v>
      </c>
      <c r="W431" s="27">
        <f t="shared" si="2176"/>
        <v>93</v>
      </c>
      <c r="X431" s="27">
        <f t="shared" si="2177"/>
        <v>95</v>
      </c>
      <c r="Y431" s="27">
        <f t="shared" si="2178"/>
        <v>0</v>
      </c>
      <c r="Z431" s="27">
        <f t="shared" si="2179"/>
        <v>0</v>
      </c>
      <c r="AA431" s="27">
        <f t="shared" si="2180"/>
        <v>82</v>
      </c>
      <c r="AB431" s="27">
        <f t="shared" si="2181"/>
        <v>86</v>
      </c>
      <c r="AC431" s="27">
        <f t="shared" si="2182"/>
        <v>93</v>
      </c>
      <c r="AD431" s="27">
        <f t="shared" si="2183"/>
        <v>95</v>
      </c>
    </row>
    <row r="432" spans="1:32" s="2" customFormat="1" ht="18" customHeight="1" outlineLevel="1">
      <c r="A432" s="72"/>
      <c r="B432" s="72"/>
      <c r="C432" s="23"/>
      <c r="D432" s="25" t="s">
        <v>328</v>
      </c>
      <c r="E432" s="4">
        <v>12891</v>
      </c>
      <c r="F432" s="9">
        <v>1</v>
      </c>
      <c r="G432" s="9"/>
      <c r="H432" s="3">
        <v>0.75</v>
      </c>
      <c r="I432" s="3">
        <v>0.8</v>
      </c>
      <c r="J432" s="3">
        <v>0.85</v>
      </c>
      <c r="K432" s="3">
        <v>0.9</v>
      </c>
      <c r="L432" s="3">
        <v>0.9</v>
      </c>
      <c r="M432" s="5">
        <f>M427-M428-M429-M430-M431</f>
        <v>42</v>
      </c>
      <c r="N432" s="5">
        <f t="shared" ref="N432" si="2185">N427-N428-N429-N430-N431</f>
        <v>43</v>
      </c>
      <c r="O432" s="5">
        <f t="shared" ref="O432:R432" si="2186">O427-O428-O429-O430-O431</f>
        <v>42</v>
      </c>
      <c r="P432" s="5">
        <f t="shared" si="2186"/>
        <v>42</v>
      </c>
      <c r="Q432" s="5">
        <f t="shared" si="2186"/>
        <v>44</v>
      </c>
      <c r="R432" s="5">
        <f t="shared" si="2186"/>
        <v>43</v>
      </c>
      <c r="S432" s="27">
        <f t="shared" si="2172"/>
        <v>0</v>
      </c>
      <c r="T432" s="27">
        <f t="shared" si="2173"/>
        <v>0</v>
      </c>
      <c r="U432" s="27">
        <f t="shared" si="2174"/>
        <v>34</v>
      </c>
      <c r="V432" s="27">
        <f t="shared" si="2175"/>
        <v>36</v>
      </c>
      <c r="W432" s="27">
        <f t="shared" si="2176"/>
        <v>40</v>
      </c>
      <c r="X432" s="27">
        <f t="shared" si="2177"/>
        <v>39</v>
      </c>
      <c r="Y432" s="27">
        <f t="shared" si="2178"/>
        <v>0</v>
      </c>
      <c r="Z432" s="27">
        <f t="shared" si="2179"/>
        <v>0</v>
      </c>
      <c r="AA432" s="27">
        <f t="shared" si="2180"/>
        <v>34</v>
      </c>
      <c r="AB432" s="27">
        <f t="shared" si="2181"/>
        <v>36</v>
      </c>
      <c r="AC432" s="27">
        <f t="shared" si="2182"/>
        <v>40</v>
      </c>
      <c r="AD432" s="27">
        <f t="shared" si="2183"/>
        <v>39</v>
      </c>
    </row>
    <row r="433" spans="1:30" s="2" customFormat="1" ht="18" customHeight="1" outlineLevel="1">
      <c r="A433" s="72"/>
      <c r="B433" s="72"/>
      <c r="C433" s="22" t="s">
        <v>905</v>
      </c>
      <c r="D433" s="25" t="s">
        <v>1122</v>
      </c>
      <c r="E433" s="4">
        <f>SUM(E434:E435)</f>
        <v>37354</v>
      </c>
      <c r="F433" s="9"/>
      <c r="G433" s="9"/>
      <c r="H433" s="3"/>
      <c r="I433" s="3"/>
      <c r="J433" s="3"/>
      <c r="K433" s="3"/>
      <c r="L433" s="3"/>
      <c r="M433" s="5">
        <f>VLOOKUP($C433,'[1]1.계획인구(행정)'!$C$7:$U$501,14,FALSE)</f>
        <v>111</v>
      </c>
      <c r="N433" s="5">
        <f>VLOOKUP($C433,'[1]1.계획인구(행정)'!$C$7:$U$501,15,FALSE)</f>
        <v>111</v>
      </c>
      <c r="O433" s="5">
        <f>VLOOKUP($C433,'[1]1.계획인구(행정)'!$C$7:$U$501,16,FALSE)</f>
        <v>109</v>
      </c>
      <c r="P433" s="5">
        <f>VLOOKUP($C433,'[1]1.계획인구(행정)'!$C$7:$U$501,17,FALSE)</f>
        <v>109</v>
      </c>
      <c r="Q433" s="5">
        <f>VLOOKUP($C433,'[1]1.계획인구(행정)'!$C$7:$U$501,18,FALSE)</f>
        <v>111</v>
      </c>
      <c r="R433" s="5">
        <f>VLOOKUP($C433,'[1]1.계획인구(행정)'!$C$7:$U$501,19,FALSE)</f>
        <v>113</v>
      </c>
      <c r="S433" s="5">
        <f>SUM(S434:S435)</f>
        <v>0</v>
      </c>
      <c r="T433" s="5">
        <f>SUM(T434:T435)</f>
        <v>0</v>
      </c>
      <c r="U433" s="5">
        <f t="shared" ref="U433:AD433" si="2187">SUM(U434:U435)</f>
        <v>87</v>
      </c>
      <c r="V433" s="5">
        <f t="shared" si="2187"/>
        <v>92</v>
      </c>
      <c r="W433" s="5">
        <f t="shared" si="2187"/>
        <v>100</v>
      </c>
      <c r="X433" s="5">
        <f t="shared" si="2187"/>
        <v>101</v>
      </c>
      <c r="Y433" s="5">
        <f t="shared" si="2187"/>
        <v>0</v>
      </c>
      <c r="Z433" s="5">
        <f t="shared" si="2187"/>
        <v>0</v>
      </c>
      <c r="AA433" s="5">
        <f t="shared" si="2187"/>
        <v>87</v>
      </c>
      <c r="AB433" s="5">
        <f t="shared" si="2187"/>
        <v>92</v>
      </c>
      <c r="AC433" s="5">
        <f t="shared" si="2187"/>
        <v>100</v>
      </c>
      <c r="AD433" s="5">
        <f t="shared" si="2187"/>
        <v>101</v>
      </c>
    </row>
    <row r="434" spans="1:30" s="2" customFormat="1" ht="18" customHeight="1" outlineLevel="1">
      <c r="A434" s="72"/>
      <c r="B434" s="72"/>
      <c r="C434" s="23"/>
      <c r="D434" s="25" t="s">
        <v>336</v>
      </c>
      <c r="E434" s="4">
        <v>28854</v>
      </c>
      <c r="F434" s="9">
        <v>1</v>
      </c>
      <c r="G434" s="9"/>
      <c r="H434" s="3">
        <v>0.75</v>
      </c>
      <c r="I434" s="3">
        <v>0.8</v>
      </c>
      <c r="J434" s="3">
        <v>0.85</v>
      </c>
      <c r="K434" s="3">
        <v>0.9</v>
      </c>
      <c r="L434" s="3">
        <v>0.9</v>
      </c>
      <c r="M434" s="5">
        <f>ROUND(M$433*($E434/$E$433),0)</f>
        <v>86</v>
      </c>
      <c r="N434" s="5">
        <f t="shared" ref="N434:R434" si="2188">ROUND(N$433*($E434/$E$433),0)</f>
        <v>86</v>
      </c>
      <c r="O434" s="5">
        <f t="shared" si="2188"/>
        <v>84</v>
      </c>
      <c r="P434" s="5">
        <f t="shared" si="2188"/>
        <v>84</v>
      </c>
      <c r="Q434" s="5">
        <f t="shared" si="2188"/>
        <v>86</v>
      </c>
      <c r="R434" s="5">
        <f t="shared" si="2188"/>
        <v>87</v>
      </c>
      <c r="S434" s="27">
        <f t="shared" ref="S434:S435" si="2189">ROUND(IF($F434=0,M434,IF($F434=5,0,0))*H434,0)</f>
        <v>0</v>
      </c>
      <c r="T434" s="27">
        <f t="shared" ref="T434:T435" si="2190">ROUND(IF($F434=0,N434,IF($F434=5,0,0))*H434,0)</f>
        <v>0</v>
      </c>
      <c r="U434" s="27">
        <f t="shared" ref="U434:U435" si="2191">ROUND(IF($F434=0,O434,IF($F434=1,O434,IF($F434=5,O434,0)))*I434,0)</f>
        <v>67</v>
      </c>
      <c r="V434" s="27">
        <f t="shared" ref="V434:V435" si="2192">ROUND(IF($F434=0,P434,IF($F434=1,P434,IF($F434=2,P434,IF($F434=5,P434,0))))*J434,0)</f>
        <v>71</v>
      </c>
      <c r="W434" s="27">
        <f t="shared" ref="W434:W435" si="2193">ROUND(IF($F434=0,Q434,IF($F434=1,Q434,IF($F434=2,Q434,IF($F434=3,Q434,IF($F434=5,Q434,0)))))*K434,0)</f>
        <v>77</v>
      </c>
      <c r="X434" s="27">
        <f t="shared" ref="X434:X435" si="2194">ROUND(IF($F434=0,R434,IF($F434=1,R434,IF($F434=2,R434,IF($F434=3,R434,IF($F434=4,R434,IF($F434=5,R434,0))))))*L434,0)</f>
        <v>78</v>
      </c>
      <c r="Y434" s="27">
        <f t="shared" ref="Y434:Y435" si="2195">ROUND(IF($F434=0,M434,IF($F434=5,M434,0))*H434,0)</f>
        <v>0</v>
      </c>
      <c r="Z434" s="27">
        <f t="shared" ref="Z434:Z435" si="2196">ROUND(IF($F434=0,N434,IF($F434=5,N434,0))*H434,0)</f>
        <v>0</v>
      </c>
      <c r="AA434" s="27">
        <f t="shared" ref="AA434:AA435" si="2197">ROUND(IF($F434=0,O434,IF($F434=1,O434,IF($F434=5,O434,0)))*I434,0)</f>
        <v>67</v>
      </c>
      <c r="AB434" s="27">
        <f t="shared" ref="AB434:AB435" si="2198">ROUND(IF($F434=0,P434,IF($F434=1,P434,IF($F434=2,P434,IF($F434=5,P434,0))))*J434,0)</f>
        <v>71</v>
      </c>
      <c r="AC434" s="27">
        <f t="shared" ref="AC434:AC435" si="2199">ROUND(IF($F434=0,Q434,IF($F434=1,Q434,IF($F434=2,Q434,IF($F434=3,Q434,IF($F434=5,Q434,0)))))*K434,0)</f>
        <v>77</v>
      </c>
      <c r="AD434" s="27">
        <f t="shared" ref="AD434:AD435" si="2200">ROUND(IF($F434=0,R434,IF($F434=1,R434,IF($F434=2,R434,IF($F434=3,R434,IF($F434=4,R434,IF($F434=5,R434,0))))))*L434,0)</f>
        <v>78</v>
      </c>
    </row>
    <row r="435" spans="1:30" s="2" customFormat="1" ht="18" customHeight="1" outlineLevel="1">
      <c r="A435" s="72"/>
      <c r="B435" s="72"/>
      <c r="C435" s="23"/>
      <c r="D435" s="25" t="s">
        <v>337</v>
      </c>
      <c r="E435" s="4">
        <v>8500</v>
      </c>
      <c r="F435" s="9">
        <v>1</v>
      </c>
      <c r="G435" s="9"/>
      <c r="H435" s="3">
        <v>0.75</v>
      </c>
      <c r="I435" s="3">
        <v>0.8</v>
      </c>
      <c r="J435" s="3">
        <v>0.85</v>
      </c>
      <c r="K435" s="3">
        <v>0.9</v>
      </c>
      <c r="L435" s="3">
        <v>0.9</v>
      </c>
      <c r="M435" s="5">
        <f>M433-M434</f>
        <v>25</v>
      </c>
      <c r="N435" s="5">
        <f t="shared" ref="N435" si="2201">N433-N434</f>
        <v>25</v>
      </c>
      <c r="O435" s="5">
        <f t="shared" ref="O435:R435" si="2202">O433-O434</f>
        <v>25</v>
      </c>
      <c r="P435" s="5">
        <f t="shared" si="2202"/>
        <v>25</v>
      </c>
      <c r="Q435" s="5">
        <f t="shared" si="2202"/>
        <v>25</v>
      </c>
      <c r="R435" s="5">
        <f t="shared" si="2202"/>
        <v>26</v>
      </c>
      <c r="S435" s="27">
        <f t="shared" si="2189"/>
        <v>0</v>
      </c>
      <c r="T435" s="27">
        <f t="shared" si="2190"/>
        <v>0</v>
      </c>
      <c r="U435" s="27">
        <f t="shared" si="2191"/>
        <v>20</v>
      </c>
      <c r="V435" s="27">
        <f t="shared" si="2192"/>
        <v>21</v>
      </c>
      <c r="W435" s="27">
        <f t="shared" si="2193"/>
        <v>23</v>
      </c>
      <c r="X435" s="27">
        <f t="shared" si="2194"/>
        <v>23</v>
      </c>
      <c r="Y435" s="27">
        <f t="shared" si="2195"/>
        <v>0</v>
      </c>
      <c r="Z435" s="27">
        <f t="shared" si="2196"/>
        <v>0</v>
      </c>
      <c r="AA435" s="27">
        <f t="shared" si="2197"/>
        <v>20</v>
      </c>
      <c r="AB435" s="27">
        <f t="shared" si="2198"/>
        <v>21</v>
      </c>
      <c r="AC435" s="27">
        <f t="shared" si="2199"/>
        <v>23</v>
      </c>
      <c r="AD435" s="27">
        <f t="shared" si="2200"/>
        <v>23</v>
      </c>
    </row>
    <row r="436" spans="1:30" s="2" customFormat="1" ht="18" customHeight="1">
      <c r="A436" s="72"/>
      <c r="B436" s="25" t="s">
        <v>338</v>
      </c>
      <c r="C436" s="25" t="s">
        <v>339</v>
      </c>
      <c r="D436" s="25" t="s">
        <v>2</v>
      </c>
      <c r="E436" s="4"/>
      <c r="F436" s="9"/>
      <c r="G436" s="9"/>
      <c r="H436" s="3"/>
      <c r="I436" s="3"/>
      <c r="J436" s="3"/>
      <c r="K436" s="3"/>
      <c r="L436" s="3"/>
      <c r="M436" s="5">
        <f>SUMPRODUCT(($D437:$D443="계")*(M437:M443))</f>
        <v>260</v>
      </c>
      <c r="N436" s="5">
        <f t="shared" ref="N436" si="2203">SUMPRODUCT(($D437:$D443="계")*(N437:N443))</f>
        <v>260</v>
      </c>
      <c r="O436" s="5">
        <f t="shared" ref="O436:R436" si="2204">SUMPRODUCT(($D437:$D443="계")*(O437:O443))</f>
        <v>256</v>
      </c>
      <c r="P436" s="5">
        <f t="shared" si="2204"/>
        <v>253</v>
      </c>
      <c r="Q436" s="5">
        <f t="shared" si="2204"/>
        <v>260</v>
      </c>
      <c r="R436" s="5">
        <f t="shared" si="2204"/>
        <v>264</v>
      </c>
      <c r="S436" s="5">
        <f t="shared" ref="S436:T436" si="2205">SUMPRODUCT(($D437:$D443="계")*(S437:S443))</f>
        <v>0</v>
      </c>
      <c r="T436" s="5">
        <f t="shared" si="2205"/>
        <v>0</v>
      </c>
      <c r="U436" s="5">
        <f t="shared" ref="U436" si="2206">SUMPRODUCT(($D437:$D443="계")*(U437:U443))</f>
        <v>205</v>
      </c>
      <c r="V436" s="5">
        <f t="shared" ref="V436" si="2207">SUMPRODUCT(($D437:$D443="계")*(V437:V443))</f>
        <v>215</v>
      </c>
      <c r="W436" s="5">
        <f t="shared" ref="W436" si="2208">SUMPRODUCT(($D437:$D443="계")*(W437:W443))</f>
        <v>234</v>
      </c>
      <c r="X436" s="5">
        <f t="shared" ref="X436" si="2209">SUMPRODUCT(($D437:$D443="계")*(X437:X443))</f>
        <v>238</v>
      </c>
      <c r="Y436" s="5">
        <f t="shared" ref="Y436:Z436" si="2210">SUMPRODUCT(($D437:$D443="계")*(Y437:Y443))</f>
        <v>0</v>
      </c>
      <c r="Z436" s="5">
        <f t="shared" si="2210"/>
        <v>0</v>
      </c>
      <c r="AA436" s="5">
        <f t="shared" ref="AA436" si="2211">SUMPRODUCT(($D437:$D443="계")*(AA437:AA443))</f>
        <v>205</v>
      </c>
      <c r="AB436" s="5">
        <f t="shared" ref="AB436" si="2212">SUMPRODUCT(($D437:$D443="계")*(AB437:AB443))</f>
        <v>215</v>
      </c>
      <c r="AC436" s="5">
        <f t="shared" ref="AC436" si="2213">SUMPRODUCT(($D437:$D443="계")*(AC437:AC443))</f>
        <v>234</v>
      </c>
      <c r="AD436" s="5">
        <f t="shared" ref="AD436" si="2214">SUMPRODUCT(($D437:$D443="계")*(AD437:AD443))</f>
        <v>238</v>
      </c>
    </row>
    <row r="437" spans="1:30" s="2" customFormat="1" ht="18" customHeight="1" outlineLevel="1">
      <c r="A437" s="72" t="s">
        <v>1510</v>
      </c>
      <c r="B437" s="72" t="s">
        <v>1509</v>
      </c>
      <c r="C437" s="22" t="s">
        <v>906</v>
      </c>
      <c r="D437" s="25" t="s">
        <v>1122</v>
      </c>
      <c r="E437" s="4">
        <f>SUM(E438:E439)</f>
        <v>118436</v>
      </c>
      <c r="F437" s="9"/>
      <c r="G437" s="9"/>
      <c r="H437" s="3"/>
      <c r="I437" s="3"/>
      <c r="J437" s="3"/>
      <c r="K437" s="3"/>
      <c r="L437" s="3"/>
      <c r="M437" s="5">
        <f>VLOOKUP($C437,'[1]1.계획인구(행정)'!$C$7:$U$501,14,FALSE)</f>
        <v>190</v>
      </c>
      <c r="N437" s="5">
        <f>VLOOKUP($C437,'[1]1.계획인구(행정)'!$C$7:$U$501,15,FALSE)</f>
        <v>190</v>
      </c>
      <c r="O437" s="5">
        <f>VLOOKUP($C437,'[1]1.계획인구(행정)'!$C$7:$U$501,16,FALSE)</f>
        <v>187</v>
      </c>
      <c r="P437" s="5">
        <f>VLOOKUP($C437,'[1]1.계획인구(행정)'!$C$7:$U$501,17,FALSE)</f>
        <v>185</v>
      </c>
      <c r="Q437" s="5">
        <f>VLOOKUP($C437,'[1]1.계획인구(행정)'!$C$7:$U$501,18,FALSE)</f>
        <v>190</v>
      </c>
      <c r="R437" s="5">
        <f>VLOOKUP($C437,'[1]1.계획인구(행정)'!$C$7:$U$501,19,FALSE)</f>
        <v>193</v>
      </c>
      <c r="S437" s="5">
        <f>SUM(S438:S439)</f>
        <v>0</v>
      </c>
      <c r="T437" s="5">
        <f>SUM(T438:T439)</f>
        <v>0</v>
      </c>
      <c r="U437" s="5">
        <f t="shared" ref="U437:AD437" si="2215">SUM(U438:U439)</f>
        <v>149</v>
      </c>
      <c r="V437" s="5">
        <f t="shared" si="2215"/>
        <v>157</v>
      </c>
      <c r="W437" s="5">
        <f t="shared" si="2215"/>
        <v>171</v>
      </c>
      <c r="X437" s="5">
        <f t="shared" si="2215"/>
        <v>174</v>
      </c>
      <c r="Y437" s="5">
        <f t="shared" si="2215"/>
        <v>0</v>
      </c>
      <c r="Z437" s="5">
        <f t="shared" si="2215"/>
        <v>0</v>
      </c>
      <c r="AA437" s="5">
        <f t="shared" si="2215"/>
        <v>149</v>
      </c>
      <c r="AB437" s="5">
        <f t="shared" si="2215"/>
        <v>157</v>
      </c>
      <c r="AC437" s="5">
        <f t="shared" si="2215"/>
        <v>171</v>
      </c>
      <c r="AD437" s="5">
        <f t="shared" si="2215"/>
        <v>174</v>
      </c>
    </row>
    <row r="438" spans="1:30" s="2" customFormat="1" ht="18" customHeight="1" outlineLevel="1">
      <c r="A438" s="72"/>
      <c r="B438" s="72"/>
      <c r="C438" s="12"/>
      <c r="D438" s="25" t="s">
        <v>340</v>
      </c>
      <c r="E438" s="4">
        <v>97421</v>
      </c>
      <c r="F438" s="9">
        <v>1</v>
      </c>
      <c r="G438" s="9"/>
      <c r="H438" s="3">
        <v>0.75</v>
      </c>
      <c r="I438" s="3">
        <v>0.8</v>
      </c>
      <c r="J438" s="3">
        <v>0.85</v>
      </c>
      <c r="K438" s="3">
        <v>0.9</v>
      </c>
      <c r="L438" s="3">
        <v>0.9</v>
      </c>
      <c r="M438" s="5">
        <f>ROUND(M$437*($E438/$E$437),0)</f>
        <v>156</v>
      </c>
      <c r="N438" s="5">
        <f t="shared" ref="N438:R438" si="2216">ROUND(N$437*($E438/$E$437),0)</f>
        <v>156</v>
      </c>
      <c r="O438" s="5">
        <f t="shared" si="2216"/>
        <v>154</v>
      </c>
      <c r="P438" s="5">
        <f t="shared" si="2216"/>
        <v>152</v>
      </c>
      <c r="Q438" s="5">
        <f t="shared" si="2216"/>
        <v>156</v>
      </c>
      <c r="R438" s="5">
        <f t="shared" si="2216"/>
        <v>159</v>
      </c>
      <c r="S438" s="27">
        <f t="shared" ref="S438:S439" si="2217">ROUND(IF($F438=0,M438,IF($F438=5,0,0))*H438,0)</f>
        <v>0</v>
      </c>
      <c r="T438" s="27">
        <f t="shared" ref="T438:T439" si="2218">ROUND(IF($F438=0,N438,IF($F438=5,0,0))*H438,0)</f>
        <v>0</v>
      </c>
      <c r="U438" s="27">
        <f t="shared" ref="U438:U439" si="2219">ROUND(IF($F438=0,O438,IF($F438=1,O438,IF($F438=5,O438,0)))*I438,0)</f>
        <v>123</v>
      </c>
      <c r="V438" s="27">
        <f t="shared" ref="V438:V439" si="2220">ROUND(IF($F438=0,P438,IF($F438=1,P438,IF($F438=2,P438,IF($F438=5,P438,0))))*J438,0)</f>
        <v>129</v>
      </c>
      <c r="W438" s="27">
        <f t="shared" ref="W438:W439" si="2221">ROUND(IF($F438=0,Q438,IF($F438=1,Q438,IF($F438=2,Q438,IF($F438=3,Q438,IF($F438=5,Q438,0)))))*K438,0)</f>
        <v>140</v>
      </c>
      <c r="X438" s="27">
        <f t="shared" ref="X438:X439" si="2222">ROUND(IF($F438=0,R438,IF($F438=1,R438,IF($F438=2,R438,IF($F438=3,R438,IF($F438=4,R438,IF($F438=5,R438,0))))))*L438,0)</f>
        <v>143</v>
      </c>
      <c r="Y438" s="27">
        <f t="shared" ref="Y438:Y439" si="2223">ROUND(IF($F438=0,M438,IF($F438=5,M438,0))*H438,0)</f>
        <v>0</v>
      </c>
      <c r="Z438" s="27">
        <f t="shared" ref="Z438:Z439" si="2224">ROUND(IF($F438=0,N438,IF($F438=5,N438,0))*H438,0)</f>
        <v>0</v>
      </c>
      <c r="AA438" s="27">
        <f t="shared" ref="AA438:AA439" si="2225">ROUND(IF($F438=0,O438,IF($F438=1,O438,IF($F438=5,O438,0)))*I438,0)</f>
        <v>123</v>
      </c>
      <c r="AB438" s="27">
        <f t="shared" ref="AB438:AB439" si="2226">ROUND(IF($F438=0,P438,IF($F438=1,P438,IF($F438=2,P438,IF($F438=5,P438,0))))*J438,0)</f>
        <v>129</v>
      </c>
      <c r="AC438" s="27">
        <f t="shared" ref="AC438:AC439" si="2227">ROUND(IF($F438=0,Q438,IF($F438=1,Q438,IF($F438=2,Q438,IF($F438=3,Q438,IF($F438=5,Q438,0)))))*K438,0)</f>
        <v>140</v>
      </c>
      <c r="AD438" s="27">
        <f t="shared" ref="AD438:AD439" si="2228">ROUND(IF($F438=0,R438,IF($F438=1,R438,IF($F438=2,R438,IF($F438=3,R438,IF($F438=4,R438,IF($F438=5,R438,0))))))*L438,0)</f>
        <v>143</v>
      </c>
    </row>
    <row r="439" spans="1:30" s="2" customFormat="1" ht="18" customHeight="1" outlineLevel="1">
      <c r="A439" s="72"/>
      <c r="B439" s="72"/>
      <c r="C439" s="11"/>
      <c r="D439" s="25" t="s">
        <v>341</v>
      </c>
      <c r="E439" s="4">
        <v>21015</v>
      </c>
      <c r="F439" s="9">
        <v>1</v>
      </c>
      <c r="G439" s="9"/>
      <c r="H439" s="3">
        <v>0.75</v>
      </c>
      <c r="I439" s="3">
        <v>0.8</v>
      </c>
      <c r="J439" s="3">
        <v>0.85</v>
      </c>
      <c r="K439" s="3">
        <v>0.9</v>
      </c>
      <c r="L439" s="3">
        <v>0.9</v>
      </c>
      <c r="M439" s="5">
        <f>M437-M438</f>
        <v>34</v>
      </c>
      <c r="N439" s="5">
        <f t="shared" ref="N439" si="2229">N437-N438</f>
        <v>34</v>
      </c>
      <c r="O439" s="5">
        <f t="shared" ref="O439:Q439" si="2230">O437-O438</f>
        <v>33</v>
      </c>
      <c r="P439" s="5">
        <f t="shared" si="2230"/>
        <v>33</v>
      </c>
      <c r="Q439" s="5">
        <f t="shared" si="2230"/>
        <v>34</v>
      </c>
      <c r="R439" s="5">
        <f>R437-R438</f>
        <v>34</v>
      </c>
      <c r="S439" s="27">
        <f t="shared" si="2217"/>
        <v>0</v>
      </c>
      <c r="T439" s="27">
        <f t="shared" si="2218"/>
        <v>0</v>
      </c>
      <c r="U439" s="27">
        <f t="shared" si="2219"/>
        <v>26</v>
      </c>
      <c r="V439" s="27">
        <f t="shared" si="2220"/>
        <v>28</v>
      </c>
      <c r="W439" s="27">
        <f t="shared" si="2221"/>
        <v>31</v>
      </c>
      <c r="X439" s="27">
        <f t="shared" si="2222"/>
        <v>31</v>
      </c>
      <c r="Y439" s="27">
        <f t="shared" si="2223"/>
        <v>0</v>
      </c>
      <c r="Z439" s="27">
        <f t="shared" si="2224"/>
        <v>0</v>
      </c>
      <c r="AA439" s="27">
        <f t="shared" si="2225"/>
        <v>26</v>
      </c>
      <c r="AB439" s="27">
        <f t="shared" si="2226"/>
        <v>28</v>
      </c>
      <c r="AC439" s="27">
        <f t="shared" si="2227"/>
        <v>31</v>
      </c>
      <c r="AD439" s="27">
        <f t="shared" si="2228"/>
        <v>31</v>
      </c>
    </row>
    <row r="440" spans="1:30" s="2" customFormat="1" ht="18" customHeight="1" outlineLevel="1">
      <c r="A440" s="72"/>
      <c r="B440" s="72"/>
      <c r="C440" s="22" t="s">
        <v>907</v>
      </c>
      <c r="D440" s="25" t="s">
        <v>1122</v>
      </c>
      <c r="E440" s="4">
        <f>SUM(E441:E443)</f>
        <v>51575</v>
      </c>
      <c r="F440" s="9"/>
      <c r="G440" s="9"/>
      <c r="H440" s="3"/>
      <c r="I440" s="3"/>
      <c r="J440" s="3"/>
      <c r="K440" s="3"/>
      <c r="L440" s="3"/>
      <c r="M440" s="5">
        <f>VLOOKUP($C440,'[1]1.계획인구(행정)'!$C$7:$U$501,14,FALSE)</f>
        <v>70</v>
      </c>
      <c r="N440" s="5">
        <f>VLOOKUP($C440,'[1]1.계획인구(행정)'!$C$7:$U$501,15,FALSE)</f>
        <v>70</v>
      </c>
      <c r="O440" s="5">
        <f>VLOOKUP($C440,'[1]1.계획인구(행정)'!$C$7:$U$501,16,FALSE)</f>
        <v>69</v>
      </c>
      <c r="P440" s="5">
        <f>VLOOKUP($C440,'[1]1.계획인구(행정)'!$C$7:$U$501,17,FALSE)</f>
        <v>68</v>
      </c>
      <c r="Q440" s="5">
        <f>VLOOKUP($C440,'[1]1.계획인구(행정)'!$C$7:$U$501,18,FALSE)</f>
        <v>70</v>
      </c>
      <c r="R440" s="5">
        <f>VLOOKUP($C440,'[1]1.계획인구(행정)'!$C$7:$U$501,19,FALSE)</f>
        <v>71</v>
      </c>
      <c r="S440" s="5">
        <f>SUM(S441:S443)</f>
        <v>0</v>
      </c>
      <c r="T440" s="5">
        <f>SUM(T441:T443)</f>
        <v>0</v>
      </c>
      <c r="U440" s="5">
        <f t="shared" ref="U440:AD440" si="2231">SUM(U441:U443)</f>
        <v>56</v>
      </c>
      <c r="V440" s="5">
        <f t="shared" si="2231"/>
        <v>58</v>
      </c>
      <c r="W440" s="5">
        <f t="shared" si="2231"/>
        <v>63</v>
      </c>
      <c r="X440" s="5">
        <f t="shared" si="2231"/>
        <v>64</v>
      </c>
      <c r="Y440" s="5">
        <f t="shared" si="2231"/>
        <v>0</v>
      </c>
      <c r="Z440" s="5">
        <f t="shared" si="2231"/>
        <v>0</v>
      </c>
      <c r="AA440" s="5">
        <f t="shared" si="2231"/>
        <v>56</v>
      </c>
      <c r="AB440" s="5">
        <f t="shared" si="2231"/>
        <v>58</v>
      </c>
      <c r="AC440" s="5">
        <f t="shared" si="2231"/>
        <v>63</v>
      </c>
      <c r="AD440" s="5">
        <f t="shared" si="2231"/>
        <v>64</v>
      </c>
    </row>
    <row r="441" spans="1:30" s="2" customFormat="1" ht="18" customHeight="1" outlineLevel="1">
      <c r="A441" s="72"/>
      <c r="B441" s="72"/>
      <c r="C441" s="12"/>
      <c r="D441" s="25" t="s">
        <v>10</v>
      </c>
      <c r="E441" s="4">
        <v>12054</v>
      </c>
      <c r="F441" s="9">
        <v>1</v>
      </c>
      <c r="G441" s="9"/>
      <c r="H441" s="3">
        <v>0.75</v>
      </c>
      <c r="I441" s="3">
        <v>0.8</v>
      </c>
      <c r="J441" s="3">
        <v>0.85</v>
      </c>
      <c r="K441" s="3">
        <v>0.9</v>
      </c>
      <c r="L441" s="3">
        <v>0.9</v>
      </c>
      <c r="M441" s="5">
        <f>ROUND(M$440*($E441/$E$440),0)</f>
        <v>16</v>
      </c>
      <c r="N441" s="5">
        <f t="shared" ref="N441:R442" si="2232">ROUND(N$440*($E441/$E$440),0)</f>
        <v>16</v>
      </c>
      <c r="O441" s="5">
        <f t="shared" si="2232"/>
        <v>16</v>
      </c>
      <c r="P441" s="5">
        <f t="shared" si="2232"/>
        <v>16</v>
      </c>
      <c r="Q441" s="5">
        <f t="shared" si="2232"/>
        <v>16</v>
      </c>
      <c r="R441" s="5">
        <f t="shared" si="2232"/>
        <v>17</v>
      </c>
      <c r="S441" s="27">
        <f t="shared" ref="S441:S443" si="2233">ROUND(IF($F441=0,M441,IF($F441=5,0,0))*H441,0)</f>
        <v>0</v>
      </c>
      <c r="T441" s="27">
        <f t="shared" ref="T441:T443" si="2234">ROUND(IF($F441=0,N441,IF($F441=5,0,0))*H441,0)</f>
        <v>0</v>
      </c>
      <c r="U441" s="27">
        <f t="shared" ref="U441:U443" si="2235">ROUND(IF($F441=0,O441,IF($F441=1,O441,IF($F441=5,O441,0)))*I441,0)</f>
        <v>13</v>
      </c>
      <c r="V441" s="27">
        <f t="shared" ref="V441:V443" si="2236">ROUND(IF($F441=0,P441,IF($F441=1,P441,IF($F441=2,P441,IF($F441=5,P441,0))))*J441,0)</f>
        <v>14</v>
      </c>
      <c r="W441" s="27">
        <f t="shared" ref="W441:W443" si="2237">ROUND(IF($F441=0,Q441,IF($F441=1,Q441,IF($F441=2,Q441,IF($F441=3,Q441,IF($F441=5,Q441,0)))))*K441,0)</f>
        <v>14</v>
      </c>
      <c r="X441" s="27">
        <f t="shared" ref="X441:X443" si="2238">ROUND(IF($F441=0,R441,IF($F441=1,R441,IF($F441=2,R441,IF($F441=3,R441,IF($F441=4,R441,IF($F441=5,R441,0))))))*L441,0)</f>
        <v>15</v>
      </c>
      <c r="Y441" s="27">
        <f t="shared" ref="Y441:Y443" si="2239">ROUND(IF($F441=0,M441,IF($F441=5,M441,0))*H441,0)</f>
        <v>0</v>
      </c>
      <c r="Z441" s="27">
        <f t="shared" ref="Z441:Z443" si="2240">ROUND(IF($F441=0,N441,IF($F441=5,N441,0))*H441,0)</f>
        <v>0</v>
      </c>
      <c r="AA441" s="27">
        <f t="shared" ref="AA441:AA443" si="2241">ROUND(IF($F441=0,O441,IF($F441=1,O441,IF($F441=5,O441,0)))*I441,0)</f>
        <v>13</v>
      </c>
      <c r="AB441" s="27">
        <f t="shared" ref="AB441:AB443" si="2242">ROUND(IF($F441=0,P441,IF($F441=1,P441,IF($F441=2,P441,IF($F441=5,P441,0))))*J441,0)</f>
        <v>14</v>
      </c>
      <c r="AC441" s="27">
        <f t="shared" ref="AC441:AC443" si="2243">ROUND(IF($F441=0,Q441,IF($F441=1,Q441,IF($F441=2,Q441,IF($F441=3,Q441,IF($F441=5,Q441,0)))))*K441,0)</f>
        <v>14</v>
      </c>
      <c r="AD441" s="27">
        <f t="shared" ref="AD441:AD443" si="2244">ROUND(IF($F441=0,R441,IF($F441=1,R441,IF($F441=2,R441,IF($F441=3,R441,IF($F441=4,R441,IF($F441=5,R441,0))))))*L441,0)</f>
        <v>15</v>
      </c>
    </row>
    <row r="442" spans="1:30" s="2" customFormat="1" ht="18" customHeight="1" outlineLevel="1">
      <c r="A442" s="72"/>
      <c r="B442" s="72"/>
      <c r="C442" s="12"/>
      <c r="D442" s="25" t="s">
        <v>11</v>
      </c>
      <c r="E442" s="4">
        <v>24154</v>
      </c>
      <c r="F442" s="9">
        <v>1</v>
      </c>
      <c r="G442" s="9"/>
      <c r="H442" s="3">
        <v>0.75</v>
      </c>
      <c r="I442" s="3">
        <v>0.8</v>
      </c>
      <c r="J442" s="3">
        <v>0.85</v>
      </c>
      <c r="K442" s="3">
        <v>0.9</v>
      </c>
      <c r="L442" s="3">
        <v>0.9</v>
      </c>
      <c r="M442" s="5">
        <f>ROUND(M$440*($E442/$E$440),0)</f>
        <v>33</v>
      </c>
      <c r="N442" s="5">
        <f t="shared" si="2232"/>
        <v>33</v>
      </c>
      <c r="O442" s="5">
        <f t="shared" si="2232"/>
        <v>32</v>
      </c>
      <c r="P442" s="5">
        <f t="shared" si="2232"/>
        <v>32</v>
      </c>
      <c r="Q442" s="5">
        <f t="shared" si="2232"/>
        <v>33</v>
      </c>
      <c r="R442" s="5">
        <f t="shared" si="2232"/>
        <v>33</v>
      </c>
      <c r="S442" s="27">
        <f t="shared" si="2233"/>
        <v>0</v>
      </c>
      <c r="T442" s="27">
        <f t="shared" si="2234"/>
        <v>0</v>
      </c>
      <c r="U442" s="27">
        <f t="shared" si="2235"/>
        <v>26</v>
      </c>
      <c r="V442" s="27">
        <f t="shared" si="2236"/>
        <v>27</v>
      </c>
      <c r="W442" s="27">
        <f t="shared" si="2237"/>
        <v>30</v>
      </c>
      <c r="X442" s="27">
        <f t="shared" si="2238"/>
        <v>30</v>
      </c>
      <c r="Y442" s="27">
        <f t="shared" si="2239"/>
        <v>0</v>
      </c>
      <c r="Z442" s="27">
        <f t="shared" si="2240"/>
        <v>0</v>
      </c>
      <c r="AA442" s="27">
        <f t="shared" si="2241"/>
        <v>26</v>
      </c>
      <c r="AB442" s="27">
        <f t="shared" si="2242"/>
        <v>27</v>
      </c>
      <c r="AC442" s="27">
        <f t="shared" si="2243"/>
        <v>30</v>
      </c>
      <c r="AD442" s="27">
        <f t="shared" si="2244"/>
        <v>30</v>
      </c>
    </row>
    <row r="443" spans="1:30" s="2" customFormat="1" ht="18" customHeight="1" outlineLevel="1">
      <c r="A443" s="72"/>
      <c r="B443" s="72"/>
      <c r="C443" s="11"/>
      <c r="D443" s="25" t="s">
        <v>12</v>
      </c>
      <c r="E443" s="4">
        <v>15367</v>
      </c>
      <c r="F443" s="9">
        <v>1</v>
      </c>
      <c r="G443" s="9"/>
      <c r="H443" s="3">
        <v>0.75</v>
      </c>
      <c r="I443" s="3">
        <v>0.8</v>
      </c>
      <c r="J443" s="3">
        <v>0.85</v>
      </c>
      <c r="K443" s="3">
        <v>0.9</v>
      </c>
      <c r="L443" s="3">
        <v>0.9</v>
      </c>
      <c r="M443" s="5">
        <f>M440-M441-M442</f>
        <v>21</v>
      </c>
      <c r="N443" s="5">
        <f t="shared" ref="N443" si="2245">N440-N441-N442</f>
        <v>21</v>
      </c>
      <c r="O443" s="5">
        <f t="shared" ref="O443:R443" si="2246">O440-O441-O442</f>
        <v>21</v>
      </c>
      <c r="P443" s="5">
        <f t="shared" si="2246"/>
        <v>20</v>
      </c>
      <c r="Q443" s="5">
        <f t="shared" si="2246"/>
        <v>21</v>
      </c>
      <c r="R443" s="5">
        <f t="shared" si="2246"/>
        <v>21</v>
      </c>
      <c r="S443" s="27">
        <f t="shared" si="2233"/>
        <v>0</v>
      </c>
      <c r="T443" s="27">
        <f t="shared" si="2234"/>
        <v>0</v>
      </c>
      <c r="U443" s="27">
        <f t="shared" si="2235"/>
        <v>17</v>
      </c>
      <c r="V443" s="27">
        <f t="shared" si="2236"/>
        <v>17</v>
      </c>
      <c r="W443" s="27">
        <f t="shared" si="2237"/>
        <v>19</v>
      </c>
      <c r="X443" s="27">
        <f t="shared" si="2238"/>
        <v>19</v>
      </c>
      <c r="Y443" s="27">
        <f t="shared" si="2239"/>
        <v>0</v>
      </c>
      <c r="Z443" s="27">
        <f t="shared" si="2240"/>
        <v>0</v>
      </c>
      <c r="AA443" s="27">
        <f t="shared" si="2241"/>
        <v>17</v>
      </c>
      <c r="AB443" s="27">
        <f t="shared" si="2242"/>
        <v>17</v>
      </c>
      <c r="AC443" s="27">
        <f t="shared" si="2243"/>
        <v>19</v>
      </c>
      <c r="AD443" s="27">
        <f t="shared" si="2244"/>
        <v>19</v>
      </c>
    </row>
    <row r="444" spans="1:30" s="2" customFormat="1" ht="18" customHeight="1">
      <c r="A444" s="72"/>
      <c r="B444" s="72" t="s">
        <v>342</v>
      </c>
      <c r="C444" s="25" t="s">
        <v>343</v>
      </c>
      <c r="D444" s="25" t="s">
        <v>2</v>
      </c>
      <c r="E444" s="4"/>
      <c r="F444" s="9"/>
      <c r="G444" s="9"/>
      <c r="H444" s="3"/>
      <c r="I444" s="3"/>
      <c r="J444" s="3"/>
      <c r="K444" s="3"/>
      <c r="L444" s="3"/>
      <c r="M444" s="5">
        <f>SUMPRODUCT(($D445:$D452="계")*(M445:M452))</f>
        <v>593</v>
      </c>
      <c r="N444" s="5">
        <f t="shared" ref="N444" si="2247">SUMPRODUCT(($D445:$D452="계")*(N445:N452))</f>
        <v>594</v>
      </c>
      <c r="O444" s="5">
        <f t="shared" ref="O444:R444" si="2248">SUMPRODUCT(($D445:$D452="계")*(O445:O452))</f>
        <v>585</v>
      </c>
      <c r="P444" s="5">
        <f t="shared" si="2248"/>
        <v>578</v>
      </c>
      <c r="Q444" s="5">
        <f t="shared" si="2248"/>
        <v>592</v>
      </c>
      <c r="R444" s="5">
        <f t="shared" si="2248"/>
        <v>604</v>
      </c>
      <c r="S444" s="5">
        <f t="shared" ref="S444:T444" si="2249">SUMPRODUCT(($D445:$D452="계")*(S445:S452))</f>
        <v>0</v>
      </c>
      <c r="T444" s="5">
        <f t="shared" si="2249"/>
        <v>0</v>
      </c>
      <c r="U444" s="5">
        <f t="shared" ref="U444" si="2250">SUMPRODUCT(($D445:$D452="계")*(U445:U452))</f>
        <v>68</v>
      </c>
      <c r="V444" s="5">
        <f t="shared" ref="V444" si="2251">SUMPRODUCT(($D445:$D452="계")*(V445:V452))</f>
        <v>491</v>
      </c>
      <c r="W444" s="5">
        <f t="shared" ref="W444" si="2252">SUMPRODUCT(($D445:$D452="계")*(W445:W452))</f>
        <v>533</v>
      </c>
      <c r="X444" s="5">
        <f t="shared" ref="X444" si="2253">SUMPRODUCT(($D445:$D452="계")*(X445:X452))</f>
        <v>544</v>
      </c>
      <c r="Y444" s="5">
        <f t="shared" ref="Y444:Z444" si="2254">SUMPRODUCT(($D445:$D452="계")*(Y445:Y452))</f>
        <v>0</v>
      </c>
      <c r="Z444" s="5">
        <f t="shared" si="2254"/>
        <v>0</v>
      </c>
      <c r="AA444" s="5">
        <f t="shared" ref="AA444" si="2255">SUMPRODUCT(($D445:$D452="계")*(AA445:AA452))</f>
        <v>68</v>
      </c>
      <c r="AB444" s="5">
        <f t="shared" ref="AB444" si="2256">SUMPRODUCT(($D445:$D452="계")*(AB445:AB452))</f>
        <v>491</v>
      </c>
      <c r="AC444" s="5">
        <f t="shared" ref="AC444" si="2257">SUMPRODUCT(($D445:$D452="계")*(AC445:AC452))</f>
        <v>533</v>
      </c>
      <c r="AD444" s="5">
        <f t="shared" ref="AD444" si="2258">SUMPRODUCT(($D445:$D452="계")*(AD445:AD452))</f>
        <v>544</v>
      </c>
    </row>
    <row r="445" spans="1:30" s="2" customFormat="1" ht="18" customHeight="1" outlineLevel="1">
      <c r="A445" s="72"/>
      <c r="B445" s="72"/>
      <c r="C445" s="22" t="s">
        <v>908</v>
      </c>
      <c r="D445" s="25" t="s">
        <v>1122</v>
      </c>
      <c r="E445" s="4"/>
      <c r="F445" s="9"/>
      <c r="G445" s="9"/>
      <c r="H445" s="3"/>
      <c r="I445" s="3"/>
      <c r="J445" s="3"/>
      <c r="K445" s="3"/>
      <c r="L445" s="3"/>
      <c r="M445" s="5">
        <f>VLOOKUP($C445,'[1]1.계획인구(행정)'!$C$7:$U$501,14,FALSE)</f>
        <v>75</v>
      </c>
      <c r="N445" s="5">
        <f>VLOOKUP($C445,'[1]1.계획인구(행정)'!$C$7:$U$501,15,FALSE)</f>
        <v>75</v>
      </c>
      <c r="O445" s="5">
        <f>VLOOKUP($C445,'[1]1.계획인구(행정)'!$C$7:$U$501,16,FALSE)</f>
        <v>74</v>
      </c>
      <c r="P445" s="5">
        <f>VLOOKUP($C445,'[1]1.계획인구(행정)'!$C$7:$U$501,17,FALSE)</f>
        <v>73</v>
      </c>
      <c r="Q445" s="5">
        <f>VLOOKUP($C445,'[1]1.계획인구(행정)'!$C$7:$U$501,18,FALSE)</f>
        <v>75</v>
      </c>
      <c r="R445" s="5">
        <f>VLOOKUP($C445,'[1]1.계획인구(행정)'!$C$7:$U$501,19,FALSE)</f>
        <v>77</v>
      </c>
      <c r="S445" s="5">
        <f>SUM(S446)</f>
        <v>0</v>
      </c>
      <c r="T445" s="5">
        <f>SUM(T446)</f>
        <v>0</v>
      </c>
      <c r="U445" s="5">
        <f t="shared" ref="U445:AD445" si="2259">SUM(U446)</f>
        <v>0</v>
      </c>
      <c r="V445" s="5">
        <f t="shared" si="2259"/>
        <v>62</v>
      </c>
      <c r="W445" s="5">
        <f t="shared" si="2259"/>
        <v>68</v>
      </c>
      <c r="X445" s="5">
        <f t="shared" si="2259"/>
        <v>69</v>
      </c>
      <c r="Y445" s="5">
        <f t="shared" si="2259"/>
        <v>0</v>
      </c>
      <c r="Z445" s="5">
        <f t="shared" si="2259"/>
        <v>0</v>
      </c>
      <c r="AA445" s="5">
        <f t="shared" si="2259"/>
        <v>0</v>
      </c>
      <c r="AB445" s="5">
        <f t="shared" si="2259"/>
        <v>62</v>
      </c>
      <c r="AC445" s="5">
        <f t="shared" si="2259"/>
        <v>68</v>
      </c>
      <c r="AD445" s="5">
        <f t="shared" si="2259"/>
        <v>69</v>
      </c>
    </row>
    <row r="446" spans="1:30" s="2" customFormat="1" ht="18" customHeight="1" outlineLevel="1">
      <c r="A446" s="72"/>
      <c r="B446" s="72"/>
      <c r="C446" s="11"/>
      <c r="D446" s="25" t="s">
        <v>344</v>
      </c>
      <c r="E446" s="4"/>
      <c r="F446" s="9">
        <v>2</v>
      </c>
      <c r="G446" s="9"/>
      <c r="H446" s="3">
        <v>0.75</v>
      </c>
      <c r="I446" s="3">
        <v>0.8</v>
      </c>
      <c r="J446" s="3">
        <v>0.85</v>
      </c>
      <c r="K446" s="3">
        <v>0.9</v>
      </c>
      <c r="L446" s="3">
        <v>0.9</v>
      </c>
      <c r="M446" s="5">
        <f>M445</f>
        <v>75</v>
      </c>
      <c r="N446" s="5">
        <f t="shared" ref="N446:R446" si="2260">N445</f>
        <v>75</v>
      </c>
      <c r="O446" s="5">
        <f t="shared" si="2260"/>
        <v>74</v>
      </c>
      <c r="P446" s="5">
        <f t="shared" si="2260"/>
        <v>73</v>
      </c>
      <c r="Q446" s="5">
        <f t="shared" si="2260"/>
        <v>75</v>
      </c>
      <c r="R446" s="5">
        <f t="shared" si="2260"/>
        <v>77</v>
      </c>
      <c r="S446" s="27">
        <f t="shared" ref="S446" si="2261">ROUND(IF($F446=0,M446,IF($F446=5,0,0))*H446,0)</f>
        <v>0</v>
      </c>
      <c r="T446" s="27">
        <f t="shared" ref="T446" si="2262">ROUND(IF($F446=0,N446,IF($F446=5,0,0))*H446,0)</f>
        <v>0</v>
      </c>
      <c r="U446" s="27">
        <f>ROUND(IF($F446=0,O446,IF($F446=1,O446,IF($F446=5,O446,0)))*I446,0)</f>
        <v>0</v>
      </c>
      <c r="V446" s="27">
        <f>ROUND(IF($F446=0,P446,IF($F446=1,P446,IF($F446=2,P446,IF($F446=5,P446,0))))*J446,0)</f>
        <v>62</v>
      </c>
      <c r="W446" s="27">
        <f>ROUND(IF($F446=0,Q446,IF($F446=1,Q446,IF($F446=2,Q446,IF($F446=3,Q446,IF($F446=5,Q446,0)))))*K446,0)</f>
        <v>68</v>
      </c>
      <c r="X446" s="27">
        <f>ROUND(IF($F446=0,R446,IF($F446=1,R446,IF($F446=2,R446,IF($F446=3,R446,IF($F446=4,R446,IF($F446=5,R446,0))))))*L446,0)</f>
        <v>69</v>
      </c>
      <c r="Y446" s="27">
        <f t="shared" ref="Y446" si="2263">ROUND(IF($F446=0,M446,IF($F446=5,M446,0))*H446,0)</f>
        <v>0</v>
      </c>
      <c r="Z446" s="27">
        <f t="shared" ref="Z446" si="2264">ROUND(IF($F446=0,N446,IF($F446=5,N446,0))*H446,0)</f>
        <v>0</v>
      </c>
      <c r="AA446" s="27">
        <f>ROUND(IF($F446=0,O446,IF($F446=1,O446,IF($F446=5,O446,0)))*I446,0)</f>
        <v>0</v>
      </c>
      <c r="AB446" s="27">
        <f>ROUND(IF($F446=0,P446,IF($F446=1,P446,IF($F446=2,P446,IF($F446=5,P446,0))))*J446,0)</f>
        <v>62</v>
      </c>
      <c r="AC446" s="27">
        <f>ROUND(IF($F446=0,Q446,IF($F446=1,Q446,IF($F446=2,Q446,IF($F446=3,Q446,IF($F446=5,Q446,0)))))*K446,0)</f>
        <v>68</v>
      </c>
      <c r="AD446" s="27">
        <f>ROUND(IF($F446=0,R446,IF($F446=1,R446,IF($F446=2,R446,IF($F446=3,R446,IF($F446=4,R446,IF($F446=5,R446,0))))))*L446,0)</f>
        <v>69</v>
      </c>
    </row>
    <row r="447" spans="1:30" s="2" customFormat="1" ht="18" customHeight="1" outlineLevel="1">
      <c r="A447" s="72"/>
      <c r="B447" s="72"/>
      <c r="C447" s="22" t="s">
        <v>909</v>
      </c>
      <c r="D447" s="25" t="s">
        <v>1122</v>
      </c>
      <c r="E447" s="4">
        <f>SUM(E448:E449)</f>
        <v>58702</v>
      </c>
      <c r="F447" s="9"/>
      <c r="G447" s="9"/>
      <c r="H447" s="3"/>
      <c r="I447" s="3"/>
      <c r="J447" s="3"/>
      <c r="K447" s="3"/>
      <c r="L447" s="3"/>
      <c r="M447" s="5">
        <f>VLOOKUP($C447,'[1]1.계획인구(행정)'!$C$7:$U$501,14,FALSE)</f>
        <v>361</v>
      </c>
      <c r="N447" s="5">
        <f>VLOOKUP($C447,'[1]1.계획인구(행정)'!$C$7:$U$501,15,FALSE)</f>
        <v>362</v>
      </c>
      <c r="O447" s="5">
        <f>VLOOKUP($C447,'[1]1.계획인구(행정)'!$C$7:$U$501,16,FALSE)</f>
        <v>356</v>
      </c>
      <c r="P447" s="5">
        <f>VLOOKUP($C447,'[1]1.계획인구(행정)'!$C$7:$U$501,17,FALSE)</f>
        <v>352</v>
      </c>
      <c r="Q447" s="5">
        <f>VLOOKUP($C447,'[1]1.계획인구(행정)'!$C$7:$U$501,18,FALSE)</f>
        <v>360</v>
      </c>
      <c r="R447" s="5">
        <f>VLOOKUP($C447,'[1]1.계획인구(행정)'!$C$7:$U$501,19,FALSE)</f>
        <v>367</v>
      </c>
      <c r="S447" s="5">
        <f>SUM(S448:S449)</f>
        <v>0</v>
      </c>
      <c r="T447" s="5">
        <f>SUM(T448:T449)</f>
        <v>0</v>
      </c>
      <c r="U447" s="5">
        <f t="shared" ref="U447:AD447" si="2265">SUM(U448:U449)</f>
        <v>0</v>
      </c>
      <c r="V447" s="5">
        <f t="shared" si="2265"/>
        <v>299</v>
      </c>
      <c r="W447" s="5">
        <f t="shared" si="2265"/>
        <v>324</v>
      </c>
      <c r="X447" s="5">
        <f t="shared" si="2265"/>
        <v>331</v>
      </c>
      <c r="Y447" s="5">
        <f t="shared" si="2265"/>
        <v>0</v>
      </c>
      <c r="Z447" s="5">
        <f t="shared" si="2265"/>
        <v>0</v>
      </c>
      <c r="AA447" s="5">
        <f t="shared" si="2265"/>
        <v>0</v>
      </c>
      <c r="AB447" s="5">
        <f t="shared" si="2265"/>
        <v>299</v>
      </c>
      <c r="AC447" s="5">
        <f t="shared" si="2265"/>
        <v>324</v>
      </c>
      <c r="AD447" s="5">
        <f t="shared" si="2265"/>
        <v>331</v>
      </c>
    </row>
    <row r="448" spans="1:30" s="2" customFormat="1" ht="18" customHeight="1" outlineLevel="1">
      <c r="A448" s="72"/>
      <c r="B448" s="72"/>
      <c r="C448" s="12"/>
      <c r="D448" s="25" t="s">
        <v>345</v>
      </c>
      <c r="E448" s="4">
        <v>38646</v>
      </c>
      <c r="F448" s="9">
        <v>2</v>
      </c>
      <c r="G448" s="9"/>
      <c r="H448" s="3">
        <v>0.75</v>
      </c>
      <c r="I448" s="3">
        <v>0.8</v>
      </c>
      <c r="J448" s="3">
        <v>0.85</v>
      </c>
      <c r="K448" s="3">
        <v>0.9</v>
      </c>
      <c r="L448" s="3">
        <v>0.9</v>
      </c>
      <c r="M448" s="5">
        <f>ROUND(M$447*($E448/$E$447),0)</f>
        <v>238</v>
      </c>
      <c r="N448" s="5">
        <f t="shared" ref="N448:R448" si="2266">ROUND(N$447*($E448/$E$447),0)</f>
        <v>238</v>
      </c>
      <c r="O448" s="5">
        <f t="shared" si="2266"/>
        <v>234</v>
      </c>
      <c r="P448" s="5">
        <f t="shared" si="2266"/>
        <v>232</v>
      </c>
      <c r="Q448" s="5">
        <f t="shared" si="2266"/>
        <v>237</v>
      </c>
      <c r="R448" s="5">
        <f t="shared" si="2266"/>
        <v>242</v>
      </c>
      <c r="S448" s="27">
        <f t="shared" ref="S448:S449" si="2267">ROUND(IF($F448=0,M448,IF($F448=5,0,0))*H448,0)</f>
        <v>0</v>
      </c>
      <c r="T448" s="27">
        <f t="shared" ref="T448:T449" si="2268">ROUND(IF($F448=0,N448,IF($F448=5,0,0))*H448,0)</f>
        <v>0</v>
      </c>
      <c r="U448" s="27">
        <f t="shared" ref="U448:U449" si="2269">ROUND(IF($F448=0,O448,IF($F448=1,O448,IF($F448=5,O448,0)))*I448,0)</f>
        <v>0</v>
      </c>
      <c r="V448" s="27">
        <f t="shared" ref="V448:V449" si="2270">ROUND(IF($F448=0,P448,IF($F448=1,P448,IF($F448=2,P448,IF($F448=5,P448,0))))*J448,0)</f>
        <v>197</v>
      </c>
      <c r="W448" s="27">
        <f t="shared" ref="W448:W449" si="2271">ROUND(IF($F448=0,Q448,IF($F448=1,Q448,IF($F448=2,Q448,IF($F448=3,Q448,IF($F448=5,Q448,0)))))*K448,0)</f>
        <v>213</v>
      </c>
      <c r="X448" s="27">
        <f t="shared" ref="X448:X449" si="2272">ROUND(IF($F448=0,R448,IF($F448=1,R448,IF($F448=2,R448,IF($F448=3,R448,IF($F448=4,R448,IF($F448=5,R448,0))))))*L448,0)</f>
        <v>218</v>
      </c>
      <c r="Y448" s="27">
        <f t="shared" ref="Y448:Y449" si="2273">ROUND(IF($F448=0,M448,IF($F448=5,M448,0))*H448,0)</f>
        <v>0</v>
      </c>
      <c r="Z448" s="27">
        <f t="shared" ref="Z448:Z449" si="2274">ROUND(IF($F448=0,N448,IF($F448=5,N448,0))*H448,0)</f>
        <v>0</v>
      </c>
      <c r="AA448" s="27">
        <f t="shared" ref="AA448:AA449" si="2275">ROUND(IF($F448=0,O448,IF($F448=1,O448,IF($F448=5,O448,0)))*I448,0)</f>
        <v>0</v>
      </c>
      <c r="AB448" s="27">
        <f t="shared" ref="AB448:AB449" si="2276">ROUND(IF($F448=0,P448,IF($F448=1,P448,IF($F448=2,P448,IF($F448=5,P448,0))))*J448,0)</f>
        <v>197</v>
      </c>
      <c r="AC448" s="27">
        <f t="shared" ref="AC448:AC449" si="2277">ROUND(IF($F448=0,Q448,IF($F448=1,Q448,IF($F448=2,Q448,IF($F448=3,Q448,IF($F448=5,Q448,0)))))*K448,0)</f>
        <v>213</v>
      </c>
      <c r="AD448" s="27">
        <f t="shared" ref="AD448:AD449" si="2278">ROUND(IF($F448=0,R448,IF($F448=1,R448,IF($F448=2,R448,IF($F448=3,R448,IF($F448=4,R448,IF($F448=5,R448,0))))))*L448,0)</f>
        <v>218</v>
      </c>
    </row>
    <row r="449" spans="1:30" s="2" customFormat="1" ht="18" customHeight="1" outlineLevel="1">
      <c r="A449" s="72"/>
      <c r="B449" s="72"/>
      <c r="C449" s="11"/>
      <c r="D449" s="25" t="s">
        <v>346</v>
      </c>
      <c r="E449" s="4">
        <v>20056</v>
      </c>
      <c r="F449" s="9">
        <v>2</v>
      </c>
      <c r="G449" s="9"/>
      <c r="H449" s="3">
        <v>0.75</v>
      </c>
      <c r="I449" s="3">
        <v>0.8</v>
      </c>
      <c r="J449" s="3">
        <v>0.85</v>
      </c>
      <c r="K449" s="3">
        <v>0.9</v>
      </c>
      <c r="L449" s="3">
        <v>0.9</v>
      </c>
      <c r="M449" s="5">
        <f>M447-M448</f>
        <v>123</v>
      </c>
      <c r="N449" s="5">
        <f t="shared" ref="N449" si="2279">N447-N448</f>
        <v>124</v>
      </c>
      <c r="O449" s="5">
        <f t="shared" ref="O449:R449" si="2280">O447-O448</f>
        <v>122</v>
      </c>
      <c r="P449" s="5">
        <f t="shared" si="2280"/>
        <v>120</v>
      </c>
      <c r="Q449" s="5">
        <f t="shared" si="2280"/>
        <v>123</v>
      </c>
      <c r="R449" s="5">
        <f t="shared" si="2280"/>
        <v>125</v>
      </c>
      <c r="S449" s="27">
        <f t="shared" si="2267"/>
        <v>0</v>
      </c>
      <c r="T449" s="27">
        <f t="shared" si="2268"/>
        <v>0</v>
      </c>
      <c r="U449" s="27">
        <f t="shared" si="2269"/>
        <v>0</v>
      </c>
      <c r="V449" s="27">
        <f t="shared" si="2270"/>
        <v>102</v>
      </c>
      <c r="W449" s="27">
        <f t="shared" si="2271"/>
        <v>111</v>
      </c>
      <c r="X449" s="27">
        <f t="shared" si="2272"/>
        <v>113</v>
      </c>
      <c r="Y449" s="27">
        <f t="shared" si="2273"/>
        <v>0</v>
      </c>
      <c r="Z449" s="27">
        <f t="shared" si="2274"/>
        <v>0</v>
      </c>
      <c r="AA449" s="27">
        <f t="shared" si="2275"/>
        <v>0</v>
      </c>
      <c r="AB449" s="27">
        <f t="shared" si="2276"/>
        <v>102</v>
      </c>
      <c r="AC449" s="27">
        <f t="shared" si="2277"/>
        <v>111</v>
      </c>
      <c r="AD449" s="27">
        <f t="shared" si="2278"/>
        <v>113</v>
      </c>
    </row>
    <row r="450" spans="1:30" s="2" customFormat="1" ht="18" customHeight="1" outlineLevel="1">
      <c r="A450" s="72"/>
      <c r="B450" s="72"/>
      <c r="C450" s="22" t="s">
        <v>910</v>
      </c>
      <c r="D450" s="25" t="s">
        <v>1122</v>
      </c>
      <c r="E450" s="4">
        <f>SUM(E451:E452)</f>
        <v>46261</v>
      </c>
      <c r="F450" s="9"/>
      <c r="G450" s="9"/>
      <c r="H450" s="3"/>
      <c r="I450" s="3"/>
      <c r="J450" s="3"/>
      <c r="K450" s="3"/>
      <c r="L450" s="3"/>
      <c r="M450" s="5">
        <f>VLOOKUP($C450,'[1]1.계획인구(행정)'!$C$7:$U$501,14,FALSE)</f>
        <v>157</v>
      </c>
      <c r="N450" s="5">
        <f>VLOOKUP($C450,'[1]1.계획인구(행정)'!$C$7:$U$501,15,FALSE)</f>
        <v>157</v>
      </c>
      <c r="O450" s="5">
        <f>VLOOKUP($C450,'[1]1.계획인구(행정)'!$C$7:$U$501,16,FALSE)</f>
        <v>155</v>
      </c>
      <c r="P450" s="5">
        <f>VLOOKUP($C450,'[1]1.계획인구(행정)'!$C$7:$U$501,17,FALSE)</f>
        <v>153</v>
      </c>
      <c r="Q450" s="5">
        <f>VLOOKUP($C450,'[1]1.계획인구(행정)'!$C$7:$U$501,18,FALSE)</f>
        <v>157</v>
      </c>
      <c r="R450" s="5">
        <f>VLOOKUP($C450,'[1]1.계획인구(행정)'!$C$7:$U$501,19,FALSE)</f>
        <v>160</v>
      </c>
      <c r="S450" s="5">
        <f>SUM(S451:S452)</f>
        <v>0</v>
      </c>
      <c r="T450" s="5">
        <f>SUM(T451:T452)</f>
        <v>0</v>
      </c>
      <c r="U450" s="5">
        <f t="shared" ref="U450:AD450" si="2281">SUM(U451:U452)</f>
        <v>68</v>
      </c>
      <c r="V450" s="5">
        <f t="shared" si="2281"/>
        <v>130</v>
      </c>
      <c r="W450" s="5">
        <f t="shared" si="2281"/>
        <v>141</v>
      </c>
      <c r="X450" s="5">
        <f t="shared" si="2281"/>
        <v>144</v>
      </c>
      <c r="Y450" s="5">
        <f t="shared" si="2281"/>
        <v>0</v>
      </c>
      <c r="Z450" s="5">
        <f t="shared" si="2281"/>
        <v>0</v>
      </c>
      <c r="AA450" s="5">
        <f t="shared" si="2281"/>
        <v>68</v>
      </c>
      <c r="AB450" s="5">
        <f t="shared" si="2281"/>
        <v>130</v>
      </c>
      <c r="AC450" s="5">
        <f t="shared" si="2281"/>
        <v>141</v>
      </c>
      <c r="AD450" s="5">
        <f t="shared" si="2281"/>
        <v>144</v>
      </c>
    </row>
    <row r="451" spans="1:30" s="2" customFormat="1" ht="18" customHeight="1" outlineLevel="1">
      <c r="A451" s="72"/>
      <c r="B451" s="72"/>
      <c r="C451" s="12"/>
      <c r="D451" s="25" t="s">
        <v>347</v>
      </c>
      <c r="E451" s="4">
        <v>20808</v>
      </c>
      <c r="F451" s="9">
        <v>2</v>
      </c>
      <c r="G451" s="9"/>
      <c r="H451" s="3">
        <v>0.75</v>
      </c>
      <c r="I451" s="3">
        <v>0.8</v>
      </c>
      <c r="J451" s="3">
        <v>0.85</v>
      </c>
      <c r="K451" s="3">
        <v>0.9</v>
      </c>
      <c r="L451" s="3">
        <v>0.9</v>
      </c>
      <c r="M451" s="5">
        <f>ROUND(M$450*($E451/$E$450),0)</f>
        <v>71</v>
      </c>
      <c r="N451" s="5">
        <f t="shared" ref="N451:R451" si="2282">ROUND(N$450*($E451/$E$450),0)</f>
        <v>71</v>
      </c>
      <c r="O451" s="5">
        <f t="shared" si="2282"/>
        <v>70</v>
      </c>
      <c r="P451" s="5">
        <f t="shared" si="2282"/>
        <v>69</v>
      </c>
      <c r="Q451" s="5">
        <f t="shared" si="2282"/>
        <v>71</v>
      </c>
      <c r="R451" s="5">
        <f t="shared" si="2282"/>
        <v>72</v>
      </c>
      <c r="S451" s="27">
        <f t="shared" ref="S451:S452" si="2283">ROUND(IF($F451=0,M451,IF($F451=5,0,0))*H451,0)</f>
        <v>0</v>
      </c>
      <c r="T451" s="27">
        <f t="shared" ref="T451:T452" si="2284">ROUND(IF($F451=0,N451,IF($F451=5,0,0))*H451,0)</f>
        <v>0</v>
      </c>
      <c r="U451" s="27">
        <f t="shared" ref="U451:U452" si="2285">ROUND(IF($F451=0,O451,IF($F451=1,O451,IF($F451=5,O451,0)))*I451,0)</f>
        <v>0</v>
      </c>
      <c r="V451" s="27">
        <f t="shared" ref="V451:V452" si="2286">ROUND(IF($F451=0,P451,IF($F451=1,P451,IF($F451=2,P451,IF($F451=5,P451,0))))*J451,0)</f>
        <v>59</v>
      </c>
      <c r="W451" s="27">
        <f t="shared" ref="W451:W452" si="2287">ROUND(IF($F451=0,Q451,IF($F451=1,Q451,IF($F451=2,Q451,IF($F451=3,Q451,IF($F451=5,Q451,0)))))*K451,0)</f>
        <v>64</v>
      </c>
      <c r="X451" s="27">
        <f t="shared" ref="X451:X452" si="2288">ROUND(IF($F451=0,R451,IF($F451=1,R451,IF($F451=2,R451,IF($F451=3,R451,IF($F451=4,R451,IF($F451=5,R451,0))))))*L451,0)</f>
        <v>65</v>
      </c>
      <c r="Y451" s="27">
        <f t="shared" ref="Y451:Y452" si="2289">ROUND(IF($F451=0,M451,IF($F451=5,M451,0))*H451,0)</f>
        <v>0</v>
      </c>
      <c r="Z451" s="27">
        <f t="shared" ref="Z451:Z452" si="2290">ROUND(IF($F451=0,N451,IF($F451=5,N451,0))*H451,0)</f>
        <v>0</v>
      </c>
      <c r="AA451" s="27">
        <f t="shared" ref="AA451:AA452" si="2291">ROUND(IF($F451=0,O451,IF($F451=1,O451,IF($F451=5,O451,0)))*I451,0)</f>
        <v>0</v>
      </c>
      <c r="AB451" s="27">
        <f t="shared" ref="AB451:AB452" si="2292">ROUND(IF($F451=0,P451,IF($F451=1,P451,IF($F451=2,P451,IF($F451=5,P451,0))))*J451,0)</f>
        <v>59</v>
      </c>
      <c r="AC451" s="27">
        <f t="shared" ref="AC451:AC452" si="2293">ROUND(IF($F451=0,Q451,IF($F451=1,Q451,IF($F451=2,Q451,IF($F451=3,Q451,IF($F451=5,Q451,0)))))*K451,0)</f>
        <v>64</v>
      </c>
      <c r="AD451" s="27">
        <f t="shared" ref="AD451:AD452" si="2294">ROUND(IF($F451=0,R451,IF($F451=1,R451,IF($F451=2,R451,IF($F451=3,R451,IF($F451=4,R451,IF($F451=5,R451,0))))))*L451,0)</f>
        <v>65</v>
      </c>
    </row>
    <row r="452" spans="1:30" s="2" customFormat="1" ht="18" customHeight="1" outlineLevel="1">
      <c r="A452" s="72"/>
      <c r="B452" s="72"/>
      <c r="C452" s="11"/>
      <c r="D452" s="25" t="s">
        <v>348</v>
      </c>
      <c r="E452" s="4">
        <v>25453</v>
      </c>
      <c r="F452" s="9">
        <v>1</v>
      </c>
      <c r="G452" s="9"/>
      <c r="H452" s="3">
        <v>0.75</v>
      </c>
      <c r="I452" s="3">
        <v>0.8</v>
      </c>
      <c r="J452" s="3">
        <v>0.85</v>
      </c>
      <c r="K452" s="3">
        <v>0.9</v>
      </c>
      <c r="L452" s="3">
        <v>0.9</v>
      </c>
      <c r="M452" s="5">
        <f>M450-M451</f>
        <v>86</v>
      </c>
      <c r="N452" s="5">
        <f t="shared" ref="N452" si="2295">N450-N451</f>
        <v>86</v>
      </c>
      <c r="O452" s="5">
        <f t="shared" ref="O452:R452" si="2296">O450-O451</f>
        <v>85</v>
      </c>
      <c r="P452" s="5">
        <f t="shared" si="2296"/>
        <v>84</v>
      </c>
      <c r="Q452" s="5">
        <f t="shared" si="2296"/>
        <v>86</v>
      </c>
      <c r="R452" s="5">
        <f t="shared" si="2296"/>
        <v>88</v>
      </c>
      <c r="S452" s="27">
        <f t="shared" si="2283"/>
        <v>0</v>
      </c>
      <c r="T452" s="27">
        <f t="shared" si="2284"/>
        <v>0</v>
      </c>
      <c r="U452" s="27">
        <f t="shared" si="2285"/>
        <v>68</v>
      </c>
      <c r="V452" s="27">
        <f t="shared" si="2286"/>
        <v>71</v>
      </c>
      <c r="W452" s="27">
        <f t="shared" si="2287"/>
        <v>77</v>
      </c>
      <c r="X452" s="27">
        <f t="shared" si="2288"/>
        <v>79</v>
      </c>
      <c r="Y452" s="27">
        <f t="shared" si="2289"/>
        <v>0</v>
      </c>
      <c r="Z452" s="27">
        <f t="shared" si="2290"/>
        <v>0</v>
      </c>
      <c r="AA452" s="27">
        <f t="shared" si="2291"/>
        <v>68</v>
      </c>
      <c r="AB452" s="27">
        <f t="shared" si="2292"/>
        <v>71</v>
      </c>
      <c r="AC452" s="27">
        <f t="shared" si="2293"/>
        <v>77</v>
      </c>
      <c r="AD452" s="27">
        <f t="shared" si="2294"/>
        <v>79</v>
      </c>
    </row>
    <row r="453" spans="1:30" s="2" customFormat="1" ht="18" customHeight="1">
      <c r="A453" s="72"/>
      <c r="B453" s="72" t="s">
        <v>349</v>
      </c>
      <c r="C453" s="25" t="s">
        <v>350</v>
      </c>
      <c r="D453" s="25" t="s">
        <v>5</v>
      </c>
      <c r="E453" s="4"/>
      <c r="F453" s="9"/>
      <c r="G453" s="9"/>
      <c r="H453" s="3"/>
      <c r="I453" s="3"/>
      <c r="J453" s="3"/>
      <c r="K453" s="3"/>
      <c r="L453" s="3"/>
      <c r="M453" s="5">
        <f>SUMPRODUCT(($D454:$D462="계")*(M454:M462))</f>
        <v>474</v>
      </c>
      <c r="N453" s="5">
        <f t="shared" ref="N453" si="2297">SUMPRODUCT(($D454:$D462="계")*(N454:N462))</f>
        <v>476</v>
      </c>
      <c r="O453" s="5">
        <f t="shared" ref="O453:R453" si="2298">SUMPRODUCT(($D454:$D462="계")*(O454:O462))</f>
        <v>468</v>
      </c>
      <c r="P453" s="5">
        <f t="shared" si="2298"/>
        <v>461</v>
      </c>
      <c r="Q453" s="5">
        <f t="shared" si="2298"/>
        <v>472</v>
      </c>
      <c r="R453" s="5">
        <f t="shared" si="2298"/>
        <v>481</v>
      </c>
      <c r="S453" s="5">
        <f t="shared" ref="S453:T453" si="2299">SUMPRODUCT(($D454:$D462="계")*(S454:S462))</f>
        <v>0</v>
      </c>
      <c r="T453" s="5">
        <f t="shared" si="2299"/>
        <v>0</v>
      </c>
      <c r="U453" s="5">
        <f t="shared" ref="U453" si="2300">SUMPRODUCT(($D454:$D462="계")*(U454:U462))</f>
        <v>0</v>
      </c>
      <c r="V453" s="5">
        <f t="shared" ref="V453" si="2301">SUMPRODUCT(($D454:$D462="계")*(V454:V462))</f>
        <v>392</v>
      </c>
      <c r="W453" s="5">
        <f t="shared" ref="W453" si="2302">SUMPRODUCT(($D454:$D462="계")*(W454:W462))</f>
        <v>425</v>
      </c>
      <c r="X453" s="5">
        <f t="shared" ref="X453" si="2303">SUMPRODUCT(($D454:$D462="계")*(X454:X462))</f>
        <v>433</v>
      </c>
      <c r="Y453" s="5">
        <f t="shared" ref="Y453:Z453" si="2304">SUMPRODUCT(($D454:$D462="계")*(Y454:Y462))</f>
        <v>0</v>
      </c>
      <c r="Z453" s="5">
        <f t="shared" si="2304"/>
        <v>0</v>
      </c>
      <c r="AA453" s="5">
        <f t="shared" ref="AA453" si="2305">SUMPRODUCT(($D454:$D462="계")*(AA454:AA462))</f>
        <v>0</v>
      </c>
      <c r="AB453" s="5">
        <f t="shared" ref="AB453" si="2306">SUMPRODUCT(($D454:$D462="계")*(AB454:AB462))</f>
        <v>392</v>
      </c>
      <c r="AC453" s="5">
        <f t="shared" ref="AC453" si="2307">SUMPRODUCT(($D454:$D462="계")*(AC454:AC462))</f>
        <v>425</v>
      </c>
      <c r="AD453" s="5">
        <f t="shared" ref="AD453" si="2308">SUMPRODUCT(($D454:$D462="계")*(AD454:AD462))</f>
        <v>433</v>
      </c>
    </row>
    <row r="454" spans="1:30" s="2" customFormat="1" ht="18" customHeight="1" outlineLevel="1">
      <c r="A454" s="72"/>
      <c r="B454" s="72"/>
      <c r="C454" s="22" t="s">
        <v>911</v>
      </c>
      <c r="D454" s="25" t="s">
        <v>1122</v>
      </c>
      <c r="E454" s="4">
        <f>SUM(E455:E456)</f>
        <v>86567</v>
      </c>
      <c r="F454" s="9"/>
      <c r="G454" s="9"/>
      <c r="H454" s="3"/>
      <c r="I454" s="3"/>
      <c r="J454" s="3"/>
      <c r="K454" s="3"/>
      <c r="L454" s="3"/>
      <c r="M454" s="5">
        <f>VLOOKUP($C454,'[1]1.계획인구(행정)'!$C$7:$U$501,14,FALSE)</f>
        <v>210</v>
      </c>
      <c r="N454" s="5">
        <f>VLOOKUP($C454,'[1]1.계획인구(행정)'!$C$7:$U$501,15,FALSE)</f>
        <v>211</v>
      </c>
      <c r="O454" s="5">
        <f>VLOOKUP($C454,'[1]1.계획인구(행정)'!$C$7:$U$501,16,FALSE)</f>
        <v>207</v>
      </c>
      <c r="P454" s="5">
        <f>VLOOKUP($C454,'[1]1.계획인구(행정)'!$C$7:$U$501,17,FALSE)</f>
        <v>205</v>
      </c>
      <c r="Q454" s="5">
        <f>VLOOKUP($C454,'[1]1.계획인구(행정)'!$C$7:$U$501,18,FALSE)</f>
        <v>210</v>
      </c>
      <c r="R454" s="5">
        <f>VLOOKUP($C454,'[1]1.계획인구(행정)'!$C$7:$U$501,19,FALSE)</f>
        <v>214</v>
      </c>
      <c r="S454" s="5">
        <f>SUM(S455:S456)</f>
        <v>0</v>
      </c>
      <c r="T454" s="5">
        <f>SUM(T455:T456)</f>
        <v>0</v>
      </c>
      <c r="U454" s="5">
        <f t="shared" ref="U454:AD454" si="2309">SUM(U455:U456)</f>
        <v>0</v>
      </c>
      <c r="V454" s="5">
        <f t="shared" si="2309"/>
        <v>174</v>
      </c>
      <c r="W454" s="5">
        <f t="shared" si="2309"/>
        <v>189</v>
      </c>
      <c r="X454" s="5">
        <f t="shared" si="2309"/>
        <v>193</v>
      </c>
      <c r="Y454" s="5">
        <f t="shared" si="2309"/>
        <v>0</v>
      </c>
      <c r="Z454" s="5">
        <f t="shared" ref="Z454" si="2310">SUM(Z455:Z456)</f>
        <v>0</v>
      </c>
      <c r="AA454" s="5">
        <f t="shared" si="2309"/>
        <v>0</v>
      </c>
      <c r="AB454" s="5">
        <f t="shared" si="2309"/>
        <v>174</v>
      </c>
      <c r="AC454" s="5">
        <f t="shared" si="2309"/>
        <v>189</v>
      </c>
      <c r="AD454" s="5">
        <f t="shared" si="2309"/>
        <v>193</v>
      </c>
    </row>
    <row r="455" spans="1:30" s="2" customFormat="1" ht="18" customHeight="1" outlineLevel="1">
      <c r="A455" s="72"/>
      <c r="B455" s="72"/>
      <c r="C455" s="12"/>
      <c r="D455" s="25" t="s">
        <v>351</v>
      </c>
      <c r="E455" s="4">
        <v>66112</v>
      </c>
      <c r="F455" s="9">
        <v>2</v>
      </c>
      <c r="G455" s="9"/>
      <c r="H455" s="3">
        <v>0.75</v>
      </c>
      <c r="I455" s="3">
        <v>0.8</v>
      </c>
      <c r="J455" s="3">
        <v>0.85</v>
      </c>
      <c r="K455" s="3">
        <v>0.9</v>
      </c>
      <c r="L455" s="3">
        <v>0.9</v>
      </c>
      <c r="M455" s="5">
        <f>ROUND(M$454*($E455/$E$454),0)</f>
        <v>160</v>
      </c>
      <c r="N455" s="5">
        <f t="shared" ref="N455:R455" si="2311">ROUND(N$454*($E455/$E$454),0)</f>
        <v>161</v>
      </c>
      <c r="O455" s="5">
        <f t="shared" si="2311"/>
        <v>158</v>
      </c>
      <c r="P455" s="5">
        <f t="shared" si="2311"/>
        <v>157</v>
      </c>
      <c r="Q455" s="5">
        <f t="shared" si="2311"/>
        <v>160</v>
      </c>
      <c r="R455" s="5">
        <f t="shared" si="2311"/>
        <v>163</v>
      </c>
      <c r="S455" s="27">
        <f t="shared" ref="S455:S456" si="2312">ROUND(IF($F455=0,M455,IF($F455=5,0,0))*H455,0)</f>
        <v>0</v>
      </c>
      <c r="T455" s="27">
        <f t="shared" ref="T455:T456" si="2313">ROUND(IF($F455=0,N455,IF($F455=5,0,0))*H455,0)</f>
        <v>0</v>
      </c>
      <c r="U455" s="27">
        <f t="shared" ref="U455:U456" si="2314">ROUND(IF($F455=0,O455,IF($F455=1,O455,IF($F455=5,O455,0)))*I455,0)</f>
        <v>0</v>
      </c>
      <c r="V455" s="27">
        <f t="shared" ref="V455:V456" si="2315">ROUND(IF($F455=0,P455,IF($F455=1,P455,IF($F455=2,P455,IF($F455=5,P455,0))))*J455,0)</f>
        <v>133</v>
      </c>
      <c r="W455" s="27">
        <f t="shared" ref="W455:W456" si="2316">ROUND(IF($F455=0,Q455,IF($F455=1,Q455,IF($F455=2,Q455,IF($F455=3,Q455,IF($F455=5,Q455,0)))))*K455,0)</f>
        <v>144</v>
      </c>
      <c r="X455" s="27">
        <f t="shared" ref="X455:X456" si="2317">ROUND(IF($F455=0,R455,IF($F455=1,R455,IF($F455=2,R455,IF($F455=3,R455,IF($F455=4,R455,IF($F455=5,R455,0))))))*L455,0)</f>
        <v>147</v>
      </c>
      <c r="Y455" s="27">
        <f t="shared" ref="Y455:Y456" si="2318">ROUND(IF($F455=0,M455,IF($F455=5,M455,0))*H455,0)</f>
        <v>0</v>
      </c>
      <c r="Z455" s="27">
        <f t="shared" ref="Z455:Z456" si="2319">ROUND(IF($F455=0,N455,IF($F455=5,N455,0))*H455,0)</f>
        <v>0</v>
      </c>
      <c r="AA455" s="27">
        <f t="shared" ref="AA455:AA456" si="2320">ROUND(IF($F455=0,O455,IF($F455=1,O455,IF($F455=5,O455,0)))*I455,0)</f>
        <v>0</v>
      </c>
      <c r="AB455" s="27">
        <f t="shared" ref="AB455:AB456" si="2321">ROUND(IF($F455=0,P455,IF($F455=1,P455,IF($F455=2,P455,IF($F455=5,P455,0))))*J455,0)</f>
        <v>133</v>
      </c>
      <c r="AC455" s="27">
        <f t="shared" ref="AC455:AC456" si="2322">ROUND(IF($F455=0,Q455,IF($F455=1,Q455,IF($F455=2,Q455,IF($F455=3,Q455,IF($F455=5,Q455,0)))))*K455,0)</f>
        <v>144</v>
      </c>
      <c r="AD455" s="27">
        <f t="shared" ref="AD455:AD456" si="2323">ROUND(IF($F455=0,R455,IF($F455=1,R455,IF($F455=2,R455,IF($F455=3,R455,IF($F455=4,R455,IF($F455=5,R455,0))))))*L455,0)</f>
        <v>147</v>
      </c>
    </row>
    <row r="456" spans="1:30" s="2" customFormat="1" ht="18" customHeight="1" outlineLevel="1">
      <c r="A456" s="72"/>
      <c r="B456" s="72"/>
      <c r="C456" s="11"/>
      <c r="D456" s="25" t="s">
        <v>13</v>
      </c>
      <c r="E456" s="4">
        <v>20455</v>
      </c>
      <c r="F456" s="9">
        <v>2</v>
      </c>
      <c r="G456" s="9"/>
      <c r="H456" s="3">
        <v>0.75</v>
      </c>
      <c r="I456" s="3">
        <v>0.8</v>
      </c>
      <c r="J456" s="3">
        <v>0.85</v>
      </c>
      <c r="K456" s="3">
        <v>0.9</v>
      </c>
      <c r="L456" s="3">
        <v>0.9</v>
      </c>
      <c r="M456" s="5">
        <f>M454-M455</f>
        <v>50</v>
      </c>
      <c r="N456" s="5">
        <f t="shared" ref="N456" si="2324">N454-N455</f>
        <v>50</v>
      </c>
      <c r="O456" s="5">
        <f t="shared" ref="O456:R456" si="2325">O454-O455</f>
        <v>49</v>
      </c>
      <c r="P456" s="5">
        <f t="shared" si="2325"/>
        <v>48</v>
      </c>
      <c r="Q456" s="5">
        <f t="shared" si="2325"/>
        <v>50</v>
      </c>
      <c r="R456" s="5">
        <f t="shared" si="2325"/>
        <v>51</v>
      </c>
      <c r="S456" s="27">
        <f t="shared" si="2312"/>
        <v>0</v>
      </c>
      <c r="T456" s="27">
        <f t="shared" si="2313"/>
        <v>0</v>
      </c>
      <c r="U456" s="27">
        <f t="shared" si="2314"/>
        <v>0</v>
      </c>
      <c r="V456" s="27">
        <f t="shared" si="2315"/>
        <v>41</v>
      </c>
      <c r="W456" s="27">
        <f t="shared" si="2316"/>
        <v>45</v>
      </c>
      <c r="X456" s="27">
        <f t="shared" si="2317"/>
        <v>46</v>
      </c>
      <c r="Y456" s="27">
        <f t="shared" si="2318"/>
        <v>0</v>
      </c>
      <c r="Z456" s="27">
        <f t="shared" si="2319"/>
        <v>0</v>
      </c>
      <c r="AA456" s="27">
        <f t="shared" si="2320"/>
        <v>0</v>
      </c>
      <c r="AB456" s="27">
        <f t="shared" si="2321"/>
        <v>41</v>
      </c>
      <c r="AC456" s="27">
        <f t="shared" si="2322"/>
        <v>45</v>
      </c>
      <c r="AD456" s="27">
        <f t="shared" si="2323"/>
        <v>46</v>
      </c>
    </row>
    <row r="457" spans="1:30" s="2" customFormat="1" ht="18" customHeight="1" outlineLevel="1">
      <c r="A457" s="72"/>
      <c r="B457" s="72"/>
      <c r="C457" s="22" t="s">
        <v>912</v>
      </c>
      <c r="D457" s="25" t="s">
        <v>1122</v>
      </c>
      <c r="E457" s="4">
        <f>SUM(E458:E460)</f>
        <v>92703</v>
      </c>
      <c r="F457" s="9"/>
      <c r="G457" s="9"/>
      <c r="H457" s="3"/>
      <c r="I457" s="3"/>
      <c r="J457" s="3"/>
      <c r="K457" s="3"/>
      <c r="L457" s="3"/>
      <c r="M457" s="5">
        <f>VLOOKUP($C457,'[1]1.계획인구(행정)'!$C$7:$U$501,14,FALSE)</f>
        <v>167</v>
      </c>
      <c r="N457" s="5">
        <f>VLOOKUP($C457,'[1]1.계획인구(행정)'!$C$7:$U$501,15,FALSE)</f>
        <v>168</v>
      </c>
      <c r="O457" s="5">
        <f>VLOOKUP($C457,'[1]1.계획인구(행정)'!$C$7:$U$501,16,FALSE)</f>
        <v>165</v>
      </c>
      <c r="P457" s="5">
        <f>VLOOKUP($C457,'[1]1.계획인구(행정)'!$C$7:$U$501,17,FALSE)</f>
        <v>162</v>
      </c>
      <c r="Q457" s="5">
        <f>VLOOKUP($C457,'[1]1.계획인구(행정)'!$C$7:$U$501,18,FALSE)</f>
        <v>166</v>
      </c>
      <c r="R457" s="5">
        <f>VLOOKUP($C457,'[1]1.계획인구(행정)'!$C$7:$U$501,19,FALSE)</f>
        <v>169</v>
      </c>
      <c r="S457" s="5">
        <f>SUM(S458:S460)</f>
        <v>0</v>
      </c>
      <c r="T457" s="5">
        <f>SUM(T458:T460)</f>
        <v>0</v>
      </c>
      <c r="U457" s="5">
        <f t="shared" ref="U457:AD457" si="2326">SUM(U458:U460)</f>
        <v>0</v>
      </c>
      <c r="V457" s="5">
        <f t="shared" si="2326"/>
        <v>138</v>
      </c>
      <c r="W457" s="5">
        <f t="shared" si="2326"/>
        <v>150</v>
      </c>
      <c r="X457" s="5">
        <f t="shared" si="2326"/>
        <v>152</v>
      </c>
      <c r="Y457" s="5">
        <f t="shared" si="2326"/>
        <v>0</v>
      </c>
      <c r="Z457" s="5">
        <f t="shared" si="2326"/>
        <v>0</v>
      </c>
      <c r="AA457" s="5">
        <f t="shared" si="2326"/>
        <v>0</v>
      </c>
      <c r="AB457" s="5">
        <f t="shared" si="2326"/>
        <v>138</v>
      </c>
      <c r="AC457" s="5">
        <f t="shared" si="2326"/>
        <v>150</v>
      </c>
      <c r="AD457" s="5">
        <f t="shared" si="2326"/>
        <v>152</v>
      </c>
    </row>
    <row r="458" spans="1:30" s="2" customFormat="1" ht="18" customHeight="1" outlineLevel="1">
      <c r="A458" s="72"/>
      <c r="B458" s="72"/>
      <c r="C458" s="12"/>
      <c r="D458" s="25" t="s">
        <v>352</v>
      </c>
      <c r="E458" s="4">
        <v>29499</v>
      </c>
      <c r="F458" s="9">
        <v>2</v>
      </c>
      <c r="G458" s="9"/>
      <c r="H458" s="3">
        <v>0.75</v>
      </c>
      <c r="I458" s="3">
        <v>0.8</v>
      </c>
      <c r="J458" s="3">
        <v>0.85</v>
      </c>
      <c r="K458" s="3">
        <v>0.9</v>
      </c>
      <c r="L458" s="3">
        <v>0.9</v>
      </c>
      <c r="M458" s="5">
        <f>ROUND(M$457*($E458/$E$457),0)</f>
        <v>53</v>
      </c>
      <c r="N458" s="5">
        <f t="shared" ref="N458:R459" si="2327">ROUND(N$457*($E458/$E$457),0)</f>
        <v>53</v>
      </c>
      <c r="O458" s="5">
        <f t="shared" si="2327"/>
        <v>53</v>
      </c>
      <c r="P458" s="5">
        <f t="shared" si="2327"/>
        <v>52</v>
      </c>
      <c r="Q458" s="5">
        <f t="shared" si="2327"/>
        <v>53</v>
      </c>
      <c r="R458" s="5">
        <f t="shared" si="2327"/>
        <v>54</v>
      </c>
      <c r="S458" s="27">
        <f t="shared" ref="S458:S460" si="2328">ROUND(IF($F458=0,M458,IF($F458=5,0,0))*H458,0)</f>
        <v>0</v>
      </c>
      <c r="T458" s="27">
        <f t="shared" ref="T458:T460" si="2329">ROUND(IF($F458=0,N458,IF($F458=5,0,0))*H458,0)</f>
        <v>0</v>
      </c>
      <c r="U458" s="27">
        <f t="shared" ref="U458:U460" si="2330">ROUND(IF($F458=0,O458,IF($F458=1,O458,IF($F458=5,O458,0)))*I458,0)</f>
        <v>0</v>
      </c>
      <c r="V458" s="27">
        <f t="shared" ref="V458:V460" si="2331">ROUND(IF($F458=0,P458,IF($F458=1,P458,IF($F458=2,P458,IF($F458=5,P458,0))))*J458,0)</f>
        <v>44</v>
      </c>
      <c r="W458" s="27">
        <f t="shared" ref="W458:W460" si="2332">ROUND(IF($F458=0,Q458,IF($F458=1,Q458,IF($F458=2,Q458,IF($F458=3,Q458,IF($F458=5,Q458,0)))))*K458,0)</f>
        <v>48</v>
      </c>
      <c r="X458" s="27">
        <f t="shared" ref="X458:X460" si="2333">ROUND(IF($F458=0,R458,IF($F458=1,R458,IF($F458=2,R458,IF($F458=3,R458,IF($F458=4,R458,IF($F458=5,R458,0))))))*L458,0)</f>
        <v>49</v>
      </c>
      <c r="Y458" s="27">
        <f t="shared" ref="Y458:Y460" si="2334">ROUND(IF($F458=0,M458,IF($F458=5,M458,0))*H458,0)</f>
        <v>0</v>
      </c>
      <c r="Z458" s="27">
        <f t="shared" ref="Z458:Z460" si="2335">ROUND(IF($F458=0,N458,IF($F458=5,N458,0))*H458,0)</f>
        <v>0</v>
      </c>
      <c r="AA458" s="27">
        <f t="shared" ref="AA458:AA460" si="2336">ROUND(IF($F458=0,O458,IF($F458=1,O458,IF($F458=5,O458,0)))*I458,0)</f>
        <v>0</v>
      </c>
      <c r="AB458" s="27">
        <f t="shared" ref="AB458:AB460" si="2337">ROUND(IF($F458=0,P458,IF($F458=1,P458,IF($F458=2,P458,IF($F458=5,P458,0))))*J458,0)</f>
        <v>44</v>
      </c>
      <c r="AC458" s="27">
        <f t="shared" ref="AC458:AC460" si="2338">ROUND(IF($F458=0,Q458,IF($F458=1,Q458,IF($F458=2,Q458,IF($F458=3,Q458,IF($F458=5,Q458,0)))))*K458,0)</f>
        <v>48</v>
      </c>
      <c r="AD458" s="27">
        <f t="shared" ref="AD458:AD460" si="2339">ROUND(IF($F458=0,R458,IF($F458=1,R458,IF($F458=2,R458,IF($F458=3,R458,IF($F458=4,R458,IF($F458=5,R458,0))))))*L458,0)</f>
        <v>49</v>
      </c>
    </row>
    <row r="459" spans="1:30" s="2" customFormat="1" ht="18" customHeight="1" outlineLevel="1">
      <c r="A459" s="72"/>
      <c r="B459" s="72"/>
      <c r="C459" s="12"/>
      <c r="D459" s="25" t="s">
        <v>353</v>
      </c>
      <c r="E459" s="4">
        <v>43308</v>
      </c>
      <c r="F459" s="9">
        <v>2</v>
      </c>
      <c r="G459" s="9"/>
      <c r="H459" s="3">
        <v>0.75</v>
      </c>
      <c r="I459" s="3">
        <v>0.8</v>
      </c>
      <c r="J459" s="3">
        <v>0.85</v>
      </c>
      <c r="K459" s="3">
        <v>0.9</v>
      </c>
      <c r="L459" s="3">
        <v>0.9</v>
      </c>
      <c r="M459" s="5">
        <f>ROUND(M$457*($E459/$E$457),0)</f>
        <v>78</v>
      </c>
      <c r="N459" s="5">
        <f t="shared" si="2327"/>
        <v>78</v>
      </c>
      <c r="O459" s="5">
        <f t="shared" si="2327"/>
        <v>77</v>
      </c>
      <c r="P459" s="5">
        <f t="shared" si="2327"/>
        <v>76</v>
      </c>
      <c r="Q459" s="5">
        <f t="shared" si="2327"/>
        <v>78</v>
      </c>
      <c r="R459" s="5">
        <f t="shared" si="2327"/>
        <v>79</v>
      </c>
      <c r="S459" s="27">
        <f t="shared" si="2328"/>
        <v>0</v>
      </c>
      <c r="T459" s="27">
        <f t="shared" si="2329"/>
        <v>0</v>
      </c>
      <c r="U459" s="27">
        <f t="shared" si="2330"/>
        <v>0</v>
      </c>
      <c r="V459" s="27">
        <f t="shared" si="2331"/>
        <v>65</v>
      </c>
      <c r="W459" s="27">
        <f t="shared" si="2332"/>
        <v>70</v>
      </c>
      <c r="X459" s="27">
        <f t="shared" si="2333"/>
        <v>71</v>
      </c>
      <c r="Y459" s="27">
        <f t="shared" si="2334"/>
        <v>0</v>
      </c>
      <c r="Z459" s="27">
        <f t="shared" si="2335"/>
        <v>0</v>
      </c>
      <c r="AA459" s="27">
        <f t="shared" si="2336"/>
        <v>0</v>
      </c>
      <c r="AB459" s="27">
        <f t="shared" si="2337"/>
        <v>65</v>
      </c>
      <c r="AC459" s="27">
        <f t="shared" si="2338"/>
        <v>70</v>
      </c>
      <c r="AD459" s="27">
        <f t="shared" si="2339"/>
        <v>71</v>
      </c>
    </row>
    <row r="460" spans="1:30" s="2" customFormat="1" ht="18" customHeight="1" outlineLevel="1">
      <c r="A460" s="72"/>
      <c r="B460" s="72"/>
      <c r="C460" s="11"/>
      <c r="D460" s="25" t="s">
        <v>354</v>
      </c>
      <c r="E460" s="4">
        <v>19896</v>
      </c>
      <c r="F460" s="9">
        <v>2</v>
      </c>
      <c r="G460" s="9"/>
      <c r="H460" s="3">
        <v>0.75</v>
      </c>
      <c r="I460" s="3">
        <v>0.8</v>
      </c>
      <c r="J460" s="3">
        <v>0.85</v>
      </c>
      <c r="K460" s="3">
        <v>0.9</v>
      </c>
      <c r="L460" s="3">
        <v>0.9</v>
      </c>
      <c r="M460" s="5">
        <f>M457-M458-M459</f>
        <v>36</v>
      </c>
      <c r="N460" s="5">
        <f t="shared" ref="N460" si="2340">N457-N458-N459</f>
        <v>37</v>
      </c>
      <c r="O460" s="5">
        <f t="shared" ref="O460:R460" si="2341">O457-O458-O459</f>
        <v>35</v>
      </c>
      <c r="P460" s="5">
        <f t="shared" si="2341"/>
        <v>34</v>
      </c>
      <c r="Q460" s="5">
        <f t="shared" si="2341"/>
        <v>35</v>
      </c>
      <c r="R460" s="5">
        <f t="shared" si="2341"/>
        <v>36</v>
      </c>
      <c r="S460" s="27">
        <f t="shared" si="2328"/>
        <v>0</v>
      </c>
      <c r="T460" s="27">
        <f t="shared" si="2329"/>
        <v>0</v>
      </c>
      <c r="U460" s="27">
        <f t="shared" si="2330"/>
        <v>0</v>
      </c>
      <c r="V460" s="27">
        <f t="shared" si="2331"/>
        <v>29</v>
      </c>
      <c r="W460" s="27">
        <f t="shared" si="2332"/>
        <v>32</v>
      </c>
      <c r="X460" s="27">
        <f t="shared" si="2333"/>
        <v>32</v>
      </c>
      <c r="Y460" s="27">
        <f t="shared" si="2334"/>
        <v>0</v>
      </c>
      <c r="Z460" s="27">
        <f t="shared" si="2335"/>
        <v>0</v>
      </c>
      <c r="AA460" s="27">
        <f t="shared" si="2336"/>
        <v>0</v>
      </c>
      <c r="AB460" s="27">
        <f t="shared" si="2337"/>
        <v>29</v>
      </c>
      <c r="AC460" s="27">
        <f t="shared" si="2338"/>
        <v>32</v>
      </c>
      <c r="AD460" s="27">
        <f t="shared" si="2339"/>
        <v>32</v>
      </c>
    </row>
    <row r="461" spans="1:30" s="2" customFormat="1" ht="18" customHeight="1" outlineLevel="1">
      <c r="A461" s="72"/>
      <c r="B461" s="72"/>
      <c r="C461" s="22" t="s">
        <v>913</v>
      </c>
      <c r="D461" s="25" t="s">
        <v>1122</v>
      </c>
      <c r="E461" s="4"/>
      <c r="F461" s="9"/>
      <c r="G461" s="9"/>
      <c r="H461" s="3"/>
      <c r="I461" s="3"/>
      <c r="J461" s="3"/>
      <c r="K461" s="3"/>
      <c r="L461" s="3"/>
      <c r="M461" s="5">
        <f>VLOOKUP($C461,'[1]1.계획인구(행정)'!$C$7:$U$501,14,FALSE)</f>
        <v>97</v>
      </c>
      <c r="N461" s="5">
        <f>VLOOKUP($C461,'[1]1.계획인구(행정)'!$C$7:$U$501,15,FALSE)</f>
        <v>97</v>
      </c>
      <c r="O461" s="5">
        <f>VLOOKUP($C461,'[1]1.계획인구(행정)'!$C$7:$U$501,16,FALSE)</f>
        <v>96</v>
      </c>
      <c r="P461" s="5">
        <f>VLOOKUP($C461,'[1]1.계획인구(행정)'!$C$7:$U$501,17,FALSE)</f>
        <v>94</v>
      </c>
      <c r="Q461" s="5">
        <f>VLOOKUP($C461,'[1]1.계획인구(행정)'!$C$7:$U$501,18,FALSE)</f>
        <v>96</v>
      </c>
      <c r="R461" s="5">
        <f>VLOOKUP($C461,'[1]1.계획인구(행정)'!$C$7:$U$501,19,FALSE)</f>
        <v>98</v>
      </c>
      <c r="S461" s="5">
        <f>SUM(S462)</f>
        <v>0</v>
      </c>
      <c r="T461" s="5">
        <f>SUM(T462)</f>
        <v>0</v>
      </c>
      <c r="U461" s="5">
        <f t="shared" ref="U461:AD461" si="2342">SUM(U462)</f>
        <v>0</v>
      </c>
      <c r="V461" s="5">
        <f t="shared" si="2342"/>
        <v>80</v>
      </c>
      <c r="W461" s="5">
        <f t="shared" si="2342"/>
        <v>86</v>
      </c>
      <c r="X461" s="5">
        <f t="shared" si="2342"/>
        <v>88</v>
      </c>
      <c r="Y461" s="5">
        <f t="shared" si="2342"/>
        <v>0</v>
      </c>
      <c r="Z461" s="5">
        <f t="shared" si="2342"/>
        <v>0</v>
      </c>
      <c r="AA461" s="5">
        <f t="shared" si="2342"/>
        <v>0</v>
      </c>
      <c r="AB461" s="5">
        <f t="shared" si="2342"/>
        <v>80</v>
      </c>
      <c r="AC461" s="5">
        <f t="shared" si="2342"/>
        <v>86</v>
      </c>
      <c r="AD461" s="5">
        <f t="shared" si="2342"/>
        <v>88</v>
      </c>
    </row>
    <row r="462" spans="1:30" s="2" customFormat="1" ht="18" customHeight="1" outlineLevel="1">
      <c r="A462" s="72"/>
      <c r="B462" s="72"/>
      <c r="C462" s="11"/>
      <c r="D462" s="25" t="s">
        <v>355</v>
      </c>
      <c r="E462" s="4"/>
      <c r="F462" s="9">
        <v>2</v>
      </c>
      <c r="G462" s="9"/>
      <c r="H462" s="3">
        <v>0.75</v>
      </c>
      <c r="I462" s="3">
        <v>0.8</v>
      </c>
      <c r="J462" s="3">
        <v>0.85</v>
      </c>
      <c r="K462" s="3">
        <v>0.9</v>
      </c>
      <c r="L462" s="3">
        <v>0.9</v>
      </c>
      <c r="M462" s="5">
        <f>M461</f>
        <v>97</v>
      </c>
      <c r="N462" s="5">
        <f t="shared" ref="N462" si="2343">N461</f>
        <v>97</v>
      </c>
      <c r="O462" s="5">
        <f t="shared" ref="O462:R462" si="2344">O461</f>
        <v>96</v>
      </c>
      <c r="P462" s="5">
        <f t="shared" si="2344"/>
        <v>94</v>
      </c>
      <c r="Q462" s="5">
        <f t="shared" si="2344"/>
        <v>96</v>
      </c>
      <c r="R462" s="5">
        <f t="shared" si="2344"/>
        <v>98</v>
      </c>
      <c r="S462" s="27">
        <f t="shared" ref="S462" si="2345">ROUND(IF($F462=0,M462,IF($F462=5,0,0))*H462,0)</f>
        <v>0</v>
      </c>
      <c r="T462" s="27">
        <f t="shared" ref="T462" si="2346">ROUND(IF($F462=0,N462,IF($F462=5,0,0))*H462,0)</f>
        <v>0</v>
      </c>
      <c r="U462" s="27">
        <f>ROUND(IF($F462=0,O462,IF($F462=1,O462,IF($F462=5,O462,0)))*I462,0)</f>
        <v>0</v>
      </c>
      <c r="V462" s="27">
        <f>ROUND(IF($F462=0,P462,IF($F462=1,P462,IF($F462=2,P462,IF($F462=5,P462,0))))*J462,0)</f>
        <v>80</v>
      </c>
      <c r="W462" s="27">
        <f>ROUND(IF($F462=0,Q462,IF($F462=1,Q462,IF($F462=2,Q462,IF($F462=3,Q462,IF($F462=5,Q462,0)))))*K462,0)</f>
        <v>86</v>
      </c>
      <c r="X462" s="27">
        <f>ROUND(IF($F462=0,R462,IF($F462=1,R462,IF($F462=2,R462,IF($F462=3,R462,IF($F462=4,R462,IF($F462=5,R462,0))))))*L462,0)</f>
        <v>88</v>
      </c>
      <c r="Y462" s="27">
        <f t="shared" ref="Y462" si="2347">ROUND(IF($F462=0,M462,IF($F462=5,M462,0))*H462,0)</f>
        <v>0</v>
      </c>
      <c r="Z462" s="27">
        <f t="shared" ref="Z462" si="2348">ROUND(IF($F462=0,N462,IF($F462=5,N462,0))*H462,0)</f>
        <v>0</v>
      </c>
      <c r="AA462" s="27">
        <f>ROUND(IF($F462=0,O462,IF($F462=1,O462,IF($F462=5,O462,0)))*I462,0)</f>
        <v>0</v>
      </c>
      <c r="AB462" s="27">
        <f>ROUND(IF($F462=0,P462,IF($F462=1,P462,IF($F462=2,P462,IF($F462=5,P462,0))))*J462,0)</f>
        <v>80</v>
      </c>
      <c r="AC462" s="27">
        <f>ROUND(IF($F462=0,Q462,IF($F462=1,Q462,IF($F462=2,Q462,IF($F462=3,Q462,IF($F462=5,Q462,0)))))*K462,0)</f>
        <v>86</v>
      </c>
      <c r="AD462" s="27">
        <f>ROUND(IF($F462=0,R462,IF($F462=1,R462,IF($F462=2,R462,IF($F462=3,R462,IF($F462=4,R462,IF($F462=5,R462,0))))))*L462,0)</f>
        <v>88</v>
      </c>
    </row>
    <row r="463" spans="1:30" s="2" customFormat="1" ht="18" customHeight="1">
      <c r="A463" s="72"/>
      <c r="B463" s="25" t="s">
        <v>356</v>
      </c>
      <c r="C463" s="25" t="s">
        <v>357</v>
      </c>
      <c r="D463" s="25" t="s">
        <v>5</v>
      </c>
      <c r="E463" s="4"/>
      <c r="F463" s="9"/>
      <c r="G463" s="9"/>
      <c r="H463" s="3"/>
      <c r="I463" s="3"/>
      <c r="J463" s="3"/>
      <c r="K463" s="3"/>
      <c r="L463" s="3"/>
      <c r="M463" s="5">
        <f>SUMPRODUCT(($D464:$D472="계")*(M464:M472))</f>
        <v>514</v>
      </c>
      <c r="N463" s="5">
        <f t="shared" ref="N463" si="2349">SUMPRODUCT(($D464:$D472="계")*(N464:N472))</f>
        <v>515</v>
      </c>
      <c r="O463" s="5">
        <f t="shared" ref="O463:R463" si="2350">SUMPRODUCT(($D464:$D472="계")*(O464:O472))</f>
        <v>507</v>
      </c>
      <c r="P463" s="5">
        <f t="shared" si="2350"/>
        <v>501</v>
      </c>
      <c r="Q463" s="5">
        <f t="shared" si="2350"/>
        <v>513</v>
      </c>
      <c r="R463" s="5">
        <f t="shared" si="2350"/>
        <v>522</v>
      </c>
      <c r="S463" s="5">
        <f t="shared" ref="S463:T463" si="2351">SUMPRODUCT(($D464:$D472="계")*(S464:S472))</f>
        <v>0</v>
      </c>
      <c r="T463" s="5">
        <f t="shared" si="2351"/>
        <v>0</v>
      </c>
      <c r="U463" s="5">
        <f t="shared" ref="U463" si="2352">SUMPRODUCT(($D464:$D472="계")*(U464:U472))</f>
        <v>0</v>
      </c>
      <c r="V463" s="5">
        <f t="shared" ref="V463" si="2353">SUMPRODUCT(($D464:$D472="계")*(V464:V472))</f>
        <v>426</v>
      </c>
      <c r="W463" s="5">
        <f t="shared" ref="W463" si="2354">SUMPRODUCT(($D464:$D472="계")*(W464:W472))</f>
        <v>463</v>
      </c>
      <c r="X463" s="5">
        <f t="shared" ref="X463" si="2355">SUMPRODUCT(($D464:$D472="계")*(X464:X472))</f>
        <v>470</v>
      </c>
      <c r="Y463" s="5">
        <f t="shared" ref="Y463:Z463" si="2356">SUMPRODUCT(($D464:$D472="계")*(Y464:Y472))</f>
        <v>0</v>
      </c>
      <c r="Z463" s="5">
        <f t="shared" si="2356"/>
        <v>0</v>
      </c>
      <c r="AA463" s="5">
        <f t="shared" ref="AA463" si="2357">SUMPRODUCT(($D464:$D472="계")*(AA464:AA472))</f>
        <v>0</v>
      </c>
      <c r="AB463" s="5">
        <f t="shared" ref="AB463" si="2358">SUMPRODUCT(($D464:$D472="계")*(AB464:AB472))</f>
        <v>426</v>
      </c>
      <c r="AC463" s="5">
        <f t="shared" ref="AC463" si="2359">SUMPRODUCT(($D464:$D472="계")*(AC464:AC472))</f>
        <v>463</v>
      </c>
      <c r="AD463" s="5">
        <f t="shared" ref="AD463" si="2360">SUMPRODUCT(($D464:$D472="계")*(AD464:AD472))</f>
        <v>470</v>
      </c>
    </row>
    <row r="464" spans="1:30" s="2" customFormat="1" ht="18" customHeight="1" outlineLevel="1">
      <c r="A464" s="72" t="s">
        <v>1510</v>
      </c>
      <c r="B464" s="72" t="s">
        <v>1511</v>
      </c>
      <c r="C464" s="22" t="s">
        <v>914</v>
      </c>
      <c r="D464" s="25" t="s">
        <v>1122</v>
      </c>
      <c r="E464" s="4">
        <f>SUM(E465:E468)</f>
        <v>173318</v>
      </c>
      <c r="F464" s="9"/>
      <c r="G464" s="9"/>
      <c r="H464" s="3"/>
      <c r="I464" s="3"/>
      <c r="J464" s="3"/>
      <c r="K464" s="3"/>
      <c r="L464" s="3"/>
      <c r="M464" s="5">
        <f>VLOOKUP($C464,'[1]1.계획인구(행정)'!$C$7:$U$501,14,FALSE)</f>
        <v>361</v>
      </c>
      <c r="N464" s="5">
        <f>VLOOKUP($C464,'[1]1.계획인구(행정)'!$C$7:$U$501,15,FALSE)</f>
        <v>362</v>
      </c>
      <c r="O464" s="5">
        <f>VLOOKUP($C464,'[1]1.계획인구(행정)'!$C$7:$U$501,16,FALSE)</f>
        <v>356</v>
      </c>
      <c r="P464" s="5">
        <f>VLOOKUP($C464,'[1]1.계획인구(행정)'!$C$7:$U$501,17,FALSE)</f>
        <v>352</v>
      </c>
      <c r="Q464" s="5">
        <f>VLOOKUP($C464,'[1]1.계획인구(행정)'!$C$7:$U$501,18,FALSE)</f>
        <v>360</v>
      </c>
      <c r="R464" s="5">
        <f>VLOOKUP($C464,'[1]1.계획인구(행정)'!$C$7:$U$501,19,FALSE)</f>
        <v>367</v>
      </c>
      <c r="S464" s="5">
        <f>SUM(S465:S468)</f>
        <v>0</v>
      </c>
      <c r="T464" s="5">
        <f>SUM(T465:T468)</f>
        <v>0</v>
      </c>
      <c r="U464" s="5">
        <f t="shared" ref="U464:AD464" si="2361">SUM(U465:U468)</f>
        <v>0</v>
      </c>
      <c r="V464" s="5">
        <f t="shared" si="2361"/>
        <v>300</v>
      </c>
      <c r="W464" s="5">
        <f t="shared" si="2361"/>
        <v>325</v>
      </c>
      <c r="X464" s="5">
        <f t="shared" si="2361"/>
        <v>330</v>
      </c>
      <c r="Y464" s="5">
        <f t="shared" si="2361"/>
        <v>0</v>
      </c>
      <c r="Z464" s="5">
        <f t="shared" ref="Z464" si="2362">SUM(Z465:Z468)</f>
        <v>0</v>
      </c>
      <c r="AA464" s="5">
        <f t="shared" si="2361"/>
        <v>0</v>
      </c>
      <c r="AB464" s="5">
        <f t="shared" si="2361"/>
        <v>300</v>
      </c>
      <c r="AC464" s="5">
        <f t="shared" si="2361"/>
        <v>325</v>
      </c>
      <c r="AD464" s="5">
        <f t="shared" si="2361"/>
        <v>330</v>
      </c>
    </row>
    <row r="465" spans="1:30" s="2" customFormat="1" ht="18" customHeight="1" outlineLevel="1">
      <c r="A465" s="72"/>
      <c r="B465" s="72"/>
      <c r="C465" s="12"/>
      <c r="D465" s="25" t="s">
        <v>358</v>
      </c>
      <c r="E465" s="4">
        <v>26424</v>
      </c>
      <c r="F465" s="9">
        <v>2</v>
      </c>
      <c r="G465" s="9"/>
      <c r="H465" s="3">
        <v>0.75</v>
      </c>
      <c r="I465" s="3">
        <v>0.8</v>
      </c>
      <c r="J465" s="3">
        <v>0.85</v>
      </c>
      <c r="K465" s="3">
        <v>0.9</v>
      </c>
      <c r="L465" s="3">
        <v>0.9</v>
      </c>
      <c r="M465" s="5">
        <f>ROUND(M$464*($E465/$E$464),0)</f>
        <v>55</v>
      </c>
      <c r="N465" s="5">
        <f t="shared" ref="N465:R465" si="2363">ROUND(N$464*($E465/$E$464),0)</f>
        <v>55</v>
      </c>
      <c r="O465" s="5">
        <f t="shared" si="2363"/>
        <v>54</v>
      </c>
      <c r="P465" s="5">
        <f t="shared" si="2363"/>
        <v>54</v>
      </c>
      <c r="Q465" s="5">
        <f t="shared" si="2363"/>
        <v>55</v>
      </c>
      <c r="R465" s="5">
        <f t="shared" si="2363"/>
        <v>56</v>
      </c>
      <c r="S465" s="27">
        <f t="shared" ref="S465:S468" si="2364">ROUND(IF($F465=0,M465,IF($F465=5,0,0))*H465,0)</f>
        <v>0</v>
      </c>
      <c r="T465" s="27">
        <f t="shared" ref="T465:T468" si="2365">ROUND(IF($F465=0,N465,IF($F465=5,0,0))*H465,0)</f>
        <v>0</v>
      </c>
      <c r="U465" s="27">
        <f t="shared" ref="U465:U468" si="2366">ROUND(IF($F465=0,O465,IF($F465=1,O465,IF($F465=5,O465,0)))*I465,0)</f>
        <v>0</v>
      </c>
      <c r="V465" s="27">
        <f t="shared" ref="V465:V468" si="2367">ROUND(IF($F465=0,P465,IF($F465=1,P465,IF($F465=2,P465,IF($F465=5,P465,0))))*J465,0)</f>
        <v>46</v>
      </c>
      <c r="W465" s="27">
        <f t="shared" ref="W465:W468" si="2368">ROUND(IF($F465=0,Q465,IF($F465=1,Q465,IF($F465=2,Q465,IF($F465=3,Q465,IF($F465=5,Q465,0)))))*K465,0)</f>
        <v>50</v>
      </c>
      <c r="X465" s="27">
        <f t="shared" ref="X465:X468" si="2369">ROUND(IF($F465=0,R465,IF($F465=1,R465,IF($F465=2,R465,IF($F465=3,R465,IF($F465=4,R465,IF($F465=5,R465,0))))))*L465,0)</f>
        <v>50</v>
      </c>
      <c r="Y465" s="27">
        <f t="shared" ref="Y465:Y468" si="2370">ROUND(IF($F465=0,M465,IF($F465=5,M465,0))*H465,0)</f>
        <v>0</v>
      </c>
      <c r="Z465" s="27">
        <f t="shared" ref="Z465:Z468" si="2371">ROUND(IF($F465=0,N465,IF($F465=5,N465,0))*H465,0)</f>
        <v>0</v>
      </c>
      <c r="AA465" s="27">
        <f t="shared" ref="AA465:AA468" si="2372">ROUND(IF($F465=0,O465,IF($F465=1,O465,IF($F465=5,O465,0)))*I465,0)</f>
        <v>0</v>
      </c>
      <c r="AB465" s="27">
        <f t="shared" ref="AB465:AB468" si="2373">ROUND(IF($F465=0,P465,IF($F465=1,P465,IF($F465=2,P465,IF($F465=5,P465,0))))*J465,0)</f>
        <v>46</v>
      </c>
      <c r="AC465" s="27">
        <f t="shared" ref="AC465:AC468" si="2374">ROUND(IF($F465=0,Q465,IF($F465=1,Q465,IF($F465=2,Q465,IF($F465=3,Q465,IF($F465=5,Q465,0)))))*K465,0)</f>
        <v>50</v>
      </c>
      <c r="AD465" s="27">
        <f t="shared" ref="AD465:AD468" si="2375">ROUND(IF($F465=0,R465,IF($F465=1,R465,IF($F465=2,R465,IF($F465=3,R465,IF($F465=4,R465,IF($F465=5,R465,0))))))*L465,0)</f>
        <v>50</v>
      </c>
    </row>
    <row r="466" spans="1:30" s="2" customFormat="1" ht="18" customHeight="1" outlineLevel="1">
      <c r="A466" s="72"/>
      <c r="B466" s="72"/>
      <c r="C466" s="12"/>
      <c r="D466" s="25" t="s">
        <v>359</v>
      </c>
      <c r="E466" s="4">
        <f>95288+16794</f>
        <v>112082</v>
      </c>
      <c r="F466" s="9">
        <v>2</v>
      </c>
      <c r="G466" s="9"/>
      <c r="H466" s="3">
        <v>0.75</v>
      </c>
      <c r="I466" s="3">
        <v>0.8</v>
      </c>
      <c r="J466" s="3">
        <v>0.85</v>
      </c>
      <c r="K466" s="3">
        <v>0.9</v>
      </c>
      <c r="L466" s="3">
        <v>0.9</v>
      </c>
      <c r="M466" s="5">
        <f t="shared" ref="M466:R467" si="2376">ROUND(M$464*($E466/$E$464),0)</f>
        <v>233</v>
      </c>
      <c r="N466" s="5">
        <f t="shared" si="2376"/>
        <v>234</v>
      </c>
      <c r="O466" s="5">
        <f t="shared" si="2376"/>
        <v>230</v>
      </c>
      <c r="P466" s="5">
        <f t="shared" si="2376"/>
        <v>228</v>
      </c>
      <c r="Q466" s="5">
        <f t="shared" si="2376"/>
        <v>233</v>
      </c>
      <c r="R466" s="5">
        <f t="shared" si="2376"/>
        <v>237</v>
      </c>
      <c r="S466" s="27">
        <f t="shared" si="2364"/>
        <v>0</v>
      </c>
      <c r="T466" s="27">
        <f t="shared" si="2365"/>
        <v>0</v>
      </c>
      <c r="U466" s="27">
        <f t="shared" si="2366"/>
        <v>0</v>
      </c>
      <c r="V466" s="27">
        <f t="shared" si="2367"/>
        <v>194</v>
      </c>
      <c r="W466" s="27">
        <f t="shared" si="2368"/>
        <v>210</v>
      </c>
      <c r="X466" s="27">
        <f t="shared" si="2369"/>
        <v>213</v>
      </c>
      <c r="Y466" s="27">
        <f t="shared" si="2370"/>
        <v>0</v>
      </c>
      <c r="Z466" s="27">
        <f t="shared" si="2371"/>
        <v>0</v>
      </c>
      <c r="AA466" s="27">
        <f t="shared" si="2372"/>
        <v>0</v>
      </c>
      <c r="AB466" s="27">
        <f t="shared" si="2373"/>
        <v>194</v>
      </c>
      <c r="AC466" s="27">
        <f t="shared" si="2374"/>
        <v>210</v>
      </c>
      <c r="AD466" s="27">
        <f t="shared" si="2375"/>
        <v>213</v>
      </c>
    </row>
    <row r="467" spans="1:30" s="2" customFormat="1" ht="18" customHeight="1" outlineLevel="1">
      <c r="A467" s="72"/>
      <c r="B467" s="72"/>
      <c r="C467" s="12"/>
      <c r="D467" s="25" t="s">
        <v>360</v>
      </c>
      <c r="E467" s="4">
        <v>10452</v>
      </c>
      <c r="F467" s="9">
        <v>2</v>
      </c>
      <c r="G467" s="9"/>
      <c r="H467" s="3">
        <v>0.75</v>
      </c>
      <c r="I467" s="3">
        <v>0.8</v>
      </c>
      <c r="J467" s="3">
        <v>0.85</v>
      </c>
      <c r="K467" s="3">
        <v>0.9</v>
      </c>
      <c r="L467" s="3">
        <v>0.9</v>
      </c>
      <c r="M467" s="5">
        <f t="shared" si="2376"/>
        <v>22</v>
      </c>
      <c r="N467" s="5">
        <f t="shared" si="2376"/>
        <v>22</v>
      </c>
      <c r="O467" s="5">
        <f t="shared" si="2376"/>
        <v>21</v>
      </c>
      <c r="P467" s="5">
        <f t="shared" si="2376"/>
        <v>21</v>
      </c>
      <c r="Q467" s="5">
        <f t="shared" si="2376"/>
        <v>22</v>
      </c>
      <c r="R467" s="5">
        <f t="shared" si="2376"/>
        <v>22</v>
      </c>
      <c r="S467" s="27">
        <f t="shared" si="2364"/>
        <v>0</v>
      </c>
      <c r="T467" s="27">
        <f t="shared" si="2365"/>
        <v>0</v>
      </c>
      <c r="U467" s="27">
        <f t="shared" si="2366"/>
        <v>0</v>
      </c>
      <c r="V467" s="27">
        <f t="shared" si="2367"/>
        <v>18</v>
      </c>
      <c r="W467" s="27">
        <f t="shared" si="2368"/>
        <v>20</v>
      </c>
      <c r="X467" s="27">
        <f t="shared" si="2369"/>
        <v>20</v>
      </c>
      <c r="Y467" s="27">
        <f t="shared" si="2370"/>
        <v>0</v>
      </c>
      <c r="Z467" s="27">
        <f t="shared" si="2371"/>
        <v>0</v>
      </c>
      <c r="AA467" s="27">
        <f t="shared" si="2372"/>
        <v>0</v>
      </c>
      <c r="AB467" s="27">
        <f t="shared" si="2373"/>
        <v>18</v>
      </c>
      <c r="AC467" s="27">
        <f t="shared" si="2374"/>
        <v>20</v>
      </c>
      <c r="AD467" s="27">
        <f t="shared" si="2375"/>
        <v>20</v>
      </c>
    </row>
    <row r="468" spans="1:30" s="2" customFormat="1" ht="18" customHeight="1" outlineLevel="1">
      <c r="A468" s="72"/>
      <c r="B468" s="72"/>
      <c r="C468" s="11"/>
      <c r="D468" s="25" t="s">
        <v>361</v>
      </c>
      <c r="E468" s="4">
        <v>24360</v>
      </c>
      <c r="F468" s="9">
        <v>2</v>
      </c>
      <c r="G468" s="9"/>
      <c r="H468" s="3">
        <v>0.75</v>
      </c>
      <c r="I468" s="3">
        <v>0.8</v>
      </c>
      <c r="J468" s="3">
        <v>0.85</v>
      </c>
      <c r="K468" s="3">
        <v>0.9</v>
      </c>
      <c r="L468" s="3">
        <v>0.9</v>
      </c>
      <c r="M468" s="5">
        <f>M464-M465-M466-M467</f>
        <v>51</v>
      </c>
      <c r="N468" s="5">
        <f t="shared" ref="N468" si="2377">N464-N465-N466-N467</f>
        <v>51</v>
      </c>
      <c r="O468" s="5">
        <f t="shared" ref="O468:R468" si="2378">O464-O465-O466-O467</f>
        <v>51</v>
      </c>
      <c r="P468" s="5">
        <f t="shared" si="2378"/>
        <v>49</v>
      </c>
      <c r="Q468" s="5">
        <f t="shared" si="2378"/>
        <v>50</v>
      </c>
      <c r="R468" s="5">
        <f t="shared" si="2378"/>
        <v>52</v>
      </c>
      <c r="S468" s="27">
        <f t="shared" si="2364"/>
        <v>0</v>
      </c>
      <c r="T468" s="27">
        <f t="shared" si="2365"/>
        <v>0</v>
      </c>
      <c r="U468" s="27">
        <f t="shared" si="2366"/>
        <v>0</v>
      </c>
      <c r="V468" s="27">
        <f t="shared" si="2367"/>
        <v>42</v>
      </c>
      <c r="W468" s="27">
        <f t="shared" si="2368"/>
        <v>45</v>
      </c>
      <c r="X468" s="27">
        <f t="shared" si="2369"/>
        <v>47</v>
      </c>
      <c r="Y468" s="27">
        <f t="shared" si="2370"/>
        <v>0</v>
      </c>
      <c r="Z468" s="27">
        <f t="shared" si="2371"/>
        <v>0</v>
      </c>
      <c r="AA468" s="27">
        <f t="shared" si="2372"/>
        <v>0</v>
      </c>
      <c r="AB468" s="27">
        <f t="shared" si="2373"/>
        <v>42</v>
      </c>
      <c r="AC468" s="27">
        <f t="shared" si="2374"/>
        <v>45</v>
      </c>
      <c r="AD468" s="27">
        <f t="shared" si="2375"/>
        <v>47</v>
      </c>
    </row>
    <row r="469" spans="1:30" s="2" customFormat="1" ht="18" customHeight="1" outlineLevel="1">
      <c r="A469" s="72"/>
      <c r="B469" s="72"/>
      <c r="C469" s="22" t="s">
        <v>915</v>
      </c>
      <c r="D469" s="25" t="s">
        <v>1122</v>
      </c>
      <c r="E469" s="4">
        <f>SUM(E470:E472)</f>
        <v>59499</v>
      </c>
      <c r="F469" s="9"/>
      <c r="G469" s="9"/>
      <c r="H469" s="3"/>
      <c r="I469" s="3"/>
      <c r="J469" s="3"/>
      <c r="K469" s="3"/>
      <c r="L469" s="3"/>
      <c r="M469" s="5">
        <f>VLOOKUP($C469,'[1]1.계획인구(행정)'!$C$7:$U$501,14,FALSE)</f>
        <v>153</v>
      </c>
      <c r="N469" s="5">
        <f>VLOOKUP($C469,'[1]1.계획인구(행정)'!$C$7:$U$501,15,FALSE)</f>
        <v>153</v>
      </c>
      <c r="O469" s="5">
        <f>VLOOKUP($C469,'[1]1.계획인구(행정)'!$C$7:$U$501,16,FALSE)</f>
        <v>151</v>
      </c>
      <c r="P469" s="5">
        <f>VLOOKUP($C469,'[1]1.계획인구(행정)'!$C$7:$U$501,17,FALSE)</f>
        <v>149</v>
      </c>
      <c r="Q469" s="5">
        <f>VLOOKUP($C469,'[1]1.계획인구(행정)'!$C$7:$U$501,18,FALSE)</f>
        <v>153</v>
      </c>
      <c r="R469" s="5">
        <f>VLOOKUP($C469,'[1]1.계획인구(행정)'!$C$7:$U$501,19,FALSE)</f>
        <v>155</v>
      </c>
      <c r="S469" s="5">
        <f>SUM(S470:S472)</f>
        <v>0</v>
      </c>
      <c r="T469" s="5">
        <f>SUM(T470:T472)</f>
        <v>0</v>
      </c>
      <c r="U469" s="5">
        <f t="shared" ref="U469:AD469" si="2379">SUM(U470:U472)</f>
        <v>0</v>
      </c>
      <c r="V469" s="5">
        <f t="shared" si="2379"/>
        <v>126</v>
      </c>
      <c r="W469" s="5">
        <f t="shared" si="2379"/>
        <v>138</v>
      </c>
      <c r="X469" s="5">
        <f t="shared" si="2379"/>
        <v>140</v>
      </c>
      <c r="Y469" s="5">
        <f t="shared" si="2379"/>
        <v>0</v>
      </c>
      <c r="Z469" s="5">
        <f t="shared" si="2379"/>
        <v>0</v>
      </c>
      <c r="AA469" s="5">
        <f t="shared" si="2379"/>
        <v>0</v>
      </c>
      <c r="AB469" s="5">
        <f t="shared" si="2379"/>
        <v>126</v>
      </c>
      <c r="AC469" s="5">
        <f t="shared" si="2379"/>
        <v>138</v>
      </c>
      <c r="AD469" s="5">
        <f t="shared" si="2379"/>
        <v>140</v>
      </c>
    </row>
    <row r="470" spans="1:30" s="2" customFormat="1" ht="18" customHeight="1" outlineLevel="1">
      <c r="A470" s="72"/>
      <c r="B470" s="72"/>
      <c r="C470" s="12"/>
      <c r="D470" s="25" t="s">
        <v>362</v>
      </c>
      <c r="E470" s="4">
        <v>12728</v>
      </c>
      <c r="F470" s="9">
        <v>2</v>
      </c>
      <c r="G470" s="9"/>
      <c r="H470" s="3">
        <v>0.75</v>
      </c>
      <c r="I470" s="3">
        <v>0.8</v>
      </c>
      <c r="J470" s="3">
        <v>0.85</v>
      </c>
      <c r="K470" s="3">
        <v>0.9</v>
      </c>
      <c r="L470" s="3">
        <v>0.9</v>
      </c>
      <c r="M470" s="5">
        <f>ROUND(M$469*($E470/$E$469),0)</f>
        <v>33</v>
      </c>
      <c r="N470" s="5">
        <f t="shared" ref="N470:R471" si="2380">ROUND(N$469*($E470/$E$469),0)</f>
        <v>33</v>
      </c>
      <c r="O470" s="5">
        <f t="shared" si="2380"/>
        <v>32</v>
      </c>
      <c r="P470" s="5">
        <f t="shared" si="2380"/>
        <v>32</v>
      </c>
      <c r="Q470" s="5">
        <f t="shared" si="2380"/>
        <v>33</v>
      </c>
      <c r="R470" s="5">
        <f t="shared" si="2380"/>
        <v>33</v>
      </c>
      <c r="S470" s="27">
        <f t="shared" ref="S470:S472" si="2381">ROUND(IF($F470=0,M470,IF($F470=5,0,0))*H470,0)</f>
        <v>0</v>
      </c>
      <c r="T470" s="27">
        <f t="shared" ref="T470:T472" si="2382">ROUND(IF($F470=0,N470,IF($F470=5,0,0))*H470,0)</f>
        <v>0</v>
      </c>
      <c r="U470" s="27">
        <f t="shared" ref="U470:U472" si="2383">ROUND(IF($F470=0,O470,IF($F470=1,O470,IF($F470=5,O470,0)))*I470,0)</f>
        <v>0</v>
      </c>
      <c r="V470" s="27">
        <f t="shared" ref="V470:V472" si="2384">ROUND(IF($F470=0,P470,IF($F470=1,P470,IF($F470=2,P470,IF($F470=5,P470,0))))*J470,0)</f>
        <v>27</v>
      </c>
      <c r="W470" s="27">
        <f t="shared" ref="W470:W472" si="2385">ROUND(IF($F470=0,Q470,IF($F470=1,Q470,IF($F470=2,Q470,IF($F470=3,Q470,IF($F470=5,Q470,0)))))*K470,0)</f>
        <v>30</v>
      </c>
      <c r="X470" s="27">
        <f t="shared" ref="X470:X472" si="2386">ROUND(IF($F470=0,R470,IF($F470=1,R470,IF($F470=2,R470,IF($F470=3,R470,IF($F470=4,R470,IF($F470=5,R470,0))))))*L470,0)</f>
        <v>30</v>
      </c>
      <c r="Y470" s="27">
        <f t="shared" ref="Y470:Y472" si="2387">ROUND(IF($F470=0,M470,IF($F470=5,M470,0))*H470,0)</f>
        <v>0</v>
      </c>
      <c r="Z470" s="27">
        <f t="shared" ref="Z470:Z472" si="2388">ROUND(IF($F470=0,N470,IF($F470=5,N470,0))*H470,0)</f>
        <v>0</v>
      </c>
      <c r="AA470" s="27">
        <f t="shared" ref="AA470:AA472" si="2389">ROUND(IF($F470=0,O470,IF($F470=1,O470,IF($F470=5,O470,0)))*I470,0)</f>
        <v>0</v>
      </c>
      <c r="AB470" s="27">
        <f t="shared" ref="AB470:AB472" si="2390">ROUND(IF($F470=0,P470,IF($F470=1,P470,IF($F470=2,P470,IF($F470=5,P470,0))))*J470,0)</f>
        <v>27</v>
      </c>
      <c r="AC470" s="27">
        <f t="shared" ref="AC470:AC472" si="2391">ROUND(IF($F470=0,Q470,IF($F470=1,Q470,IF($F470=2,Q470,IF($F470=3,Q470,IF($F470=5,Q470,0)))))*K470,0)</f>
        <v>30</v>
      </c>
      <c r="AD470" s="27">
        <f t="shared" ref="AD470:AD472" si="2392">ROUND(IF($F470=0,R470,IF($F470=1,R470,IF($F470=2,R470,IF($F470=3,R470,IF($F470=4,R470,IF($F470=5,R470,0))))))*L470,0)</f>
        <v>30</v>
      </c>
    </row>
    <row r="471" spans="1:30" s="2" customFormat="1" ht="18" customHeight="1" outlineLevel="1">
      <c r="A471" s="72"/>
      <c r="B471" s="72"/>
      <c r="C471" s="12"/>
      <c r="D471" s="25" t="s">
        <v>363</v>
      </c>
      <c r="E471" s="4">
        <v>31379</v>
      </c>
      <c r="F471" s="9">
        <v>2</v>
      </c>
      <c r="G471" s="9"/>
      <c r="H471" s="3">
        <v>0.75</v>
      </c>
      <c r="I471" s="3">
        <v>0.8</v>
      </c>
      <c r="J471" s="3">
        <v>0.85</v>
      </c>
      <c r="K471" s="3">
        <v>0.9</v>
      </c>
      <c r="L471" s="3">
        <v>0.9</v>
      </c>
      <c r="M471" s="5">
        <f>ROUND(M$469*($E471/$E$469),0)</f>
        <v>81</v>
      </c>
      <c r="N471" s="5">
        <f t="shared" si="2380"/>
        <v>81</v>
      </c>
      <c r="O471" s="5">
        <f t="shared" si="2380"/>
        <v>80</v>
      </c>
      <c r="P471" s="5">
        <f t="shared" si="2380"/>
        <v>79</v>
      </c>
      <c r="Q471" s="5">
        <f t="shared" si="2380"/>
        <v>81</v>
      </c>
      <c r="R471" s="5">
        <f t="shared" si="2380"/>
        <v>82</v>
      </c>
      <c r="S471" s="27">
        <f t="shared" si="2381"/>
        <v>0</v>
      </c>
      <c r="T471" s="27">
        <f t="shared" si="2382"/>
        <v>0</v>
      </c>
      <c r="U471" s="27">
        <f t="shared" si="2383"/>
        <v>0</v>
      </c>
      <c r="V471" s="27">
        <f t="shared" si="2384"/>
        <v>67</v>
      </c>
      <c r="W471" s="27">
        <f t="shared" si="2385"/>
        <v>73</v>
      </c>
      <c r="X471" s="27">
        <f t="shared" si="2386"/>
        <v>74</v>
      </c>
      <c r="Y471" s="27">
        <f t="shared" si="2387"/>
        <v>0</v>
      </c>
      <c r="Z471" s="27">
        <f t="shared" si="2388"/>
        <v>0</v>
      </c>
      <c r="AA471" s="27">
        <f t="shared" si="2389"/>
        <v>0</v>
      </c>
      <c r="AB471" s="27">
        <f t="shared" si="2390"/>
        <v>67</v>
      </c>
      <c r="AC471" s="27">
        <f t="shared" si="2391"/>
        <v>73</v>
      </c>
      <c r="AD471" s="27">
        <f t="shared" si="2392"/>
        <v>74</v>
      </c>
    </row>
    <row r="472" spans="1:30" s="2" customFormat="1" ht="18" customHeight="1" outlineLevel="1">
      <c r="A472" s="72"/>
      <c r="B472" s="72"/>
      <c r="C472" s="11"/>
      <c r="D472" s="25" t="s">
        <v>364</v>
      </c>
      <c r="E472" s="4">
        <v>15392</v>
      </c>
      <c r="F472" s="9">
        <v>2</v>
      </c>
      <c r="G472" s="9"/>
      <c r="H472" s="3">
        <v>0.75</v>
      </c>
      <c r="I472" s="3">
        <v>0.8</v>
      </c>
      <c r="J472" s="3">
        <v>0.85</v>
      </c>
      <c r="K472" s="3">
        <v>0.9</v>
      </c>
      <c r="L472" s="3">
        <v>0.9</v>
      </c>
      <c r="M472" s="5">
        <f>M469-M470-M471</f>
        <v>39</v>
      </c>
      <c r="N472" s="5">
        <f t="shared" ref="N472" si="2393">N469-N470-N471</f>
        <v>39</v>
      </c>
      <c r="O472" s="5">
        <f t="shared" ref="O472:Q472" si="2394">O469-O470-O471</f>
        <v>39</v>
      </c>
      <c r="P472" s="5">
        <f t="shared" si="2394"/>
        <v>38</v>
      </c>
      <c r="Q472" s="5">
        <f t="shared" si="2394"/>
        <v>39</v>
      </c>
      <c r="R472" s="5">
        <f>R469-R470-R471</f>
        <v>40</v>
      </c>
      <c r="S472" s="27">
        <f t="shared" si="2381"/>
        <v>0</v>
      </c>
      <c r="T472" s="27">
        <f t="shared" si="2382"/>
        <v>0</v>
      </c>
      <c r="U472" s="27">
        <f t="shared" si="2383"/>
        <v>0</v>
      </c>
      <c r="V472" s="27">
        <f t="shared" si="2384"/>
        <v>32</v>
      </c>
      <c r="W472" s="27">
        <f t="shared" si="2385"/>
        <v>35</v>
      </c>
      <c r="X472" s="27">
        <f t="shared" si="2386"/>
        <v>36</v>
      </c>
      <c r="Y472" s="27">
        <f t="shared" si="2387"/>
        <v>0</v>
      </c>
      <c r="Z472" s="27">
        <f t="shared" si="2388"/>
        <v>0</v>
      </c>
      <c r="AA472" s="27">
        <f t="shared" si="2389"/>
        <v>0</v>
      </c>
      <c r="AB472" s="27">
        <f t="shared" si="2390"/>
        <v>32</v>
      </c>
      <c r="AC472" s="27">
        <f t="shared" si="2391"/>
        <v>35</v>
      </c>
      <c r="AD472" s="27">
        <f t="shared" si="2392"/>
        <v>36</v>
      </c>
    </row>
    <row r="473" spans="1:30" s="2" customFormat="1" ht="18" customHeight="1">
      <c r="A473" s="72"/>
      <c r="B473" s="72" t="s">
        <v>365</v>
      </c>
      <c r="C473" s="22" t="s">
        <v>366</v>
      </c>
      <c r="D473" s="25" t="s">
        <v>2</v>
      </c>
      <c r="E473" s="4">
        <f>SUM(E474:E477)</f>
        <v>49728</v>
      </c>
      <c r="F473" s="9"/>
      <c r="G473" s="9"/>
      <c r="H473" s="3"/>
      <c r="I473" s="3"/>
      <c r="J473" s="3"/>
      <c r="K473" s="3"/>
      <c r="L473" s="3"/>
      <c r="M473" s="5">
        <f>VLOOKUP($C473,'[1]1.계획인구(행정)'!$C$7:$U$501,14,FALSE)</f>
        <v>117</v>
      </c>
      <c r="N473" s="5">
        <f>VLOOKUP($C473,'[1]1.계획인구(행정)'!$C$7:$U$501,15,FALSE)</f>
        <v>117</v>
      </c>
      <c r="O473" s="5">
        <f>VLOOKUP($C473,'[1]1.계획인구(행정)'!$C$7:$U$501,16,FALSE)</f>
        <v>115</v>
      </c>
      <c r="P473" s="5">
        <f>VLOOKUP($C473,'[1]1.계획인구(행정)'!$C$7:$U$501,17,FALSE)</f>
        <v>114</v>
      </c>
      <c r="Q473" s="5">
        <f>VLOOKUP($C473,'[1]1.계획인구(행정)'!$C$7:$U$501,18,FALSE)</f>
        <v>117</v>
      </c>
      <c r="R473" s="5">
        <f>VLOOKUP($C473,'[1]1.계획인구(행정)'!$C$7:$U$501,19,FALSE)</f>
        <v>119</v>
      </c>
      <c r="S473" s="5">
        <f>SUM(S474:S477)</f>
        <v>0</v>
      </c>
      <c r="T473" s="5">
        <f>SUM(T474:T477)</f>
        <v>0</v>
      </c>
      <c r="U473" s="5">
        <f t="shared" ref="U473:AD473" si="2395">SUM(U474:U477)</f>
        <v>0</v>
      </c>
      <c r="V473" s="5">
        <f t="shared" si="2395"/>
        <v>97</v>
      </c>
      <c r="W473" s="5">
        <f t="shared" si="2395"/>
        <v>105</v>
      </c>
      <c r="X473" s="5">
        <f t="shared" si="2395"/>
        <v>107</v>
      </c>
      <c r="Y473" s="5">
        <f t="shared" si="2395"/>
        <v>0</v>
      </c>
      <c r="Z473" s="5">
        <f t="shared" si="2395"/>
        <v>0</v>
      </c>
      <c r="AA473" s="5">
        <f t="shared" si="2395"/>
        <v>0</v>
      </c>
      <c r="AB473" s="5">
        <f t="shared" si="2395"/>
        <v>97</v>
      </c>
      <c r="AC473" s="5">
        <f t="shared" si="2395"/>
        <v>105</v>
      </c>
      <c r="AD473" s="5">
        <f t="shared" si="2395"/>
        <v>107</v>
      </c>
    </row>
    <row r="474" spans="1:30" s="2" customFormat="1" ht="18" customHeight="1" outlineLevel="1">
      <c r="A474" s="72"/>
      <c r="B474" s="72"/>
      <c r="C474" s="12"/>
      <c r="D474" s="25" t="s">
        <v>367</v>
      </c>
      <c r="E474" s="4">
        <v>11625</v>
      </c>
      <c r="F474" s="9">
        <v>2</v>
      </c>
      <c r="G474" s="9"/>
      <c r="H474" s="3">
        <v>0.75</v>
      </c>
      <c r="I474" s="3">
        <v>0.8</v>
      </c>
      <c r="J474" s="3">
        <v>0.85</v>
      </c>
      <c r="K474" s="3">
        <v>0.9</v>
      </c>
      <c r="L474" s="3">
        <v>0.9</v>
      </c>
      <c r="M474" s="5">
        <f>ROUND(M$473*($E474/$E$473),0)</f>
        <v>27</v>
      </c>
      <c r="N474" s="5">
        <f t="shared" ref="N474:R476" si="2396">ROUND(N$473*($E474/$E$473),0)</f>
        <v>27</v>
      </c>
      <c r="O474" s="5">
        <f t="shared" si="2396"/>
        <v>27</v>
      </c>
      <c r="P474" s="5">
        <f t="shared" si="2396"/>
        <v>27</v>
      </c>
      <c r="Q474" s="5">
        <f t="shared" si="2396"/>
        <v>27</v>
      </c>
      <c r="R474" s="5">
        <f t="shared" si="2396"/>
        <v>28</v>
      </c>
      <c r="S474" s="27">
        <f t="shared" ref="S474:S477" si="2397">ROUND(IF($F474=0,M474,IF($F474=5,0,0))*H474,0)</f>
        <v>0</v>
      </c>
      <c r="T474" s="27">
        <f t="shared" ref="T474:T477" si="2398">ROUND(IF($F474=0,N474,IF($F474=5,0,0))*H474,0)</f>
        <v>0</v>
      </c>
      <c r="U474" s="27">
        <f t="shared" ref="U474:U477" si="2399">ROUND(IF($F474=0,O474,IF($F474=1,O474,IF($F474=5,O474,0)))*I474,0)</f>
        <v>0</v>
      </c>
      <c r="V474" s="27">
        <f t="shared" ref="V474:V477" si="2400">ROUND(IF($F474=0,P474,IF($F474=1,P474,IF($F474=2,P474,IF($F474=5,P474,0))))*J474,0)</f>
        <v>23</v>
      </c>
      <c r="W474" s="27">
        <f t="shared" ref="W474:W477" si="2401">ROUND(IF($F474=0,Q474,IF($F474=1,Q474,IF($F474=2,Q474,IF($F474=3,Q474,IF($F474=5,Q474,0)))))*K474,0)</f>
        <v>24</v>
      </c>
      <c r="X474" s="27">
        <f t="shared" ref="X474:X477" si="2402">ROUND(IF($F474=0,R474,IF($F474=1,R474,IF($F474=2,R474,IF($F474=3,R474,IF($F474=4,R474,IF($F474=5,R474,0))))))*L474,0)</f>
        <v>25</v>
      </c>
      <c r="Y474" s="27">
        <f t="shared" ref="Y474:Y477" si="2403">ROUND(IF($F474=0,M474,IF($F474=5,M474,0))*H474,0)</f>
        <v>0</v>
      </c>
      <c r="Z474" s="27">
        <f t="shared" ref="Z474:Z477" si="2404">ROUND(IF($F474=0,N474,IF($F474=5,N474,0))*H474,0)</f>
        <v>0</v>
      </c>
      <c r="AA474" s="27">
        <f t="shared" ref="AA474:AA477" si="2405">ROUND(IF($F474=0,O474,IF($F474=1,O474,IF($F474=5,O474,0)))*I474,0)</f>
        <v>0</v>
      </c>
      <c r="AB474" s="27">
        <f t="shared" ref="AB474:AB477" si="2406">ROUND(IF($F474=0,P474,IF($F474=1,P474,IF($F474=2,P474,IF($F474=5,P474,0))))*J474,0)</f>
        <v>23</v>
      </c>
      <c r="AC474" s="27">
        <f t="shared" ref="AC474:AC477" si="2407">ROUND(IF($F474=0,Q474,IF($F474=1,Q474,IF($F474=2,Q474,IF($F474=3,Q474,IF($F474=5,Q474,0)))))*K474,0)</f>
        <v>24</v>
      </c>
      <c r="AD474" s="27">
        <f t="shared" ref="AD474:AD477" si="2408">ROUND(IF($F474=0,R474,IF($F474=1,R474,IF($F474=2,R474,IF($F474=3,R474,IF($F474=4,R474,IF($F474=5,R474,0))))))*L474,0)</f>
        <v>25</v>
      </c>
    </row>
    <row r="475" spans="1:30" s="2" customFormat="1" ht="18" customHeight="1" outlineLevel="1">
      <c r="A475" s="72"/>
      <c r="B475" s="72"/>
      <c r="C475" s="12"/>
      <c r="D475" s="25" t="s">
        <v>368</v>
      </c>
      <c r="E475" s="4">
        <v>26363</v>
      </c>
      <c r="F475" s="9">
        <v>2</v>
      </c>
      <c r="G475" s="9"/>
      <c r="H475" s="3">
        <v>0.75</v>
      </c>
      <c r="I475" s="3">
        <v>0.8</v>
      </c>
      <c r="J475" s="3">
        <v>0.85</v>
      </c>
      <c r="K475" s="3">
        <v>0.9</v>
      </c>
      <c r="L475" s="3">
        <v>0.9</v>
      </c>
      <c r="M475" s="5">
        <f>ROUND(M$473*($E475/$E$473),0)</f>
        <v>62</v>
      </c>
      <c r="N475" s="5">
        <f t="shared" si="2396"/>
        <v>62</v>
      </c>
      <c r="O475" s="5">
        <f t="shared" si="2396"/>
        <v>61</v>
      </c>
      <c r="P475" s="5">
        <f t="shared" si="2396"/>
        <v>60</v>
      </c>
      <c r="Q475" s="5">
        <f t="shared" si="2396"/>
        <v>62</v>
      </c>
      <c r="R475" s="5">
        <f t="shared" si="2396"/>
        <v>63</v>
      </c>
      <c r="S475" s="27">
        <f t="shared" si="2397"/>
        <v>0</v>
      </c>
      <c r="T475" s="27">
        <f t="shared" si="2398"/>
        <v>0</v>
      </c>
      <c r="U475" s="27">
        <f t="shared" si="2399"/>
        <v>0</v>
      </c>
      <c r="V475" s="27">
        <f t="shared" si="2400"/>
        <v>51</v>
      </c>
      <c r="W475" s="27">
        <f t="shared" si="2401"/>
        <v>56</v>
      </c>
      <c r="X475" s="27">
        <f t="shared" si="2402"/>
        <v>57</v>
      </c>
      <c r="Y475" s="27">
        <f t="shared" si="2403"/>
        <v>0</v>
      </c>
      <c r="Z475" s="27">
        <f t="shared" si="2404"/>
        <v>0</v>
      </c>
      <c r="AA475" s="27">
        <f t="shared" si="2405"/>
        <v>0</v>
      </c>
      <c r="AB475" s="27">
        <f t="shared" si="2406"/>
        <v>51</v>
      </c>
      <c r="AC475" s="27">
        <f t="shared" si="2407"/>
        <v>56</v>
      </c>
      <c r="AD475" s="27">
        <f t="shared" si="2408"/>
        <v>57</v>
      </c>
    </row>
    <row r="476" spans="1:30" s="2" customFormat="1" ht="18" customHeight="1" outlineLevel="1">
      <c r="A476" s="72"/>
      <c r="B476" s="72"/>
      <c r="C476" s="12"/>
      <c r="D476" s="25" t="s">
        <v>369</v>
      </c>
      <c r="E476" s="4">
        <v>4930</v>
      </c>
      <c r="F476" s="9">
        <v>2</v>
      </c>
      <c r="G476" s="9"/>
      <c r="H476" s="3">
        <v>0.75</v>
      </c>
      <c r="I476" s="3">
        <v>0.8</v>
      </c>
      <c r="J476" s="3">
        <v>0.85</v>
      </c>
      <c r="K476" s="3">
        <v>0.9</v>
      </c>
      <c r="L476" s="3">
        <v>0.9</v>
      </c>
      <c r="M476" s="5">
        <f>ROUND(M$473*($E476/$E$473),0)</f>
        <v>12</v>
      </c>
      <c r="N476" s="5">
        <f t="shared" si="2396"/>
        <v>12</v>
      </c>
      <c r="O476" s="5">
        <f t="shared" si="2396"/>
        <v>11</v>
      </c>
      <c r="P476" s="5">
        <f t="shared" si="2396"/>
        <v>11</v>
      </c>
      <c r="Q476" s="5">
        <f t="shared" si="2396"/>
        <v>12</v>
      </c>
      <c r="R476" s="5">
        <f t="shared" si="2396"/>
        <v>12</v>
      </c>
      <c r="S476" s="27">
        <f t="shared" si="2397"/>
        <v>0</v>
      </c>
      <c r="T476" s="27">
        <f t="shared" si="2398"/>
        <v>0</v>
      </c>
      <c r="U476" s="27">
        <f t="shared" si="2399"/>
        <v>0</v>
      </c>
      <c r="V476" s="27">
        <f t="shared" si="2400"/>
        <v>9</v>
      </c>
      <c r="W476" s="27">
        <f t="shared" si="2401"/>
        <v>11</v>
      </c>
      <c r="X476" s="27">
        <f t="shared" si="2402"/>
        <v>11</v>
      </c>
      <c r="Y476" s="27">
        <f t="shared" si="2403"/>
        <v>0</v>
      </c>
      <c r="Z476" s="27">
        <f t="shared" si="2404"/>
        <v>0</v>
      </c>
      <c r="AA476" s="27">
        <f t="shared" si="2405"/>
        <v>0</v>
      </c>
      <c r="AB476" s="27">
        <f t="shared" si="2406"/>
        <v>9</v>
      </c>
      <c r="AC476" s="27">
        <f t="shared" si="2407"/>
        <v>11</v>
      </c>
      <c r="AD476" s="27">
        <f t="shared" si="2408"/>
        <v>11</v>
      </c>
    </row>
    <row r="477" spans="1:30" s="2" customFormat="1" ht="18" customHeight="1" outlineLevel="1">
      <c r="A477" s="72"/>
      <c r="B477" s="72"/>
      <c r="C477" s="11"/>
      <c r="D477" s="25" t="s">
        <v>370</v>
      </c>
      <c r="E477" s="4">
        <v>6810</v>
      </c>
      <c r="F477" s="9">
        <v>2</v>
      </c>
      <c r="G477" s="9"/>
      <c r="H477" s="3">
        <v>0.75</v>
      </c>
      <c r="I477" s="3">
        <v>0.8</v>
      </c>
      <c r="J477" s="3">
        <v>0.85</v>
      </c>
      <c r="K477" s="3">
        <v>0.9</v>
      </c>
      <c r="L477" s="3">
        <v>0.9</v>
      </c>
      <c r="M477" s="5">
        <f>M473-M474-M475-M476</f>
        <v>16</v>
      </c>
      <c r="N477" s="5">
        <f t="shared" ref="N477" si="2409">N473-N474-N475-N476</f>
        <v>16</v>
      </c>
      <c r="O477" s="5">
        <f t="shared" ref="O477:R477" si="2410">O473-O474-O475-O476</f>
        <v>16</v>
      </c>
      <c r="P477" s="5">
        <f t="shared" si="2410"/>
        <v>16</v>
      </c>
      <c r="Q477" s="5">
        <f t="shared" si="2410"/>
        <v>16</v>
      </c>
      <c r="R477" s="5">
        <f t="shared" si="2410"/>
        <v>16</v>
      </c>
      <c r="S477" s="27">
        <f t="shared" si="2397"/>
        <v>0</v>
      </c>
      <c r="T477" s="27">
        <f t="shared" si="2398"/>
        <v>0</v>
      </c>
      <c r="U477" s="27">
        <f t="shared" si="2399"/>
        <v>0</v>
      </c>
      <c r="V477" s="27">
        <f t="shared" si="2400"/>
        <v>14</v>
      </c>
      <c r="W477" s="27">
        <f t="shared" si="2401"/>
        <v>14</v>
      </c>
      <c r="X477" s="27">
        <f t="shared" si="2402"/>
        <v>14</v>
      </c>
      <c r="Y477" s="27">
        <f t="shared" si="2403"/>
        <v>0</v>
      </c>
      <c r="Z477" s="27">
        <f t="shared" si="2404"/>
        <v>0</v>
      </c>
      <c r="AA477" s="27">
        <f t="shared" si="2405"/>
        <v>0</v>
      </c>
      <c r="AB477" s="27">
        <f t="shared" si="2406"/>
        <v>14</v>
      </c>
      <c r="AC477" s="27">
        <f t="shared" si="2407"/>
        <v>14</v>
      </c>
      <c r="AD477" s="27">
        <f t="shared" si="2408"/>
        <v>14</v>
      </c>
    </row>
    <row r="478" spans="1:30" s="2" customFormat="1" ht="18" customHeight="1">
      <c r="A478" s="72"/>
      <c r="B478" s="72" t="s">
        <v>371</v>
      </c>
      <c r="C478" s="25" t="s">
        <v>372</v>
      </c>
      <c r="D478" s="25" t="s">
        <v>2</v>
      </c>
      <c r="E478" s="4"/>
      <c r="F478" s="9"/>
      <c r="G478" s="9"/>
      <c r="H478" s="3"/>
      <c r="I478" s="3"/>
      <c r="J478" s="3"/>
      <c r="K478" s="3"/>
      <c r="L478" s="3"/>
      <c r="M478" s="5">
        <f>SUMPRODUCT(($D479:$D487="계")*(M479:M487))</f>
        <v>309</v>
      </c>
      <c r="N478" s="5">
        <f t="shared" ref="N478" si="2411">SUMPRODUCT(($D479:$D487="계")*(N479:N487))</f>
        <v>309</v>
      </c>
      <c r="O478" s="5">
        <f t="shared" ref="O478:R478" si="2412">SUMPRODUCT(($D479:$D487="계")*(O479:O487))</f>
        <v>305</v>
      </c>
      <c r="P478" s="5">
        <f t="shared" si="2412"/>
        <v>301</v>
      </c>
      <c r="Q478" s="5">
        <f t="shared" si="2412"/>
        <v>308</v>
      </c>
      <c r="R478" s="5">
        <f t="shared" si="2412"/>
        <v>314</v>
      </c>
      <c r="S478" s="5">
        <f t="shared" ref="S478:T478" si="2413">SUMPRODUCT(($D479:$D487="계")*(S479:S487))</f>
        <v>0</v>
      </c>
      <c r="T478" s="5">
        <f t="shared" si="2413"/>
        <v>0</v>
      </c>
      <c r="U478" s="5">
        <f t="shared" ref="U478" si="2414">SUMPRODUCT(($D479:$D487="계")*(U479:U487))</f>
        <v>187</v>
      </c>
      <c r="V478" s="5">
        <f t="shared" ref="V478" si="2415">SUMPRODUCT(($D479:$D487="계")*(V479:V487))</f>
        <v>257</v>
      </c>
      <c r="W478" s="5">
        <f t="shared" ref="W478" si="2416">SUMPRODUCT(($D479:$D487="계")*(W479:W487))</f>
        <v>277</v>
      </c>
      <c r="X478" s="5">
        <f t="shared" ref="X478" si="2417">SUMPRODUCT(($D479:$D487="계")*(X479:X487))</f>
        <v>281</v>
      </c>
      <c r="Y478" s="5">
        <f t="shared" ref="Y478:Z478" si="2418">SUMPRODUCT(($D479:$D487="계")*(Y479:Y487))</f>
        <v>0</v>
      </c>
      <c r="Z478" s="5">
        <f t="shared" si="2418"/>
        <v>0</v>
      </c>
      <c r="AA478" s="5">
        <f t="shared" ref="AA478" si="2419">SUMPRODUCT(($D479:$D487="계")*(AA479:AA487))</f>
        <v>187</v>
      </c>
      <c r="AB478" s="5">
        <f t="shared" ref="AB478" si="2420">SUMPRODUCT(($D479:$D487="계")*(AB479:AB487))</f>
        <v>257</v>
      </c>
      <c r="AC478" s="5">
        <f t="shared" ref="AC478" si="2421">SUMPRODUCT(($D479:$D487="계")*(AC479:AC487))</f>
        <v>277</v>
      </c>
      <c r="AD478" s="5">
        <f t="shared" ref="AD478" si="2422">SUMPRODUCT(($D479:$D487="계")*(AD479:AD487))</f>
        <v>281</v>
      </c>
    </row>
    <row r="479" spans="1:30" s="2" customFormat="1" ht="18" customHeight="1" outlineLevel="1">
      <c r="A479" s="72"/>
      <c r="B479" s="72"/>
      <c r="C479" s="22" t="s">
        <v>916</v>
      </c>
      <c r="D479" s="25" t="s">
        <v>1122</v>
      </c>
      <c r="E479" s="4">
        <f>SUM(E480:E483)</f>
        <v>66606</v>
      </c>
      <c r="F479" s="9"/>
      <c r="G479" s="9"/>
      <c r="H479" s="3"/>
      <c r="I479" s="3"/>
      <c r="J479" s="3"/>
      <c r="K479" s="3"/>
      <c r="L479" s="3"/>
      <c r="M479" s="5">
        <f>VLOOKUP($C479,'[1]1.계획인구(행정)'!$C$7:$U$501,14,FALSE)</f>
        <v>237</v>
      </c>
      <c r="N479" s="5">
        <f>VLOOKUP($C479,'[1]1.계획인구(행정)'!$C$7:$U$501,15,FALSE)</f>
        <v>237</v>
      </c>
      <c r="O479" s="5">
        <f>VLOOKUP($C479,'[1]1.계획인구(행정)'!$C$7:$U$501,16,FALSE)</f>
        <v>234</v>
      </c>
      <c r="P479" s="5">
        <f>VLOOKUP($C479,'[1]1.계획인구(행정)'!$C$7:$U$501,17,FALSE)</f>
        <v>231</v>
      </c>
      <c r="Q479" s="5">
        <f>VLOOKUP($C479,'[1]1.계획인구(행정)'!$C$7:$U$501,18,FALSE)</f>
        <v>236</v>
      </c>
      <c r="R479" s="5">
        <f>VLOOKUP($C479,'[1]1.계획인구(행정)'!$C$7:$U$501,19,FALSE)</f>
        <v>241</v>
      </c>
      <c r="S479" s="5">
        <f>SUM(S480:S483)</f>
        <v>0</v>
      </c>
      <c r="T479" s="5">
        <f>SUM(T480:T483)</f>
        <v>0</v>
      </c>
      <c r="U479" s="5">
        <f t="shared" ref="U479:AD479" si="2423">SUM(U480:U483)</f>
        <v>187</v>
      </c>
      <c r="V479" s="5">
        <f t="shared" si="2423"/>
        <v>197</v>
      </c>
      <c r="W479" s="5">
        <f t="shared" si="2423"/>
        <v>212</v>
      </c>
      <c r="X479" s="5">
        <f t="shared" si="2423"/>
        <v>216</v>
      </c>
      <c r="Y479" s="5">
        <f t="shared" si="2423"/>
        <v>0</v>
      </c>
      <c r="Z479" s="5">
        <f t="shared" ref="Z479" si="2424">SUM(Z480:Z483)</f>
        <v>0</v>
      </c>
      <c r="AA479" s="5">
        <f t="shared" si="2423"/>
        <v>187</v>
      </c>
      <c r="AB479" s="5">
        <f t="shared" si="2423"/>
        <v>197</v>
      </c>
      <c r="AC479" s="5">
        <f t="shared" si="2423"/>
        <v>212</v>
      </c>
      <c r="AD479" s="5">
        <f t="shared" si="2423"/>
        <v>216</v>
      </c>
    </row>
    <row r="480" spans="1:30" s="2" customFormat="1" ht="18" customHeight="1" outlineLevel="1">
      <c r="A480" s="72"/>
      <c r="B480" s="72"/>
      <c r="C480" s="12"/>
      <c r="D480" s="25" t="s">
        <v>373</v>
      </c>
      <c r="E480" s="4">
        <v>25351</v>
      </c>
      <c r="F480" s="9">
        <v>1</v>
      </c>
      <c r="G480" s="9"/>
      <c r="H480" s="3">
        <v>0.75</v>
      </c>
      <c r="I480" s="3">
        <v>0.8</v>
      </c>
      <c r="J480" s="3">
        <v>0.85</v>
      </c>
      <c r="K480" s="3">
        <v>0.9</v>
      </c>
      <c r="L480" s="3">
        <v>0.9</v>
      </c>
      <c r="M480" s="5">
        <f>ROUND(M$479*($E480/$E$479),0)</f>
        <v>90</v>
      </c>
      <c r="N480" s="5">
        <f t="shared" ref="N480:R482" si="2425">ROUND(N$479*($E480/$E$479),0)</f>
        <v>90</v>
      </c>
      <c r="O480" s="5">
        <f t="shared" si="2425"/>
        <v>89</v>
      </c>
      <c r="P480" s="5">
        <f t="shared" si="2425"/>
        <v>88</v>
      </c>
      <c r="Q480" s="5">
        <f t="shared" si="2425"/>
        <v>90</v>
      </c>
      <c r="R480" s="5">
        <f t="shared" si="2425"/>
        <v>92</v>
      </c>
      <c r="S480" s="27">
        <f t="shared" ref="S480:S483" si="2426">ROUND(IF($F480=0,M480,IF($F480=5,0,0))*H480,0)</f>
        <v>0</v>
      </c>
      <c r="T480" s="27">
        <f t="shared" ref="T480:T483" si="2427">ROUND(IF($F480=0,N480,IF($F480=5,0,0))*H480,0)</f>
        <v>0</v>
      </c>
      <c r="U480" s="27">
        <f t="shared" ref="U480:U483" si="2428">ROUND(IF($F480=0,O480,IF($F480=1,O480,IF($F480=5,O480,0)))*I480,0)</f>
        <v>71</v>
      </c>
      <c r="V480" s="27">
        <f t="shared" ref="V480:V483" si="2429">ROUND(IF($F480=0,P480,IF($F480=1,P480,IF($F480=2,P480,IF($F480=5,P480,0))))*J480,0)</f>
        <v>75</v>
      </c>
      <c r="W480" s="27">
        <f t="shared" ref="W480:W483" si="2430">ROUND(IF($F480=0,Q480,IF($F480=1,Q480,IF($F480=2,Q480,IF($F480=3,Q480,IF($F480=5,Q480,0)))))*K480,0)</f>
        <v>81</v>
      </c>
      <c r="X480" s="27">
        <f t="shared" ref="X480:X483" si="2431">ROUND(IF($F480=0,R480,IF($F480=1,R480,IF($F480=2,R480,IF($F480=3,R480,IF($F480=4,R480,IF($F480=5,R480,0))))))*L480,0)</f>
        <v>83</v>
      </c>
      <c r="Y480" s="27">
        <f t="shared" ref="Y480:Y483" si="2432">ROUND(IF($F480=0,M480,IF($F480=5,M480,0))*H480,0)</f>
        <v>0</v>
      </c>
      <c r="Z480" s="27">
        <f t="shared" ref="Z480:Z483" si="2433">ROUND(IF($F480=0,N480,IF($F480=5,N480,0))*H480,0)</f>
        <v>0</v>
      </c>
      <c r="AA480" s="27">
        <f t="shared" ref="AA480:AA483" si="2434">ROUND(IF($F480=0,O480,IF($F480=1,O480,IF($F480=5,O480,0)))*I480,0)</f>
        <v>71</v>
      </c>
      <c r="AB480" s="27">
        <f t="shared" ref="AB480:AB483" si="2435">ROUND(IF($F480=0,P480,IF($F480=1,P480,IF($F480=2,P480,IF($F480=5,P480,0))))*J480,0)</f>
        <v>75</v>
      </c>
      <c r="AC480" s="27">
        <f t="shared" ref="AC480:AC483" si="2436">ROUND(IF($F480=0,Q480,IF($F480=1,Q480,IF($F480=2,Q480,IF($F480=3,Q480,IF($F480=5,Q480,0)))))*K480,0)</f>
        <v>81</v>
      </c>
      <c r="AD480" s="27">
        <f t="shared" ref="AD480:AD483" si="2437">ROUND(IF($F480=0,R480,IF($F480=1,R480,IF($F480=2,R480,IF($F480=3,R480,IF($F480=4,R480,IF($F480=5,R480,0))))))*L480,0)</f>
        <v>83</v>
      </c>
    </row>
    <row r="481" spans="1:30" s="2" customFormat="1" ht="18" customHeight="1" outlineLevel="1">
      <c r="A481" s="72"/>
      <c r="B481" s="72"/>
      <c r="C481" s="12"/>
      <c r="D481" s="25" t="s">
        <v>374</v>
      </c>
      <c r="E481" s="4">
        <v>15717</v>
      </c>
      <c r="F481" s="9">
        <v>1</v>
      </c>
      <c r="G481" s="9"/>
      <c r="H481" s="3">
        <v>0.75</v>
      </c>
      <c r="I481" s="3">
        <v>0.8</v>
      </c>
      <c r="J481" s="3">
        <v>0.85</v>
      </c>
      <c r="K481" s="3">
        <v>0.9</v>
      </c>
      <c r="L481" s="3">
        <v>0.9</v>
      </c>
      <c r="M481" s="5">
        <f>ROUND(M$479*($E481/$E$479),0)</f>
        <v>56</v>
      </c>
      <c r="N481" s="5">
        <f t="shared" si="2425"/>
        <v>56</v>
      </c>
      <c r="O481" s="5">
        <f t="shared" si="2425"/>
        <v>55</v>
      </c>
      <c r="P481" s="5">
        <f t="shared" si="2425"/>
        <v>55</v>
      </c>
      <c r="Q481" s="5">
        <f t="shared" si="2425"/>
        <v>56</v>
      </c>
      <c r="R481" s="5">
        <f t="shared" si="2425"/>
        <v>57</v>
      </c>
      <c r="S481" s="27">
        <f t="shared" si="2426"/>
        <v>0</v>
      </c>
      <c r="T481" s="27">
        <f t="shared" si="2427"/>
        <v>0</v>
      </c>
      <c r="U481" s="27">
        <f t="shared" si="2428"/>
        <v>44</v>
      </c>
      <c r="V481" s="27">
        <f t="shared" si="2429"/>
        <v>47</v>
      </c>
      <c r="W481" s="27">
        <f t="shared" si="2430"/>
        <v>50</v>
      </c>
      <c r="X481" s="27">
        <f t="shared" si="2431"/>
        <v>51</v>
      </c>
      <c r="Y481" s="27">
        <f t="shared" si="2432"/>
        <v>0</v>
      </c>
      <c r="Z481" s="27">
        <f t="shared" si="2433"/>
        <v>0</v>
      </c>
      <c r="AA481" s="27">
        <f t="shared" si="2434"/>
        <v>44</v>
      </c>
      <c r="AB481" s="27">
        <f t="shared" si="2435"/>
        <v>47</v>
      </c>
      <c r="AC481" s="27">
        <f t="shared" si="2436"/>
        <v>50</v>
      </c>
      <c r="AD481" s="27">
        <f t="shared" si="2437"/>
        <v>51</v>
      </c>
    </row>
    <row r="482" spans="1:30" s="2" customFormat="1" ht="18" customHeight="1" outlineLevel="1">
      <c r="A482" s="72"/>
      <c r="B482" s="72"/>
      <c r="C482" s="12"/>
      <c r="D482" s="25" t="s">
        <v>375</v>
      </c>
      <c r="E482" s="4">
        <v>20923</v>
      </c>
      <c r="F482" s="9">
        <v>1</v>
      </c>
      <c r="G482" s="9"/>
      <c r="H482" s="3">
        <v>0.75</v>
      </c>
      <c r="I482" s="3">
        <v>0.8</v>
      </c>
      <c r="J482" s="3">
        <v>0.85</v>
      </c>
      <c r="K482" s="3">
        <v>0.9</v>
      </c>
      <c r="L482" s="3">
        <v>0.9</v>
      </c>
      <c r="M482" s="5">
        <f>ROUND(M$479*($E482/$E$479),0)</f>
        <v>74</v>
      </c>
      <c r="N482" s="5">
        <f t="shared" si="2425"/>
        <v>74</v>
      </c>
      <c r="O482" s="5">
        <f t="shared" si="2425"/>
        <v>74</v>
      </c>
      <c r="P482" s="5">
        <f t="shared" si="2425"/>
        <v>73</v>
      </c>
      <c r="Q482" s="5">
        <f t="shared" si="2425"/>
        <v>74</v>
      </c>
      <c r="R482" s="5">
        <f t="shared" si="2425"/>
        <v>76</v>
      </c>
      <c r="S482" s="27">
        <f t="shared" si="2426"/>
        <v>0</v>
      </c>
      <c r="T482" s="27">
        <f t="shared" si="2427"/>
        <v>0</v>
      </c>
      <c r="U482" s="27">
        <f t="shared" si="2428"/>
        <v>59</v>
      </c>
      <c r="V482" s="27">
        <f t="shared" si="2429"/>
        <v>62</v>
      </c>
      <c r="W482" s="27">
        <f t="shared" si="2430"/>
        <v>67</v>
      </c>
      <c r="X482" s="27">
        <f t="shared" si="2431"/>
        <v>68</v>
      </c>
      <c r="Y482" s="27">
        <f t="shared" si="2432"/>
        <v>0</v>
      </c>
      <c r="Z482" s="27">
        <f t="shared" si="2433"/>
        <v>0</v>
      </c>
      <c r="AA482" s="27">
        <f t="shared" si="2434"/>
        <v>59</v>
      </c>
      <c r="AB482" s="27">
        <f t="shared" si="2435"/>
        <v>62</v>
      </c>
      <c r="AC482" s="27">
        <f t="shared" si="2436"/>
        <v>67</v>
      </c>
      <c r="AD482" s="27">
        <f t="shared" si="2437"/>
        <v>68</v>
      </c>
    </row>
    <row r="483" spans="1:30" s="2" customFormat="1" ht="18" customHeight="1" outlineLevel="1">
      <c r="A483" s="72"/>
      <c r="B483" s="72"/>
      <c r="C483" s="11"/>
      <c r="D483" s="25" t="s">
        <v>376</v>
      </c>
      <c r="E483" s="4">
        <v>4615</v>
      </c>
      <c r="F483" s="9">
        <v>1</v>
      </c>
      <c r="G483" s="9"/>
      <c r="H483" s="3">
        <v>0.75</v>
      </c>
      <c r="I483" s="3">
        <v>0.8</v>
      </c>
      <c r="J483" s="3">
        <v>0.85</v>
      </c>
      <c r="K483" s="3">
        <v>0.9</v>
      </c>
      <c r="L483" s="3">
        <v>0.9</v>
      </c>
      <c r="M483" s="5">
        <f>M479-M480-M481-M482</f>
        <v>17</v>
      </c>
      <c r="N483" s="5">
        <f t="shared" ref="N483" si="2438">N479-N480-N481-N482</f>
        <v>17</v>
      </c>
      <c r="O483" s="5">
        <f t="shared" ref="O483:R483" si="2439">O479-O480-O481-O482</f>
        <v>16</v>
      </c>
      <c r="P483" s="5">
        <f t="shared" si="2439"/>
        <v>15</v>
      </c>
      <c r="Q483" s="5">
        <f t="shared" si="2439"/>
        <v>16</v>
      </c>
      <c r="R483" s="5">
        <f t="shared" si="2439"/>
        <v>16</v>
      </c>
      <c r="S483" s="27">
        <f t="shared" si="2426"/>
        <v>0</v>
      </c>
      <c r="T483" s="27">
        <f t="shared" si="2427"/>
        <v>0</v>
      </c>
      <c r="U483" s="27">
        <f t="shared" si="2428"/>
        <v>13</v>
      </c>
      <c r="V483" s="27">
        <f t="shared" si="2429"/>
        <v>13</v>
      </c>
      <c r="W483" s="27">
        <f t="shared" si="2430"/>
        <v>14</v>
      </c>
      <c r="X483" s="27">
        <f t="shared" si="2431"/>
        <v>14</v>
      </c>
      <c r="Y483" s="27">
        <f t="shared" si="2432"/>
        <v>0</v>
      </c>
      <c r="Z483" s="27">
        <f t="shared" si="2433"/>
        <v>0</v>
      </c>
      <c r="AA483" s="27">
        <f t="shared" si="2434"/>
        <v>13</v>
      </c>
      <c r="AB483" s="27">
        <f t="shared" si="2435"/>
        <v>13</v>
      </c>
      <c r="AC483" s="27">
        <f t="shared" si="2436"/>
        <v>14</v>
      </c>
      <c r="AD483" s="27">
        <f t="shared" si="2437"/>
        <v>14</v>
      </c>
    </row>
    <row r="484" spans="1:30" s="2" customFormat="1" ht="18" customHeight="1" outlineLevel="1">
      <c r="A484" s="72"/>
      <c r="B484" s="72"/>
      <c r="C484" s="22" t="s">
        <v>917</v>
      </c>
      <c r="D484" s="25" t="s">
        <v>1122</v>
      </c>
      <c r="E484" s="4">
        <f>SUM(E485:E487)</f>
        <v>35162</v>
      </c>
      <c r="F484" s="9"/>
      <c r="G484" s="9"/>
      <c r="H484" s="3"/>
      <c r="I484" s="3"/>
      <c r="J484" s="3"/>
      <c r="K484" s="3"/>
      <c r="L484" s="3"/>
      <c r="M484" s="5">
        <f>VLOOKUP($C484,'[1]1.계획인구(행정)'!$C$7:$U$501,14,FALSE)</f>
        <v>72</v>
      </c>
      <c r="N484" s="5">
        <f>VLOOKUP($C484,'[1]1.계획인구(행정)'!$C$7:$U$501,15,FALSE)</f>
        <v>72</v>
      </c>
      <c r="O484" s="5">
        <f>VLOOKUP($C484,'[1]1.계획인구(행정)'!$C$7:$U$501,16,FALSE)</f>
        <v>71</v>
      </c>
      <c r="P484" s="5">
        <f>VLOOKUP($C484,'[1]1.계획인구(행정)'!$C$7:$U$501,17,FALSE)</f>
        <v>70</v>
      </c>
      <c r="Q484" s="5">
        <f>VLOOKUP($C484,'[1]1.계획인구(행정)'!$C$7:$U$501,18,FALSE)</f>
        <v>72</v>
      </c>
      <c r="R484" s="5">
        <f>VLOOKUP($C484,'[1]1.계획인구(행정)'!$C$7:$U$501,19,FALSE)</f>
        <v>73</v>
      </c>
      <c r="S484" s="5">
        <f>SUM(S485:S487)</f>
        <v>0</v>
      </c>
      <c r="T484" s="5">
        <f>SUM(T485:T487)</f>
        <v>0</v>
      </c>
      <c r="U484" s="5">
        <f t="shared" ref="U484:AD484" si="2440">SUM(U485:U487)</f>
        <v>0</v>
      </c>
      <c r="V484" s="5">
        <f t="shared" si="2440"/>
        <v>60</v>
      </c>
      <c r="W484" s="5">
        <f t="shared" si="2440"/>
        <v>65</v>
      </c>
      <c r="X484" s="5">
        <f t="shared" si="2440"/>
        <v>65</v>
      </c>
      <c r="Y484" s="5">
        <f t="shared" si="2440"/>
        <v>0</v>
      </c>
      <c r="Z484" s="5">
        <f t="shared" si="2440"/>
        <v>0</v>
      </c>
      <c r="AA484" s="5">
        <f t="shared" si="2440"/>
        <v>0</v>
      </c>
      <c r="AB484" s="5">
        <f t="shared" si="2440"/>
        <v>60</v>
      </c>
      <c r="AC484" s="5">
        <f t="shared" si="2440"/>
        <v>65</v>
      </c>
      <c r="AD484" s="5">
        <f t="shared" si="2440"/>
        <v>65</v>
      </c>
    </row>
    <row r="485" spans="1:30" s="2" customFormat="1" ht="18" customHeight="1" outlineLevel="1">
      <c r="A485" s="72"/>
      <c r="B485" s="72"/>
      <c r="C485" s="12"/>
      <c r="D485" s="25" t="s">
        <v>14</v>
      </c>
      <c r="E485" s="4">
        <v>26838</v>
      </c>
      <c r="F485" s="9">
        <v>2</v>
      </c>
      <c r="G485" s="9"/>
      <c r="H485" s="3">
        <v>0.75</v>
      </c>
      <c r="I485" s="3">
        <v>0.8</v>
      </c>
      <c r="J485" s="3">
        <v>0.85</v>
      </c>
      <c r="K485" s="3">
        <v>0.9</v>
      </c>
      <c r="L485" s="3">
        <v>0.9</v>
      </c>
      <c r="M485" s="5">
        <f>ROUND(M$484*($E485/$E$484),0)</f>
        <v>55</v>
      </c>
      <c r="N485" s="5">
        <f t="shared" ref="N485:R486" si="2441">ROUND(N$484*($E485/$E$484),0)</f>
        <v>55</v>
      </c>
      <c r="O485" s="5">
        <f t="shared" si="2441"/>
        <v>54</v>
      </c>
      <c r="P485" s="5">
        <f t="shared" si="2441"/>
        <v>53</v>
      </c>
      <c r="Q485" s="5">
        <f t="shared" si="2441"/>
        <v>55</v>
      </c>
      <c r="R485" s="5">
        <f t="shared" si="2441"/>
        <v>56</v>
      </c>
      <c r="S485" s="27">
        <f t="shared" ref="S485:S487" si="2442">ROUND(IF($F485=0,M485,IF($F485=5,0,0))*H485,0)</f>
        <v>0</v>
      </c>
      <c r="T485" s="27">
        <f t="shared" ref="T485:T487" si="2443">ROUND(IF($F485=0,N485,IF($F485=5,0,0))*H485,0)</f>
        <v>0</v>
      </c>
      <c r="U485" s="27">
        <f t="shared" ref="U485:U487" si="2444">ROUND(IF($F485=0,O485,IF($F485=1,O485,IF($F485=5,O485,0)))*I485,0)</f>
        <v>0</v>
      </c>
      <c r="V485" s="27">
        <f t="shared" ref="V485:V487" si="2445">ROUND(IF($F485=0,P485,IF($F485=1,P485,IF($F485=2,P485,IF($F485=5,P485,0))))*J485,0)</f>
        <v>45</v>
      </c>
      <c r="W485" s="27">
        <f t="shared" ref="W485:W487" si="2446">ROUND(IF($F485=0,Q485,IF($F485=1,Q485,IF($F485=2,Q485,IF($F485=3,Q485,IF($F485=5,Q485,0)))))*K485,0)</f>
        <v>50</v>
      </c>
      <c r="X485" s="27">
        <f t="shared" ref="X485:X487" si="2447">ROUND(IF($F485=0,R485,IF($F485=1,R485,IF($F485=2,R485,IF($F485=3,R485,IF($F485=4,R485,IF($F485=5,R485,0))))))*L485,0)</f>
        <v>50</v>
      </c>
      <c r="Y485" s="27">
        <f t="shared" ref="Y485:Y487" si="2448">ROUND(IF($F485=0,M485,IF($F485=5,M485,0))*H485,0)</f>
        <v>0</v>
      </c>
      <c r="Z485" s="27">
        <f t="shared" ref="Z485:Z487" si="2449">ROUND(IF($F485=0,N485,IF($F485=5,N485,0))*H485,0)</f>
        <v>0</v>
      </c>
      <c r="AA485" s="27">
        <f t="shared" ref="AA485:AA487" si="2450">ROUND(IF($F485=0,O485,IF($F485=1,O485,IF($F485=5,O485,0)))*I485,0)</f>
        <v>0</v>
      </c>
      <c r="AB485" s="27">
        <f t="shared" ref="AB485:AB487" si="2451">ROUND(IF($F485=0,P485,IF($F485=1,P485,IF($F485=2,P485,IF($F485=5,P485,0))))*J485,0)</f>
        <v>45</v>
      </c>
      <c r="AC485" s="27">
        <f t="shared" ref="AC485:AC487" si="2452">ROUND(IF($F485=0,Q485,IF($F485=1,Q485,IF($F485=2,Q485,IF($F485=3,Q485,IF($F485=5,Q485,0)))))*K485,0)</f>
        <v>50</v>
      </c>
      <c r="AD485" s="27">
        <f t="shared" ref="AD485:AD487" si="2453">ROUND(IF($F485=0,R485,IF($F485=1,R485,IF($F485=2,R485,IF($F485=3,R485,IF($F485=4,R485,IF($F485=5,R485,0))))))*L485,0)</f>
        <v>50</v>
      </c>
    </row>
    <row r="486" spans="1:30" s="2" customFormat="1" ht="18" customHeight="1" outlineLevel="1">
      <c r="A486" s="72"/>
      <c r="B486" s="72"/>
      <c r="C486" s="12"/>
      <c r="D486" s="25" t="s">
        <v>377</v>
      </c>
      <c r="E486" s="4">
        <v>3762</v>
      </c>
      <c r="F486" s="9">
        <v>2</v>
      </c>
      <c r="G486" s="9"/>
      <c r="H486" s="3">
        <v>0.75</v>
      </c>
      <c r="I486" s="3">
        <v>0.8</v>
      </c>
      <c r="J486" s="3">
        <v>0.85</v>
      </c>
      <c r="K486" s="3">
        <v>0.9</v>
      </c>
      <c r="L486" s="3">
        <v>0.9</v>
      </c>
      <c r="M486" s="5">
        <f>ROUND(M$484*($E486/$E$484),0)</f>
        <v>8</v>
      </c>
      <c r="N486" s="5">
        <f t="shared" si="2441"/>
        <v>8</v>
      </c>
      <c r="O486" s="5">
        <f t="shared" si="2441"/>
        <v>8</v>
      </c>
      <c r="P486" s="5">
        <f t="shared" si="2441"/>
        <v>7</v>
      </c>
      <c r="Q486" s="5">
        <f t="shared" si="2441"/>
        <v>8</v>
      </c>
      <c r="R486" s="5">
        <f t="shared" si="2441"/>
        <v>8</v>
      </c>
      <c r="S486" s="27">
        <f t="shared" si="2442"/>
        <v>0</v>
      </c>
      <c r="T486" s="27">
        <f t="shared" si="2443"/>
        <v>0</v>
      </c>
      <c r="U486" s="27">
        <f t="shared" si="2444"/>
        <v>0</v>
      </c>
      <c r="V486" s="27">
        <f t="shared" si="2445"/>
        <v>6</v>
      </c>
      <c r="W486" s="27">
        <f t="shared" si="2446"/>
        <v>7</v>
      </c>
      <c r="X486" s="27">
        <f t="shared" si="2447"/>
        <v>7</v>
      </c>
      <c r="Y486" s="27">
        <f t="shared" si="2448"/>
        <v>0</v>
      </c>
      <c r="Z486" s="27">
        <f t="shared" si="2449"/>
        <v>0</v>
      </c>
      <c r="AA486" s="27">
        <f t="shared" si="2450"/>
        <v>0</v>
      </c>
      <c r="AB486" s="27">
        <f t="shared" si="2451"/>
        <v>6</v>
      </c>
      <c r="AC486" s="27">
        <f t="shared" si="2452"/>
        <v>7</v>
      </c>
      <c r="AD486" s="27">
        <f t="shared" si="2453"/>
        <v>7</v>
      </c>
    </row>
    <row r="487" spans="1:30" s="2" customFormat="1" ht="18" customHeight="1" outlineLevel="1">
      <c r="A487" s="72"/>
      <c r="B487" s="72"/>
      <c r="C487" s="11"/>
      <c r="D487" s="25" t="s">
        <v>378</v>
      </c>
      <c r="E487" s="4">
        <v>4562</v>
      </c>
      <c r="F487" s="9">
        <v>2</v>
      </c>
      <c r="G487" s="9"/>
      <c r="H487" s="3">
        <v>0.75</v>
      </c>
      <c r="I487" s="3">
        <v>0.8</v>
      </c>
      <c r="J487" s="3">
        <v>0.85</v>
      </c>
      <c r="K487" s="3">
        <v>0.9</v>
      </c>
      <c r="L487" s="3">
        <v>0.9</v>
      </c>
      <c r="M487" s="5">
        <f>M484-M485-M486</f>
        <v>9</v>
      </c>
      <c r="N487" s="5">
        <f t="shared" ref="N487" si="2454">N484-N485-N486</f>
        <v>9</v>
      </c>
      <c r="O487" s="5">
        <f t="shared" ref="O487:R487" si="2455">O484-O485-O486</f>
        <v>9</v>
      </c>
      <c r="P487" s="5">
        <f t="shared" si="2455"/>
        <v>10</v>
      </c>
      <c r="Q487" s="5">
        <f t="shared" si="2455"/>
        <v>9</v>
      </c>
      <c r="R487" s="5">
        <f t="shared" si="2455"/>
        <v>9</v>
      </c>
      <c r="S487" s="27">
        <f t="shared" si="2442"/>
        <v>0</v>
      </c>
      <c r="T487" s="27">
        <f t="shared" si="2443"/>
        <v>0</v>
      </c>
      <c r="U487" s="27">
        <f t="shared" si="2444"/>
        <v>0</v>
      </c>
      <c r="V487" s="27">
        <f t="shared" si="2445"/>
        <v>9</v>
      </c>
      <c r="W487" s="27">
        <f t="shared" si="2446"/>
        <v>8</v>
      </c>
      <c r="X487" s="27">
        <f t="shared" si="2447"/>
        <v>8</v>
      </c>
      <c r="Y487" s="27">
        <f t="shared" si="2448"/>
        <v>0</v>
      </c>
      <c r="Z487" s="27">
        <f t="shared" si="2449"/>
        <v>0</v>
      </c>
      <c r="AA487" s="27">
        <f t="shared" si="2450"/>
        <v>0</v>
      </c>
      <c r="AB487" s="27">
        <f t="shared" si="2451"/>
        <v>9</v>
      </c>
      <c r="AC487" s="27">
        <f t="shared" si="2452"/>
        <v>8</v>
      </c>
      <c r="AD487" s="27">
        <f t="shared" si="2453"/>
        <v>8</v>
      </c>
    </row>
    <row r="488" spans="1:30" s="2" customFormat="1" ht="18" customHeight="1">
      <c r="A488" s="72"/>
      <c r="B488" s="72" t="s">
        <v>379</v>
      </c>
      <c r="C488" s="22" t="s">
        <v>380</v>
      </c>
      <c r="D488" s="25" t="s">
        <v>2</v>
      </c>
      <c r="E488" s="4">
        <f>SUM(E489:E493)</f>
        <v>84002</v>
      </c>
      <c r="F488" s="9"/>
      <c r="G488" s="9"/>
      <c r="H488" s="3"/>
      <c r="I488" s="3"/>
      <c r="J488" s="3"/>
      <c r="K488" s="3"/>
      <c r="L488" s="3"/>
      <c r="M488" s="5">
        <f>VLOOKUP($C488,'[1]1.계획인구(행정)'!$C$7:$U$501,14,FALSE)</f>
        <v>157</v>
      </c>
      <c r="N488" s="5">
        <f>VLOOKUP($C488,'[1]1.계획인구(행정)'!$C$7:$U$501,15,FALSE)</f>
        <v>157</v>
      </c>
      <c r="O488" s="5">
        <f>VLOOKUP($C488,'[1]1.계획인구(행정)'!$C$7:$U$501,16,FALSE)</f>
        <v>155</v>
      </c>
      <c r="P488" s="5">
        <f>VLOOKUP($C488,'[1]1.계획인구(행정)'!$C$7:$U$501,17,FALSE)</f>
        <v>153</v>
      </c>
      <c r="Q488" s="5">
        <f>VLOOKUP($C488,'[1]1.계획인구(행정)'!$C$7:$U$501,18,FALSE)</f>
        <v>157</v>
      </c>
      <c r="R488" s="5">
        <f>VLOOKUP($C488,'[1]1.계획인구(행정)'!$C$7:$U$501,19,FALSE)</f>
        <v>160</v>
      </c>
      <c r="S488" s="5">
        <f>SUM(S489:S493)</f>
        <v>0</v>
      </c>
      <c r="T488" s="5">
        <f>SUM(T489:T493)</f>
        <v>0</v>
      </c>
      <c r="U488" s="5">
        <f t="shared" ref="U488:AD488" si="2456">SUM(U489:U493)</f>
        <v>125</v>
      </c>
      <c r="V488" s="5">
        <f t="shared" si="2456"/>
        <v>131</v>
      </c>
      <c r="W488" s="5">
        <f t="shared" si="2456"/>
        <v>141</v>
      </c>
      <c r="X488" s="5">
        <f t="shared" si="2456"/>
        <v>144</v>
      </c>
      <c r="Y488" s="5">
        <f t="shared" si="2456"/>
        <v>0</v>
      </c>
      <c r="Z488" s="5">
        <f t="shared" si="2456"/>
        <v>0</v>
      </c>
      <c r="AA488" s="5">
        <f t="shared" si="2456"/>
        <v>125</v>
      </c>
      <c r="AB488" s="5">
        <f t="shared" si="2456"/>
        <v>131</v>
      </c>
      <c r="AC488" s="5">
        <f t="shared" si="2456"/>
        <v>141</v>
      </c>
      <c r="AD488" s="5">
        <f t="shared" si="2456"/>
        <v>144</v>
      </c>
    </row>
    <row r="489" spans="1:30" s="2" customFormat="1" ht="18" customHeight="1" outlineLevel="1">
      <c r="A489" s="72"/>
      <c r="B489" s="72"/>
      <c r="C489" s="12"/>
      <c r="D489" s="25" t="s">
        <v>381</v>
      </c>
      <c r="E489" s="4">
        <v>38234</v>
      </c>
      <c r="F489" s="9">
        <v>1</v>
      </c>
      <c r="G489" s="9"/>
      <c r="H489" s="3">
        <v>0.75</v>
      </c>
      <c r="I489" s="3">
        <v>0.8</v>
      </c>
      <c r="J489" s="3">
        <v>0.85</v>
      </c>
      <c r="K489" s="3">
        <v>0.9</v>
      </c>
      <c r="L489" s="3">
        <v>0.9</v>
      </c>
      <c r="M489" s="5">
        <f>ROUND(M$488*($E489/$E$488),0)</f>
        <v>71</v>
      </c>
      <c r="N489" s="5">
        <f t="shared" ref="N489:R492" si="2457">ROUND(N$488*($E489/$E$488),0)</f>
        <v>71</v>
      </c>
      <c r="O489" s="5">
        <f t="shared" si="2457"/>
        <v>71</v>
      </c>
      <c r="P489" s="5">
        <f t="shared" si="2457"/>
        <v>70</v>
      </c>
      <c r="Q489" s="5">
        <f t="shared" si="2457"/>
        <v>71</v>
      </c>
      <c r="R489" s="5">
        <f t="shared" si="2457"/>
        <v>73</v>
      </c>
      <c r="S489" s="27">
        <f t="shared" ref="S489:S493" si="2458">ROUND(IF($F489=0,M489,IF($F489=5,0,0))*H489,0)</f>
        <v>0</v>
      </c>
      <c r="T489" s="27">
        <f t="shared" ref="T489:T493" si="2459">ROUND(IF($F489=0,N489,IF($F489=5,0,0))*H489,0)</f>
        <v>0</v>
      </c>
      <c r="U489" s="27">
        <f t="shared" ref="U489:U493" si="2460">ROUND(IF($F489=0,O489,IF($F489=1,O489,IF($F489=5,O489,0)))*I489,0)</f>
        <v>57</v>
      </c>
      <c r="V489" s="27">
        <f t="shared" ref="V489:V493" si="2461">ROUND(IF($F489=0,P489,IF($F489=1,P489,IF($F489=2,P489,IF($F489=5,P489,0))))*J489,0)</f>
        <v>60</v>
      </c>
      <c r="W489" s="27">
        <f t="shared" ref="W489:W493" si="2462">ROUND(IF($F489=0,Q489,IF($F489=1,Q489,IF($F489=2,Q489,IF($F489=3,Q489,IF($F489=5,Q489,0)))))*K489,0)</f>
        <v>64</v>
      </c>
      <c r="X489" s="27">
        <f t="shared" ref="X489:X493" si="2463">ROUND(IF($F489=0,R489,IF($F489=1,R489,IF($F489=2,R489,IF($F489=3,R489,IF($F489=4,R489,IF($F489=5,R489,0))))))*L489,0)</f>
        <v>66</v>
      </c>
      <c r="Y489" s="27">
        <f t="shared" ref="Y489:Y493" si="2464">ROUND(IF($F489=0,M489,IF($F489=5,M489,0))*H489,0)</f>
        <v>0</v>
      </c>
      <c r="Z489" s="27">
        <f t="shared" ref="Z489:Z493" si="2465">ROUND(IF($F489=0,N489,IF($F489=5,N489,0))*H489,0)</f>
        <v>0</v>
      </c>
      <c r="AA489" s="27">
        <f t="shared" ref="AA489:AA493" si="2466">ROUND(IF($F489=0,O489,IF($F489=1,O489,IF($F489=5,O489,0)))*I489,0)</f>
        <v>57</v>
      </c>
      <c r="AB489" s="27">
        <f t="shared" ref="AB489:AB493" si="2467">ROUND(IF($F489=0,P489,IF($F489=1,P489,IF($F489=2,P489,IF($F489=5,P489,0))))*J489,0)</f>
        <v>60</v>
      </c>
      <c r="AC489" s="27">
        <f t="shared" ref="AC489:AC493" si="2468">ROUND(IF($F489=0,Q489,IF($F489=1,Q489,IF($F489=2,Q489,IF($F489=3,Q489,IF($F489=5,Q489,0)))))*K489,0)</f>
        <v>64</v>
      </c>
      <c r="AD489" s="27">
        <f t="shared" ref="AD489:AD493" si="2469">ROUND(IF($F489=0,R489,IF($F489=1,R489,IF($F489=2,R489,IF($F489=3,R489,IF($F489=4,R489,IF($F489=5,R489,0))))))*L489,0)</f>
        <v>66</v>
      </c>
    </row>
    <row r="490" spans="1:30" s="2" customFormat="1" ht="18" customHeight="1" outlineLevel="1">
      <c r="A490" s="72"/>
      <c r="B490" s="72"/>
      <c r="C490" s="11"/>
      <c r="D490" s="25" t="s">
        <v>382</v>
      </c>
      <c r="E490" s="4">
        <v>25404</v>
      </c>
      <c r="F490" s="9">
        <v>1</v>
      </c>
      <c r="G490" s="9"/>
      <c r="H490" s="3">
        <v>0.75</v>
      </c>
      <c r="I490" s="3">
        <v>0.8</v>
      </c>
      <c r="J490" s="3">
        <v>0.85</v>
      </c>
      <c r="K490" s="3">
        <v>0.9</v>
      </c>
      <c r="L490" s="3">
        <v>0.9</v>
      </c>
      <c r="M490" s="5">
        <f t="shared" ref="M490:M492" si="2470">ROUND(M$488*($E490/$E$488),0)</f>
        <v>47</v>
      </c>
      <c r="N490" s="5">
        <f t="shared" si="2457"/>
        <v>47</v>
      </c>
      <c r="O490" s="5">
        <f t="shared" si="2457"/>
        <v>47</v>
      </c>
      <c r="P490" s="5">
        <f t="shared" si="2457"/>
        <v>46</v>
      </c>
      <c r="Q490" s="5">
        <f t="shared" si="2457"/>
        <v>47</v>
      </c>
      <c r="R490" s="5">
        <f t="shared" si="2457"/>
        <v>48</v>
      </c>
      <c r="S490" s="27">
        <f t="shared" si="2458"/>
        <v>0</v>
      </c>
      <c r="T490" s="27">
        <f t="shared" si="2459"/>
        <v>0</v>
      </c>
      <c r="U490" s="27">
        <f t="shared" si="2460"/>
        <v>38</v>
      </c>
      <c r="V490" s="27">
        <f t="shared" si="2461"/>
        <v>39</v>
      </c>
      <c r="W490" s="27">
        <f t="shared" si="2462"/>
        <v>42</v>
      </c>
      <c r="X490" s="27">
        <f t="shared" si="2463"/>
        <v>43</v>
      </c>
      <c r="Y490" s="27">
        <f t="shared" si="2464"/>
        <v>0</v>
      </c>
      <c r="Z490" s="27">
        <f t="shared" si="2465"/>
        <v>0</v>
      </c>
      <c r="AA490" s="27">
        <f t="shared" si="2466"/>
        <v>38</v>
      </c>
      <c r="AB490" s="27">
        <f t="shared" si="2467"/>
        <v>39</v>
      </c>
      <c r="AC490" s="27">
        <f t="shared" si="2468"/>
        <v>42</v>
      </c>
      <c r="AD490" s="27">
        <f t="shared" si="2469"/>
        <v>43</v>
      </c>
    </row>
    <row r="491" spans="1:30" s="2" customFormat="1" ht="18" customHeight="1" outlineLevel="1">
      <c r="A491" s="72" t="s">
        <v>1510</v>
      </c>
      <c r="B491" s="72" t="s">
        <v>379</v>
      </c>
      <c r="C491" s="40"/>
      <c r="D491" s="25" t="s">
        <v>383</v>
      </c>
      <c r="E491" s="4">
        <v>10864</v>
      </c>
      <c r="F491" s="9">
        <v>1</v>
      </c>
      <c r="G491" s="9"/>
      <c r="H491" s="3">
        <v>0.75</v>
      </c>
      <c r="I491" s="3">
        <v>0.8</v>
      </c>
      <c r="J491" s="3">
        <v>0.85</v>
      </c>
      <c r="K491" s="3">
        <v>0.9</v>
      </c>
      <c r="L491" s="3">
        <v>0.9</v>
      </c>
      <c r="M491" s="5">
        <f t="shared" si="2470"/>
        <v>20</v>
      </c>
      <c r="N491" s="5">
        <f t="shared" si="2457"/>
        <v>20</v>
      </c>
      <c r="O491" s="5">
        <f t="shared" si="2457"/>
        <v>20</v>
      </c>
      <c r="P491" s="5">
        <f t="shared" si="2457"/>
        <v>20</v>
      </c>
      <c r="Q491" s="5">
        <f t="shared" si="2457"/>
        <v>20</v>
      </c>
      <c r="R491" s="5">
        <f t="shared" si="2457"/>
        <v>21</v>
      </c>
      <c r="S491" s="27">
        <f t="shared" si="2458"/>
        <v>0</v>
      </c>
      <c r="T491" s="27">
        <f t="shared" si="2459"/>
        <v>0</v>
      </c>
      <c r="U491" s="27">
        <f t="shared" si="2460"/>
        <v>16</v>
      </c>
      <c r="V491" s="27">
        <f t="shared" si="2461"/>
        <v>17</v>
      </c>
      <c r="W491" s="27">
        <f t="shared" si="2462"/>
        <v>18</v>
      </c>
      <c r="X491" s="27">
        <f t="shared" si="2463"/>
        <v>19</v>
      </c>
      <c r="Y491" s="27">
        <f t="shared" si="2464"/>
        <v>0</v>
      </c>
      <c r="Z491" s="27">
        <f t="shared" si="2465"/>
        <v>0</v>
      </c>
      <c r="AA491" s="27">
        <f t="shared" si="2466"/>
        <v>16</v>
      </c>
      <c r="AB491" s="27">
        <f t="shared" si="2467"/>
        <v>17</v>
      </c>
      <c r="AC491" s="27">
        <f t="shared" si="2468"/>
        <v>18</v>
      </c>
      <c r="AD491" s="27">
        <f t="shared" si="2469"/>
        <v>19</v>
      </c>
    </row>
    <row r="492" spans="1:30" s="2" customFormat="1" ht="18" customHeight="1" outlineLevel="1">
      <c r="A492" s="72"/>
      <c r="B492" s="72"/>
      <c r="C492" s="12"/>
      <c r="D492" s="25" t="s">
        <v>384</v>
      </c>
      <c r="E492" s="4">
        <v>3700</v>
      </c>
      <c r="F492" s="9">
        <v>1</v>
      </c>
      <c r="G492" s="9"/>
      <c r="H492" s="3">
        <v>0.75</v>
      </c>
      <c r="I492" s="3">
        <v>0.8</v>
      </c>
      <c r="J492" s="3">
        <v>0.85</v>
      </c>
      <c r="K492" s="3">
        <v>0.9</v>
      </c>
      <c r="L492" s="3">
        <v>0.9</v>
      </c>
      <c r="M492" s="5">
        <f t="shared" si="2470"/>
        <v>7</v>
      </c>
      <c r="N492" s="5">
        <f t="shared" si="2457"/>
        <v>7</v>
      </c>
      <c r="O492" s="5">
        <f t="shared" si="2457"/>
        <v>7</v>
      </c>
      <c r="P492" s="5">
        <f t="shared" si="2457"/>
        <v>7</v>
      </c>
      <c r="Q492" s="5">
        <f t="shared" si="2457"/>
        <v>7</v>
      </c>
      <c r="R492" s="5">
        <f t="shared" si="2457"/>
        <v>7</v>
      </c>
      <c r="S492" s="27">
        <f t="shared" si="2458"/>
        <v>0</v>
      </c>
      <c r="T492" s="27">
        <f t="shared" si="2459"/>
        <v>0</v>
      </c>
      <c r="U492" s="27">
        <f t="shared" si="2460"/>
        <v>6</v>
      </c>
      <c r="V492" s="27">
        <f t="shared" si="2461"/>
        <v>6</v>
      </c>
      <c r="W492" s="27">
        <f t="shared" si="2462"/>
        <v>6</v>
      </c>
      <c r="X492" s="27">
        <f t="shared" si="2463"/>
        <v>6</v>
      </c>
      <c r="Y492" s="27">
        <f t="shared" si="2464"/>
        <v>0</v>
      </c>
      <c r="Z492" s="27">
        <f t="shared" si="2465"/>
        <v>0</v>
      </c>
      <c r="AA492" s="27">
        <f t="shared" si="2466"/>
        <v>6</v>
      </c>
      <c r="AB492" s="27">
        <f t="shared" si="2467"/>
        <v>6</v>
      </c>
      <c r="AC492" s="27">
        <f t="shared" si="2468"/>
        <v>6</v>
      </c>
      <c r="AD492" s="27">
        <f t="shared" si="2469"/>
        <v>6</v>
      </c>
    </row>
    <row r="493" spans="1:30" s="2" customFormat="1" ht="18" customHeight="1" outlineLevel="1">
      <c r="A493" s="72"/>
      <c r="B493" s="72"/>
      <c r="C493" s="11"/>
      <c r="D493" s="25" t="s">
        <v>385</v>
      </c>
      <c r="E493" s="4">
        <v>5800</v>
      </c>
      <c r="F493" s="9">
        <v>1</v>
      </c>
      <c r="G493" s="9"/>
      <c r="H493" s="3">
        <v>0.75</v>
      </c>
      <c r="I493" s="3">
        <v>0.8</v>
      </c>
      <c r="J493" s="3">
        <v>0.85</v>
      </c>
      <c r="K493" s="3">
        <v>0.9</v>
      </c>
      <c r="L493" s="3">
        <v>0.9</v>
      </c>
      <c r="M493" s="5">
        <f>M488-M489-M490-M491-M492</f>
        <v>12</v>
      </c>
      <c r="N493" s="5">
        <f t="shared" ref="N493" si="2471">N488-N489-N490-N491-N492</f>
        <v>12</v>
      </c>
      <c r="O493" s="5">
        <f t="shared" ref="O493:R493" si="2472">O488-O489-O490-O491-O492</f>
        <v>10</v>
      </c>
      <c r="P493" s="5">
        <f t="shared" si="2472"/>
        <v>10</v>
      </c>
      <c r="Q493" s="5">
        <f t="shared" si="2472"/>
        <v>12</v>
      </c>
      <c r="R493" s="5">
        <f t="shared" si="2472"/>
        <v>11</v>
      </c>
      <c r="S493" s="27">
        <f t="shared" si="2458"/>
        <v>0</v>
      </c>
      <c r="T493" s="27">
        <f t="shared" si="2459"/>
        <v>0</v>
      </c>
      <c r="U493" s="27">
        <f t="shared" si="2460"/>
        <v>8</v>
      </c>
      <c r="V493" s="27">
        <f t="shared" si="2461"/>
        <v>9</v>
      </c>
      <c r="W493" s="27">
        <f t="shared" si="2462"/>
        <v>11</v>
      </c>
      <c r="X493" s="27">
        <f t="shared" si="2463"/>
        <v>10</v>
      </c>
      <c r="Y493" s="27">
        <f t="shared" si="2464"/>
        <v>0</v>
      </c>
      <c r="Z493" s="27">
        <f t="shared" si="2465"/>
        <v>0</v>
      </c>
      <c r="AA493" s="27">
        <f t="shared" si="2466"/>
        <v>8</v>
      </c>
      <c r="AB493" s="27">
        <f t="shared" si="2467"/>
        <v>9</v>
      </c>
      <c r="AC493" s="27">
        <f t="shared" si="2468"/>
        <v>11</v>
      </c>
      <c r="AD493" s="27">
        <f t="shared" si="2469"/>
        <v>10</v>
      </c>
    </row>
    <row r="494" spans="1:30" s="2" customFormat="1" ht="18" customHeight="1">
      <c r="A494" s="72"/>
      <c r="B494" s="72" t="s">
        <v>386</v>
      </c>
      <c r="C494" s="22" t="s">
        <v>387</v>
      </c>
      <c r="D494" s="25" t="s">
        <v>2</v>
      </c>
      <c r="E494" s="4">
        <f>SUM(E495:E497)</f>
        <v>95464</v>
      </c>
      <c r="F494" s="9"/>
      <c r="G494" s="9"/>
      <c r="H494" s="3"/>
      <c r="I494" s="3"/>
      <c r="J494" s="3"/>
      <c r="K494" s="3"/>
      <c r="L494" s="3"/>
      <c r="M494" s="5">
        <f>VLOOKUP($C494,'[1]1.계획인구(행정)'!$C$7:$U$501,14,FALSE)</f>
        <v>150</v>
      </c>
      <c r="N494" s="5">
        <f>VLOOKUP($C494,'[1]1.계획인구(행정)'!$C$7:$U$501,15,FALSE)</f>
        <v>150</v>
      </c>
      <c r="O494" s="5">
        <f>VLOOKUP($C494,'[1]1.계획인구(행정)'!$C$7:$U$501,16,FALSE)</f>
        <v>148</v>
      </c>
      <c r="P494" s="5">
        <f>VLOOKUP($C494,'[1]1.계획인구(행정)'!$C$7:$U$501,17,FALSE)</f>
        <v>146</v>
      </c>
      <c r="Q494" s="5">
        <f>VLOOKUP($C494,'[1]1.계획인구(행정)'!$C$7:$U$501,18,FALSE)</f>
        <v>149</v>
      </c>
      <c r="R494" s="5">
        <f>VLOOKUP($C494,'[1]1.계획인구(행정)'!$C$7:$U$501,19,FALSE)</f>
        <v>152</v>
      </c>
      <c r="S494" s="5">
        <f>SUM(S495:S497)</f>
        <v>0</v>
      </c>
      <c r="T494" s="5">
        <f>SUM(T495:T497)</f>
        <v>0</v>
      </c>
      <c r="U494" s="5">
        <f t="shared" ref="U494:AD494" si="2473">SUM(U495:U497)</f>
        <v>118</v>
      </c>
      <c r="V494" s="5">
        <f t="shared" si="2473"/>
        <v>124</v>
      </c>
      <c r="W494" s="5">
        <f t="shared" si="2473"/>
        <v>135</v>
      </c>
      <c r="X494" s="5">
        <f t="shared" si="2473"/>
        <v>136</v>
      </c>
      <c r="Y494" s="5">
        <f t="shared" si="2473"/>
        <v>0</v>
      </c>
      <c r="Z494" s="5">
        <f t="shared" si="2473"/>
        <v>0</v>
      </c>
      <c r="AA494" s="5">
        <f t="shared" si="2473"/>
        <v>118</v>
      </c>
      <c r="AB494" s="5">
        <f t="shared" si="2473"/>
        <v>124</v>
      </c>
      <c r="AC494" s="5">
        <f t="shared" si="2473"/>
        <v>135</v>
      </c>
      <c r="AD494" s="5">
        <f t="shared" si="2473"/>
        <v>136</v>
      </c>
    </row>
    <row r="495" spans="1:30" s="2" customFormat="1" ht="18" customHeight="1" outlineLevel="1">
      <c r="A495" s="72"/>
      <c r="B495" s="72"/>
      <c r="C495" s="12"/>
      <c r="D495" s="25" t="s">
        <v>388</v>
      </c>
      <c r="E495" s="4">
        <v>72762</v>
      </c>
      <c r="F495" s="9">
        <v>1</v>
      </c>
      <c r="G495" s="9"/>
      <c r="H495" s="3">
        <v>0.75</v>
      </c>
      <c r="I495" s="3">
        <v>0.8</v>
      </c>
      <c r="J495" s="3">
        <v>0.85</v>
      </c>
      <c r="K495" s="3">
        <v>0.9</v>
      </c>
      <c r="L495" s="3">
        <v>0.9</v>
      </c>
      <c r="M495" s="5">
        <f>ROUND(M$494*($E495/$E$494),0)</f>
        <v>114</v>
      </c>
      <c r="N495" s="5">
        <f t="shared" ref="N495:R497" si="2474">ROUND(N$494*($E495/$E$494),0)</f>
        <v>114</v>
      </c>
      <c r="O495" s="5">
        <f t="shared" si="2474"/>
        <v>113</v>
      </c>
      <c r="P495" s="5">
        <f t="shared" si="2474"/>
        <v>111</v>
      </c>
      <c r="Q495" s="5">
        <f t="shared" si="2474"/>
        <v>114</v>
      </c>
      <c r="R495" s="5">
        <f t="shared" si="2474"/>
        <v>116</v>
      </c>
      <c r="S495" s="27">
        <f t="shared" ref="S495:S497" si="2475">ROUND(IF($F495=0,M495,IF($F495=5,0,0))*H495,0)</f>
        <v>0</v>
      </c>
      <c r="T495" s="27">
        <f t="shared" ref="T495:T497" si="2476">ROUND(IF($F495=0,N495,IF($F495=5,0,0))*H495,0)</f>
        <v>0</v>
      </c>
      <c r="U495" s="27">
        <f t="shared" ref="U495:U497" si="2477">ROUND(IF($F495=0,O495,IF($F495=1,O495,IF($F495=5,O495,0)))*I495,0)</f>
        <v>90</v>
      </c>
      <c r="V495" s="27">
        <f t="shared" ref="V495:V497" si="2478">ROUND(IF($F495=0,P495,IF($F495=1,P495,IF($F495=2,P495,IF($F495=5,P495,0))))*J495,0)</f>
        <v>94</v>
      </c>
      <c r="W495" s="27">
        <f t="shared" ref="W495:W497" si="2479">ROUND(IF($F495=0,Q495,IF($F495=1,Q495,IF($F495=2,Q495,IF($F495=3,Q495,IF($F495=5,Q495,0)))))*K495,0)</f>
        <v>103</v>
      </c>
      <c r="X495" s="27">
        <f t="shared" ref="X495:X497" si="2480">ROUND(IF($F495=0,R495,IF($F495=1,R495,IF($F495=2,R495,IF($F495=3,R495,IF($F495=4,R495,IF($F495=5,R495,0))))))*L495,0)</f>
        <v>104</v>
      </c>
      <c r="Y495" s="27">
        <f t="shared" ref="Y495:Y497" si="2481">ROUND(IF($F495=0,M495,IF($F495=5,M495,0))*H495,0)</f>
        <v>0</v>
      </c>
      <c r="Z495" s="27">
        <f t="shared" ref="Z495:Z497" si="2482">ROUND(IF($F495=0,N495,IF($F495=5,N495,0))*H495,0)</f>
        <v>0</v>
      </c>
      <c r="AA495" s="27">
        <f t="shared" ref="AA495:AA497" si="2483">ROUND(IF($F495=0,O495,IF($F495=1,O495,IF($F495=5,O495,0)))*I495,0)</f>
        <v>90</v>
      </c>
      <c r="AB495" s="27">
        <f t="shared" ref="AB495:AB497" si="2484">ROUND(IF($F495=0,P495,IF($F495=1,P495,IF($F495=2,P495,IF($F495=5,P495,0))))*J495,0)</f>
        <v>94</v>
      </c>
      <c r="AC495" s="27">
        <f t="shared" ref="AC495:AC497" si="2485">ROUND(IF($F495=0,Q495,IF($F495=1,Q495,IF($F495=2,Q495,IF($F495=3,Q495,IF($F495=5,Q495,0)))))*K495,0)</f>
        <v>103</v>
      </c>
      <c r="AD495" s="27">
        <f t="shared" ref="AD495:AD497" si="2486">ROUND(IF($F495=0,R495,IF($F495=1,R495,IF($F495=2,R495,IF($F495=3,R495,IF($F495=4,R495,IF($F495=5,R495,0))))))*L495,0)</f>
        <v>104</v>
      </c>
    </row>
    <row r="496" spans="1:30" s="2" customFormat="1" ht="18" customHeight="1" outlineLevel="1">
      <c r="A496" s="72"/>
      <c r="B496" s="72"/>
      <c r="C496" s="12"/>
      <c r="D496" s="25" t="s">
        <v>389</v>
      </c>
      <c r="E496" s="4">
        <v>16190</v>
      </c>
      <c r="F496" s="9">
        <v>1</v>
      </c>
      <c r="G496" s="9"/>
      <c r="H496" s="3">
        <v>0.75</v>
      </c>
      <c r="I496" s="3">
        <v>0.8</v>
      </c>
      <c r="J496" s="3">
        <v>0.85</v>
      </c>
      <c r="K496" s="3">
        <v>0.9</v>
      </c>
      <c r="L496" s="3">
        <v>0.9</v>
      </c>
      <c r="M496" s="5">
        <f t="shared" ref="M496:M497" si="2487">ROUND(M$494*($E496/$E$494),0)</f>
        <v>25</v>
      </c>
      <c r="N496" s="5">
        <f t="shared" si="2474"/>
        <v>25</v>
      </c>
      <c r="O496" s="5">
        <f t="shared" si="2474"/>
        <v>25</v>
      </c>
      <c r="P496" s="5">
        <f t="shared" si="2474"/>
        <v>25</v>
      </c>
      <c r="Q496" s="5">
        <f t="shared" si="2474"/>
        <v>25</v>
      </c>
      <c r="R496" s="5">
        <f t="shared" si="2474"/>
        <v>26</v>
      </c>
      <c r="S496" s="27">
        <f t="shared" si="2475"/>
        <v>0</v>
      </c>
      <c r="T496" s="27">
        <f t="shared" si="2476"/>
        <v>0</v>
      </c>
      <c r="U496" s="27">
        <f t="shared" si="2477"/>
        <v>20</v>
      </c>
      <c r="V496" s="27">
        <f t="shared" si="2478"/>
        <v>21</v>
      </c>
      <c r="W496" s="27">
        <f t="shared" si="2479"/>
        <v>23</v>
      </c>
      <c r="X496" s="27">
        <f t="shared" si="2480"/>
        <v>23</v>
      </c>
      <c r="Y496" s="27">
        <f t="shared" si="2481"/>
        <v>0</v>
      </c>
      <c r="Z496" s="27">
        <f t="shared" si="2482"/>
        <v>0</v>
      </c>
      <c r="AA496" s="27">
        <f t="shared" si="2483"/>
        <v>20</v>
      </c>
      <c r="AB496" s="27">
        <f t="shared" si="2484"/>
        <v>21</v>
      </c>
      <c r="AC496" s="27">
        <f t="shared" si="2485"/>
        <v>23</v>
      </c>
      <c r="AD496" s="27">
        <f t="shared" si="2486"/>
        <v>23</v>
      </c>
    </row>
    <row r="497" spans="1:32" s="2" customFormat="1" ht="18" customHeight="1" outlineLevel="1">
      <c r="A497" s="72"/>
      <c r="B497" s="72"/>
      <c r="C497" s="11"/>
      <c r="D497" s="25" t="s">
        <v>390</v>
      </c>
      <c r="E497" s="4">
        <v>6512</v>
      </c>
      <c r="F497" s="9">
        <v>1</v>
      </c>
      <c r="G497" s="9"/>
      <c r="H497" s="3">
        <v>0.75</v>
      </c>
      <c r="I497" s="3">
        <v>0.8</v>
      </c>
      <c r="J497" s="3">
        <v>0.85</v>
      </c>
      <c r="K497" s="3">
        <v>0.9</v>
      </c>
      <c r="L497" s="3">
        <v>0.9</v>
      </c>
      <c r="M497" s="5">
        <f t="shared" si="2487"/>
        <v>10</v>
      </c>
      <c r="N497" s="5">
        <f t="shared" si="2474"/>
        <v>10</v>
      </c>
      <c r="O497" s="5">
        <f t="shared" si="2474"/>
        <v>10</v>
      </c>
      <c r="P497" s="5">
        <f t="shared" si="2474"/>
        <v>10</v>
      </c>
      <c r="Q497" s="5">
        <f t="shared" si="2474"/>
        <v>10</v>
      </c>
      <c r="R497" s="5">
        <f t="shared" si="2474"/>
        <v>10</v>
      </c>
      <c r="S497" s="27">
        <f t="shared" si="2475"/>
        <v>0</v>
      </c>
      <c r="T497" s="27">
        <f t="shared" si="2476"/>
        <v>0</v>
      </c>
      <c r="U497" s="27">
        <f t="shared" si="2477"/>
        <v>8</v>
      </c>
      <c r="V497" s="27">
        <f t="shared" si="2478"/>
        <v>9</v>
      </c>
      <c r="W497" s="27">
        <f t="shared" si="2479"/>
        <v>9</v>
      </c>
      <c r="X497" s="27">
        <f t="shared" si="2480"/>
        <v>9</v>
      </c>
      <c r="Y497" s="27">
        <f t="shared" si="2481"/>
        <v>0</v>
      </c>
      <c r="Z497" s="27">
        <f t="shared" si="2482"/>
        <v>0</v>
      </c>
      <c r="AA497" s="27">
        <f t="shared" si="2483"/>
        <v>8</v>
      </c>
      <c r="AB497" s="27">
        <f t="shared" si="2484"/>
        <v>9</v>
      </c>
      <c r="AC497" s="27">
        <f t="shared" si="2485"/>
        <v>9</v>
      </c>
      <c r="AD497" s="27">
        <f t="shared" si="2486"/>
        <v>9</v>
      </c>
    </row>
    <row r="498" spans="1:32" s="2" customFormat="1" ht="18" customHeight="1">
      <c r="A498" s="72"/>
      <c r="B498" s="72" t="s">
        <v>391</v>
      </c>
      <c r="C498" s="25" t="s">
        <v>392</v>
      </c>
      <c r="D498" s="25" t="s">
        <v>2</v>
      </c>
      <c r="E498" s="4"/>
      <c r="F498" s="9"/>
      <c r="G498" s="9"/>
      <c r="H498" s="3"/>
      <c r="I498" s="3"/>
      <c r="J498" s="3"/>
      <c r="K498" s="3"/>
      <c r="L498" s="3"/>
      <c r="M498" s="5">
        <f>SUMPRODUCT(($D499:$D507="계")*(M499:M507))</f>
        <v>337</v>
      </c>
      <c r="N498" s="5">
        <f t="shared" ref="N498" si="2488">SUMPRODUCT(($D499:$D507="계")*(N499:N507))</f>
        <v>337</v>
      </c>
      <c r="O498" s="5">
        <f t="shared" ref="O498:R498" si="2489">SUMPRODUCT(($D499:$D507="계")*(O499:O507))</f>
        <v>332</v>
      </c>
      <c r="P498" s="5">
        <f t="shared" si="2489"/>
        <v>329</v>
      </c>
      <c r="Q498" s="5">
        <f t="shared" si="2489"/>
        <v>336</v>
      </c>
      <c r="R498" s="5">
        <f t="shared" si="2489"/>
        <v>343</v>
      </c>
      <c r="S498" s="5">
        <f t="shared" ref="S498:T498" si="2490">SUMPRODUCT(($D499:$D507="계")*(S499:S507))</f>
        <v>0</v>
      </c>
      <c r="T498" s="5">
        <f t="shared" si="2490"/>
        <v>0</v>
      </c>
      <c r="U498" s="5">
        <f t="shared" ref="U498" si="2491">SUMPRODUCT(($D499:$D507="계")*(U499:U507))</f>
        <v>266</v>
      </c>
      <c r="V498" s="5">
        <f t="shared" ref="V498" si="2492">SUMPRODUCT(($D499:$D507="계")*(V499:V507))</f>
        <v>279</v>
      </c>
      <c r="W498" s="5">
        <f t="shared" ref="W498" si="2493">SUMPRODUCT(($D499:$D507="계")*(W499:W507))</f>
        <v>302</v>
      </c>
      <c r="X498" s="5">
        <f t="shared" ref="X498" si="2494">SUMPRODUCT(($D499:$D507="계")*(X499:X507))</f>
        <v>309</v>
      </c>
      <c r="Y498" s="5">
        <f t="shared" ref="Y498:Z498" si="2495">SUMPRODUCT(($D499:$D507="계")*(Y499:Y507))</f>
        <v>0</v>
      </c>
      <c r="Z498" s="5">
        <f t="shared" si="2495"/>
        <v>0</v>
      </c>
      <c r="AA498" s="5">
        <f t="shared" ref="AA498" si="2496">SUMPRODUCT(($D499:$D507="계")*(AA499:AA507))</f>
        <v>266</v>
      </c>
      <c r="AB498" s="5">
        <f t="shared" ref="AB498" si="2497">SUMPRODUCT(($D499:$D507="계")*(AB499:AB507))</f>
        <v>279</v>
      </c>
      <c r="AC498" s="5">
        <f t="shared" ref="AC498" si="2498">SUMPRODUCT(($D499:$D507="계")*(AC499:AC507))</f>
        <v>302</v>
      </c>
      <c r="AD498" s="5">
        <f t="shared" ref="AD498" si="2499">SUMPRODUCT(($D499:$D507="계")*(AD499:AD507))</f>
        <v>309</v>
      </c>
    </row>
    <row r="499" spans="1:32" s="2" customFormat="1" ht="18" customHeight="1" outlineLevel="1">
      <c r="A499" s="72"/>
      <c r="B499" s="72"/>
      <c r="C499" s="22" t="s">
        <v>918</v>
      </c>
      <c r="D499" s="25" t="s">
        <v>1122</v>
      </c>
      <c r="E499" s="4">
        <f>SUM(E500:E501)</f>
        <v>66905</v>
      </c>
      <c r="F499" s="9"/>
      <c r="G499" s="9"/>
      <c r="H499" s="3"/>
      <c r="I499" s="3"/>
      <c r="J499" s="3"/>
      <c r="K499" s="3"/>
      <c r="L499" s="3"/>
      <c r="M499" s="5">
        <f>VLOOKUP($C499,'[1]1.계획인구(행정)'!$C$7:$U$501,14,FALSE)</f>
        <v>179</v>
      </c>
      <c r="N499" s="5">
        <f>VLOOKUP($C499,'[1]1.계획인구(행정)'!$C$7:$U$501,15,FALSE)</f>
        <v>179</v>
      </c>
      <c r="O499" s="5">
        <f>VLOOKUP($C499,'[1]1.계획인구(행정)'!$C$7:$U$501,16,FALSE)</f>
        <v>176</v>
      </c>
      <c r="P499" s="5">
        <f>VLOOKUP($C499,'[1]1.계획인구(행정)'!$C$7:$U$501,17,FALSE)</f>
        <v>175</v>
      </c>
      <c r="Q499" s="5">
        <f>VLOOKUP($C499,'[1]1.계획인구(행정)'!$C$7:$U$501,18,FALSE)</f>
        <v>179</v>
      </c>
      <c r="R499" s="5">
        <f>VLOOKUP($C499,'[1]1.계획인구(행정)'!$C$7:$U$501,19,FALSE)</f>
        <v>182</v>
      </c>
      <c r="S499" s="5">
        <f>SUM(S500:S501)</f>
        <v>0</v>
      </c>
      <c r="T499" s="5">
        <f>SUM(T500:T501)</f>
        <v>0</v>
      </c>
      <c r="U499" s="5">
        <f t="shared" ref="U499:AD499" si="2500">SUM(U500:U501)</f>
        <v>141</v>
      </c>
      <c r="V499" s="5">
        <f t="shared" si="2500"/>
        <v>149</v>
      </c>
      <c r="W499" s="5">
        <f t="shared" si="2500"/>
        <v>161</v>
      </c>
      <c r="X499" s="5">
        <f t="shared" si="2500"/>
        <v>164</v>
      </c>
      <c r="Y499" s="5">
        <f t="shared" si="2500"/>
        <v>0</v>
      </c>
      <c r="Z499" s="5">
        <f t="shared" ref="Z499" si="2501">SUM(Z500:Z501)</f>
        <v>0</v>
      </c>
      <c r="AA499" s="5">
        <f t="shared" si="2500"/>
        <v>141</v>
      </c>
      <c r="AB499" s="5">
        <f t="shared" si="2500"/>
        <v>149</v>
      </c>
      <c r="AC499" s="5">
        <f t="shared" si="2500"/>
        <v>161</v>
      </c>
      <c r="AD499" s="5">
        <f t="shared" si="2500"/>
        <v>164</v>
      </c>
    </row>
    <row r="500" spans="1:32" s="2" customFormat="1" ht="18" customHeight="1" outlineLevel="1">
      <c r="A500" s="72"/>
      <c r="B500" s="72"/>
      <c r="C500" s="12"/>
      <c r="D500" s="25" t="s">
        <v>393</v>
      </c>
      <c r="E500" s="4">
        <v>40037</v>
      </c>
      <c r="F500" s="9">
        <v>1</v>
      </c>
      <c r="G500" s="9"/>
      <c r="H500" s="3">
        <v>0.75</v>
      </c>
      <c r="I500" s="3">
        <v>0.8</v>
      </c>
      <c r="J500" s="3">
        <v>0.85</v>
      </c>
      <c r="K500" s="3">
        <v>0.9</v>
      </c>
      <c r="L500" s="3">
        <v>0.9</v>
      </c>
      <c r="M500" s="5">
        <f>ROUND(M$499*($E500/$E$499),0)</f>
        <v>107</v>
      </c>
      <c r="N500" s="5">
        <f t="shared" ref="N500:R500" si="2502">ROUND(N$499*($E500/$E$499),0)</f>
        <v>107</v>
      </c>
      <c r="O500" s="5">
        <f t="shared" si="2502"/>
        <v>105</v>
      </c>
      <c r="P500" s="5">
        <f t="shared" si="2502"/>
        <v>105</v>
      </c>
      <c r="Q500" s="5">
        <f t="shared" si="2502"/>
        <v>107</v>
      </c>
      <c r="R500" s="5">
        <f t="shared" si="2502"/>
        <v>109</v>
      </c>
      <c r="S500" s="27">
        <f t="shared" ref="S500:S501" si="2503">ROUND(IF($F500=0,M500,IF($F500=5,0,0))*H500,0)</f>
        <v>0</v>
      </c>
      <c r="T500" s="27">
        <f t="shared" ref="T500:T501" si="2504">ROUND(IF($F500=0,N500,IF($F500=5,0,0))*H500,0)</f>
        <v>0</v>
      </c>
      <c r="U500" s="27">
        <f t="shared" ref="U500:U501" si="2505">ROUND(IF($F500=0,O500,IF($F500=1,O500,IF($F500=5,O500,0)))*I500,0)</f>
        <v>84</v>
      </c>
      <c r="V500" s="27">
        <f t="shared" ref="V500:V501" si="2506">ROUND(IF($F500=0,P500,IF($F500=1,P500,IF($F500=2,P500,IF($F500=5,P500,0))))*J500,0)</f>
        <v>89</v>
      </c>
      <c r="W500" s="27">
        <f t="shared" ref="W500:W501" si="2507">ROUND(IF($F500=0,Q500,IF($F500=1,Q500,IF($F500=2,Q500,IF($F500=3,Q500,IF($F500=5,Q500,0)))))*K500,0)</f>
        <v>96</v>
      </c>
      <c r="X500" s="27">
        <f t="shared" ref="X500:X501" si="2508">ROUND(IF($F500=0,R500,IF($F500=1,R500,IF($F500=2,R500,IF($F500=3,R500,IF($F500=4,R500,IF($F500=5,R500,0))))))*L500,0)</f>
        <v>98</v>
      </c>
      <c r="Y500" s="27">
        <f t="shared" ref="Y500:Y501" si="2509">ROUND(IF($F500=0,M500,IF($F500=5,M500,0))*H500,0)</f>
        <v>0</v>
      </c>
      <c r="Z500" s="27">
        <f t="shared" ref="Z500:Z501" si="2510">ROUND(IF($F500=0,N500,IF($F500=5,N500,0))*H500,0)</f>
        <v>0</v>
      </c>
      <c r="AA500" s="27">
        <f t="shared" ref="AA500:AA501" si="2511">ROUND(IF($F500=0,O500,IF($F500=1,O500,IF($F500=5,O500,0)))*I500,0)</f>
        <v>84</v>
      </c>
      <c r="AB500" s="27">
        <f t="shared" ref="AB500:AB501" si="2512">ROUND(IF($F500=0,P500,IF($F500=1,P500,IF($F500=2,P500,IF($F500=5,P500,0))))*J500,0)</f>
        <v>89</v>
      </c>
      <c r="AC500" s="27">
        <f t="shared" ref="AC500:AC501" si="2513">ROUND(IF($F500=0,Q500,IF($F500=1,Q500,IF($F500=2,Q500,IF($F500=3,Q500,IF($F500=5,Q500,0)))))*K500,0)</f>
        <v>96</v>
      </c>
      <c r="AD500" s="27">
        <f t="shared" ref="AD500:AD501" si="2514">ROUND(IF($F500=0,R500,IF($F500=1,R500,IF($F500=2,R500,IF($F500=3,R500,IF($F500=4,R500,IF($F500=5,R500,0))))))*L500,0)</f>
        <v>98</v>
      </c>
    </row>
    <row r="501" spans="1:32" s="2" customFormat="1" ht="18" customHeight="1" outlineLevel="1">
      <c r="A501" s="72"/>
      <c r="B501" s="72"/>
      <c r="C501" s="11"/>
      <c r="D501" s="22" t="s">
        <v>394</v>
      </c>
      <c r="E501" s="4">
        <v>26868</v>
      </c>
      <c r="F501" s="9">
        <v>1</v>
      </c>
      <c r="G501" s="9"/>
      <c r="H501" s="3">
        <v>0.75</v>
      </c>
      <c r="I501" s="3">
        <v>0.8</v>
      </c>
      <c r="J501" s="3">
        <v>0.85</v>
      </c>
      <c r="K501" s="3">
        <v>0.9</v>
      </c>
      <c r="L501" s="3">
        <v>0.9</v>
      </c>
      <c r="M501" s="5">
        <f>M499-M500</f>
        <v>72</v>
      </c>
      <c r="N501" s="5">
        <f t="shared" ref="N501" si="2515">N499-N500</f>
        <v>72</v>
      </c>
      <c r="O501" s="5">
        <f t="shared" ref="O501:R501" si="2516">O499-O500</f>
        <v>71</v>
      </c>
      <c r="P501" s="5">
        <f t="shared" si="2516"/>
        <v>70</v>
      </c>
      <c r="Q501" s="5">
        <f t="shared" si="2516"/>
        <v>72</v>
      </c>
      <c r="R501" s="5">
        <f t="shared" si="2516"/>
        <v>73</v>
      </c>
      <c r="S501" s="27">
        <f t="shared" si="2503"/>
        <v>0</v>
      </c>
      <c r="T501" s="27">
        <f t="shared" si="2504"/>
        <v>0</v>
      </c>
      <c r="U501" s="27">
        <f t="shared" si="2505"/>
        <v>57</v>
      </c>
      <c r="V501" s="27">
        <f t="shared" si="2506"/>
        <v>60</v>
      </c>
      <c r="W501" s="27">
        <f t="shared" si="2507"/>
        <v>65</v>
      </c>
      <c r="X501" s="27">
        <f t="shared" si="2508"/>
        <v>66</v>
      </c>
      <c r="Y501" s="27">
        <f t="shared" si="2509"/>
        <v>0</v>
      </c>
      <c r="Z501" s="27">
        <f t="shared" si="2510"/>
        <v>0</v>
      </c>
      <c r="AA501" s="27">
        <f t="shared" si="2511"/>
        <v>57</v>
      </c>
      <c r="AB501" s="27">
        <f t="shared" si="2512"/>
        <v>60</v>
      </c>
      <c r="AC501" s="27">
        <f t="shared" si="2513"/>
        <v>65</v>
      </c>
      <c r="AD501" s="27">
        <f t="shared" si="2514"/>
        <v>66</v>
      </c>
    </row>
    <row r="502" spans="1:32" s="2" customFormat="1" ht="18" customHeight="1" outlineLevel="1">
      <c r="A502" s="72"/>
      <c r="B502" s="72"/>
      <c r="C502" s="22" t="s">
        <v>919</v>
      </c>
      <c r="D502" s="25" t="s">
        <v>1122</v>
      </c>
      <c r="E502" s="4">
        <f>SUM(E503:E505)</f>
        <v>44175</v>
      </c>
      <c r="F502" s="9"/>
      <c r="G502" s="9"/>
      <c r="H502" s="3"/>
      <c r="I502" s="3"/>
      <c r="J502" s="3"/>
      <c r="K502" s="3"/>
      <c r="L502" s="3"/>
      <c r="M502" s="5">
        <f>VLOOKUP($C502,'[1]1.계획인구(행정)'!$C$7:$U$501,14,FALSE)</f>
        <v>97</v>
      </c>
      <c r="N502" s="5">
        <f>VLOOKUP($C502,'[1]1.계획인구(행정)'!$C$7:$U$501,15,FALSE)</f>
        <v>97</v>
      </c>
      <c r="O502" s="5">
        <f>VLOOKUP($C502,'[1]1.계획인구(행정)'!$C$7:$U$501,16,FALSE)</f>
        <v>96</v>
      </c>
      <c r="P502" s="5">
        <f>VLOOKUP($C502,'[1]1.계획인구(행정)'!$C$7:$U$501,17,FALSE)</f>
        <v>94</v>
      </c>
      <c r="Q502" s="5">
        <f>VLOOKUP($C502,'[1]1.계획인구(행정)'!$C$7:$U$501,18,FALSE)</f>
        <v>96</v>
      </c>
      <c r="R502" s="5">
        <f>VLOOKUP($C502,'[1]1.계획인구(행정)'!$C$7:$U$501,19,FALSE)</f>
        <v>98</v>
      </c>
      <c r="S502" s="5">
        <f>SUM(S503:S505)</f>
        <v>0</v>
      </c>
      <c r="T502" s="5">
        <f>SUM(T503:T505)</f>
        <v>0</v>
      </c>
      <c r="U502" s="5">
        <f t="shared" ref="U502:AD502" si="2517">SUM(U503:U505)</f>
        <v>77</v>
      </c>
      <c r="V502" s="5">
        <f t="shared" si="2517"/>
        <v>79</v>
      </c>
      <c r="W502" s="5">
        <f t="shared" si="2517"/>
        <v>86</v>
      </c>
      <c r="X502" s="5">
        <f t="shared" si="2517"/>
        <v>88</v>
      </c>
      <c r="Y502" s="5">
        <f t="shared" si="2517"/>
        <v>0</v>
      </c>
      <c r="Z502" s="5">
        <f t="shared" si="2517"/>
        <v>0</v>
      </c>
      <c r="AA502" s="5">
        <f t="shared" si="2517"/>
        <v>77</v>
      </c>
      <c r="AB502" s="5">
        <f t="shared" si="2517"/>
        <v>79</v>
      </c>
      <c r="AC502" s="5">
        <f t="shared" si="2517"/>
        <v>86</v>
      </c>
      <c r="AD502" s="5">
        <f t="shared" si="2517"/>
        <v>88</v>
      </c>
    </row>
    <row r="503" spans="1:32" s="2" customFormat="1" ht="18" customHeight="1" outlineLevel="1">
      <c r="A503" s="72"/>
      <c r="B503" s="72"/>
      <c r="C503" s="12"/>
      <c r="D503" s="25" t="s">
        <v>15</v>
      </c>
      <c r="E503" s="4">
        <v>17688</v>
      </c>
      <c r="F503" s="9">
        <v>1</v>
      </c>
      <c r="G503" s="9"/>
      <c r="H503" s="3">
        <v>0.75</v>
      </c>
      <c r="I503" s="3">
        <v>0.8</v>
      </c>
      <c r="J503" s="3">
        <v>0.85</v>
      </c>
      <c r="K503" s="3">
        <v>0.9</v>
      </c>
      <c r="L503" s="3">
        <v>0.9</v>
      </c>
      <c r="M503" s="5">
        <f>ROUND(M$502*($E503/$E$502),0)</f>
        <v>39</v>
      </c>
      <c r="N503" s="5">
        <f t="shared" ref="N503:R504" si="2518">ROUND(N$502*($E503/$E$502),0)</f>
        <v>39</v>
      </c>
      <c r="O503" s="5">
        <f t="shared" si="2518"/>
        <v>38</v>
      </c>
      <c r="P503" s="5">
        <f t="shared" si="2518"/>
        <v>38</v>
      </c>
      <c r="Q503" s="5">
        <f t="shared" si="2518"/>
        <v>38</v>
      </c>
      <c r="R503" s="5">
        <f t="shared" si="2518"/>
        <v>39</v>
      </c>
      <c r="S503" s="27">
        <f t="shared" ref="S503:S505" si="2519">ROUND(IF($F503=0,M503,IF($F503=5,0,0))*H503,0)</f>
        <v>0</v>
      </c>
      <c r="T503" s="27">
        <f t="shared" ref="T503:T505" si="2520">ROUND(IF($F503=0,N503,IF($F503=5,0,0))*H503,0)</f>
        <v>0</v>
      </c>
      <c r="U503" s="27">
        <f t="shared" ref="U503:U505" si="2521">ROUND(IF($F503=0,O503,IF($F503=1,O503,IF($F503=5,O503,0)))*I503,0)</f>
        <v>30</v>
      </c>
      <c r="V503" s="27">
        <f t="shared" ref="V503:V505" si="2522">ROUND(IF($F503=0,P503,IF($F503=1,P503,IF($F503=2,P503,IF($F503=5,P503,0))))*J503,0)</f>
        <v>32</v>
      </c>
      <c r="W503" s="27">
        <f t="shared" ref="W503:W505" si="2523">ROUND(IF($F503=0,Q503,IF($F503=1,Q503,IF($F503=2,Q503,IF($F503=3,Q503,IF($F503=5,Q503,0)))))*K503,0)</f>
        <v>34</v>
      </c>
      <c r="X503" s="27">
        <f t="shared" ref="X503:X505" si="2524">ROUND(IF($F503=0,R503,IF($F503=1,R503,IF($F503=2,R503,IF($F503=3,R503,IF($F503=4,R503,IF($F503=5,R503,0))))))*L503,0)</f>
        <v>35</v>
      </c>
      <c r="Y503" s="27">
        <f t="shared" ref="Y503:Y505" si="2525">ROUND(IF($F503=0,M503,IF($F503=5,M503,0))*H503,0)</f>
        <v>0</v>
      </c>
      <c r="Z503" s="27">
        <f t="shared" ref="Z503:Z505" si="2526">ROUND(IF($F503=0,N503,IF($F503=5,N503,0))*H503,0)</f>
        <v>0</v>
      </c>
      <c r="AA503" s="27">
        <f t="shared" ref="AA503:AA505" si="2527">ROUND(IF($F503=0,O503,IF($F503=1,O503,IF($F503=5,O503,0)))*I503,0)</f>
        <v>30</v>
      </c>
      <c r="AB503" s="27">
        <f t="shared" ref="AB503:AB505" si="2528">ROUND(IF($F503=0,P503,IF($F503=1,P503,IF($F503=2,P503,IF($F503=5,P503,0))))*J503,0)</f>
        <v>32</v>
      </c>
      <c r="AC503" s="27">
        <f t="shared" ref="AC503:AC505" si="2529">ROUND(IF($F503=0,Q503,IF($F503=1,Q503,IF($F503=2,Q503,IF($F503=3,Q503,IF($F503=5,Q503,0)))))*K503,0)</f>
        <v>34</v>
      </c>
      <c r="AD503" s="27">
        <f t="shared" ref="AD503:AD505" si="2530">ROUND(IF($F503=0,R503,IF($F503=1,R503,IF($F503=2,R503,IF($F503=3,R503,IF($F503=4,R503,IF($F503=5,R503,0))))))*L503,0)</f>
        <v>35</v>
      </c>
    </row>
    <row r="504" spans="1:32" s="2" customFormat="1" ht="18" customHeight="1" outlineLevel="1">
      <c r="A504" s="72"/>
      <c r="B504" s="72"/>
      <c r="C504" s="12"/>
      <c r="D504" s="25" t="s">
        <v>395</v>
      </c>
      <c r="E504" s="4">
        <v>11909</v>
      </c>
      <c r="F504" s="9">
        <v>1</v>
      </c>
      <c r="G504" s="9"/>
      <c r="H504" s="3">
        <v>0.75</v>
      </c>
      <c r="I504" s="3">
        <v>0.8</v>
      </c>
      <c r="J504" s="3">
        <v>0.85</v>
      </c>
      <c r="K504" s="3">
        <v>0.9</v>
      </c>
      <c r="L504" s="3">
        <v>0.9</v>
      </c>
      <c r="M504" s="5">
        <f>ROUND(M$502*($E504/$E$502),0)</f>
        <v>26</v>
      </c>
      <c r="N504" s="5">
        <f t="shared" si="2518"/>
        <v>26</v>
      </c>
      <c r="O504" s="5">
        <f t="shared" si="2518"/>
        <v>26</v>
      </c>
      <c r="P504" s="5">
        <f t="shared" si="2518"/>
        <v>25</v>
      </c>
      <c r="Q504" s="5">
        <f t="shared" si="2518"/>
        <v>26</v>
      </c>
      <c r="R504" s="5">
        <f t="shared" si="2518"/>
        <v>26</v>
      </c>
      <c r="S504" s="27">
        <f t="shared" si="2519"/>
        <v>0</v>
      </c>
      <c r="T504" s="27">
        <f t="shared" si="2520"/>
        <v>0</v>
      </c>
      <c r="U504" s="27">
        <f t="shared" si="2521"/>
        <v>21</v>
      </c>
      <c r="V504" s="27">
        <f t="shared" si="2522"/>
        <v>21</v>
      </c>
      <c r="W504" s="27">
        <f t="shared" si="2523"/>
        <v>23</v>
      </c>
      <c r="X504" s="27">
        <f t="shared" si="2524"/>
        <v>23</v>
      </c>
      <c r="Y504" s="27">
        <f t="shared" si="2525"/>
        <v>0</v>
      </c>
      <c r="Z504" s="27">
        <f t="shared" si="2526"/>
        <v>0</v>
      </c>
      <c r="AA504" s="27">
        <f t="shared" si="2527"/>
        <v>21</v>
      </c>
      <c r="AB504" s="27">
        <f t="shared" si="2528"/>
        <v>21</v>
      </c>
      <c r="AC504" s="27">
        <f t="shared" si="2529"/>
        <v>23</v>
      </c>
      <c r="AD504" s="27">
        <f t="shared" si="2530"/>
        <v>23</v>
      </c>
    </row>
    <row r="505" spans="1:32" s="2" customFormat="1" ht="18" customHeight="1" outlineLevel="1">
      <c r="A505" s="72"/>
      <c r="B505" s="72"/>
      <c r="C505" s="11"/>
      <c r="D505" s="25" t="s">
        <v>16</v>
      </c>
      <c r="E505" s="4">
        <v>14578</v>
      </c>
      <c r="F505" s="9">
        <v>1</v>
      </c>
      <c r="G505" s="9"/>
      <c r="H505" s="3">
        <v>0.75</v>
      </c>
      <c r="I505" s="3">
        <v>0.8</v>
      </c>
      <c r="J505" s="3">
        <v>0.85</v>
      </c>
      <c r="K505" s="3">
        <v>0.9</v>
      </c>
      <c r="L505" s="3">
        <v>0.9</v>
      </c>
      <c r="M505" s="5">
        <f>M502-M503-M504</f>
        <v>32</v>
      </c>
      <c r="N505" s="5">
        <f t="shared" ref="N505" si="2531">N502-N503-N504</f>
        <v>32</v>
      </c>
      <c r="O505" s="5">
        <f t="shared" ref="O505:R505" si="2532">O502-O503-O504</f>
        <v>32</v>
      </c>
      <c r="P505" s="5">
        <f t="shared" si="2532"/>
        <v>31</v>
      </c>
      <c r="Q505" s="5">
        <f t="shared" si="2532"/>
        <v>32</v>
      </c>
      <c r="R505" s="5">
        <f t="shared" si="2532"/>
        <v>33</v>
      </c>
      <c r="S505" s="27">
        <f t="shared" si="2519"/>
        <v>0</v>
      </c>
      <c r="T505" s="27">
        <f t="shared" si="2520"/>
        <v>0</v>
      </c>
      <c r="U505" s="27">
        <f t="shared" si="2521"/>
        <v>26</v>
      </c>
      <c r="V505" s="27">
        <f t="shared" si="2522"/>
        <v>26</v>
      </c>
      <c r="W505" s="27">
        <f t="shared" si="2523"/>
        <v>29</v>
      </c>
      <c r="X505" s="27">
        <f t="shared" si="2524"/>
        <v>30</v>
      </c>
      <c r="Y505" s="27">
        <f t="shared" si="2525"/>
        <v>0</v>
      </c>
      <c r="Z505" s="27">
        <f t="shared" si="2526"/>
        <v>0</v>
      </c>
      <c r="AA505" s="27">
        <f t="shared" si="2527"/>
        <v>26</v>
      </c>
      <c r="AB505" s="27">
        <f t="shared" si="2528"/>
        <v>26</v>
      </c>
      <c r="AC505" s="27">
        <f t="shared" si="2529"/>
        <v>29</v>
      </c>
      <c r="AD505" s="27">
        <f t="shared" si="2530"/>
        <v>30</v>
      </c>
    </row>
    <row r="506" spans="1:32" s="2" customFormat="1" ht="18" customHeight="1" outlineLevel="1">
      <c r="A506" s="72"/>
      <c r="B506" s="72"/>
      <c r="C506" s="22" t="s">
        <v>920</v>
      </c>
      <c r="D506" s="25" t="s">
        <v>1122</v>
      </c>
      <c r="E506" s="4"/>
      <c r="F506" s="9"/>
      <c r="G506" s="9"/>
      <c r="H506" s="3"/>
      <c r="I506" s="3"/>
      <c r="J506" s="3"/>
      <c r="K506" s="3"/>
      <c r="L506" s="3"/>
      <c r="M506" s="5">
        <f>VLOOKUP($C506,'[1]1.계획인구(행정)'!$C$7:$U$501,14,FALSE)</f>
        <v>61</v>
      </c>
      <c r="N506" s="5">
        <f>VLOOKUP($C506,'[1]1.계획인구(행정)'!$C$7:$U$501,15,FALSE)</f>
        <v>61</v>
      </c>
      <c r="O506" s="5">
        <f>VLOOKUP($C506,'[1]1.계획인구(행정)'!$C$7:$U$501,16,FALSE)</f>
        <v>60</v>
      </c>
      <c r="P506" s="5">
        <f>VLOOKUP($C506,'[1]1.계획인구(행정)'!$C$7:$U$501,17,FALSE)</f>
        <v>60</v>
      </c>
      <c r="Q506" s="5">
        <f>VLOOKUP($C506,'[1]1.계획인구(행정)'!$C$7:$U$501,18,FALSE)</f>
        <v>61</v>
      </c>
      <c r="R506" s="5">
        <f>VLOOKUP($C506,'[1]1.계획인구(행정)'!$C$7:$U$501,19,FALSE)</f>
        <v>63</v>
      </c>
      <c r="S506" s="5">
        <f>SUM(S507)</f>
        <v>0</v>
      </c>
      <c r="T506" s="5">
        <f>SUM(T507)</f>
        <v>0</v>
      </c>
      <c r="U506" s="5">
        <f t="shared" ref="U506:AD507" si="2533">SUM(U507)</f>
        <v>48</v>
      </c>
      <c r="V506" s="5">
        <f t="shared" si="2533"/>
        <v>51</v>
      </c>
      <c r="W506" s="5">
        <f t="shared" si="2533"/>
        <v>55</v>
      </c>
      <c r="X506" s="5">
        <f t="shared" si="2533"/>
        <v>57</v>
      </c>
      <c r="Y506" s="5">
        <f t="shared" si="2533"/>
        <v>0</v>
      </c>
      <c r="Z506" s="5">
        <f t="shared" si="2533"/>
        <v>0</v>
      </c>
      <c r="AA506" s="5">
        <f t="shared" si="2533"/>
        <v>48</v>
      </c>
      <c r="AB506" s="5">
        <f t="shared" si="2533"/>
        <v>51</v>
      </c>
      <c r="AC506" s="5">
        <f t="shared" si="2533"/>
        <v>55</v>
      </c>
      <c r="AD506" s="5">
        <f t="shared" si="2533"/>
        <v>57</v>
      </c>
    </row>
    <row r="507" spans="1:32" s="2" customFormat="1" ht="18" customHeight="1" outlineLevel="1">
      <c r="A507" s="72"/>
      <c r="B507" s="72"/>
      <c r="C507" s="11"/>
      <c r="D507" s="25" t="s">
        <v>17</v>
      </c>
      <c r="E507" s="4"/>
      <c r="F507" s="9">
        <v>1</v>
      </c>
      <c r="G507" s="9"/>
      <c r="H507" s="3">
        <v>0.75</v>
      </c>
      <c r="I507" s="3">
        <v>0.8</v>
      </c>
      <c r="J507" s="3">
        <v>0.85</v>
      </c>
      <c r="K507" s="3">
        <v>0.9</v>
      </c>
      <c r="L507" s="3">
        <v>0.9</v>
      </c>
      <c r="M507" s="5">
        <f>M506</f>
        <v>61</v>
      </c>
      <c r="N507" s="5">
        <f t="shared" ref="N507" si="2534">N506</f>
        <v>61</v>
      </c>
      <c r="O507" s="5">
        <f t="shared" ref="O507:R507" si="2535">O506</f>
        <v>60</v>
      </c>
      <c r="P507" s="5">
        <f t="shared" si="2535"/>
        <v>60</v>
      </c>
      <c r="Q507" s="5">
        <f t="shared" si="2535"/>
        <v>61</v>
      </c>
      <c r="R507" s="5">
        <f t="shared" si="2535"/>
        <v>63</v>
      </c>
      <c r="S507" s="27">
        <f t="shared" ref="S507" si="2536">ROUND(IF($F507=0,M507,IF($F507=5,0,0))*H507,0)</f>
        <v>0</v>
      </c>
      <c r="T507" s="27">
        <f t="shared" ref="T507" si="2537">ROUND(IF($F507=0,N507,IF($F507=5,0,0))*H507,0)</f>
        <v>0</v>
      </c>
      <c r="U507" s="27">
        <f>ROUND(IF($F507=0,O507,IF($F507=1,O507,IF($F507=5,O507,0)))*I507,0)</f>
        <v>48</v>
      </c>
      <c r="V507" s="27">
        <f>ROUND(IF($F507=0,P507,IF($F507=1,P507,IF($F507=2,P507,IF($F507=5,P507,0))))*J507,0)</f>
        <v>51</v>
      </c>
      <c r="W507" s="27">
        <f>ROUND(IF($F507=0,Q507,IF($F507=1,Q507,IF($F507=2,Q507,IF($F507=3,Q507,IF($F507=5,Q507,0)))))*K507,0)</f>
        <v>55</v>
      </c>
      <c r="X507" s="27">
        <f>ROUND(IF($F507=0,R507,IF($F507=1,R507,IF($F507=2,R507,IF($F507=3,R507,IF($F507=4,R507,IF($F507=5,R507,0))))))*L507,0)</f>
        <v>57</v>
      </c>
      <c r="Y507" s="27">
        <f t="shared" ref="Y507" si="2538">ROUND(IF($F507=0,M507,IF($F507=5,M507,0))*H507,0)</f>
        <v>0</v>
      </c>
      <c r="Z507" s="5">
        <f t="shared" si="2533"/>
        <v>0</v>
      </c>
      <c r="AA507" s="27">
        <f>ROUND(IF($F507=0,O507,IF($F507=1,O507,IF($F507=5,O507,0)))*I507,0)</f>
        <v>48</v>
      </c>
      <c r="AB507" s="27">
        <f>ROUND(IF($F507=0,P507,IF($F507=1,P507,IF($F507=2,P507,IF($F507=5,P507,0))))*J507,0)</f>
        <v>51</v>
      </c>
      <c r="AC507" s="27">
        <f>ROUND(IF($F507=0,Q507,IF($F507=1,Q507,IF($F507=2,Q507,IF($F507=3,Q507,IF($F507=5,Q507,0)))))*K507,0)</f>
        <v>55</v>
      </c>
      <c r="AD507" s="27">
        <f>ROUND(IF($F507=0,R507,IF($F507=1,R507,IF($F507=2,R507,IF($F507=3,R507,IF($F507=4,R507,IF($F507=5,R507,0))))))*L507,0)</f>
        <v>57</v>
      </c>
    </row>
    <row r="508" spans="1:32" s="2" customFormat="1" ht="18" customHeight="1">
      <c r="A508" s="72"/>
      <c r="B508" s="72" t="s">
        <v>396</v>
      </c>
      <c r="C508" s="25" t="s">
        <v>397</v>
      </c>
      <c r="D508" s="25" t="s">
        <v>5</v>
      </c>
      <c r="E508" s="4"/>
      <c r="F508" s="9"/>
      <c r="G508" s="9"/>
      <c r="H508" s="3"/>
      <c r="I508" s="3"/>
      <c r="J508" s="3"/>
      <c r="K508" s="3"/>
      <c r="L508" s="3"/>
      <c r="M508" s="5">
        <f>SUMPRODUCT(($D509:$D510="계")*(M509:M510))</f>
        <v>259</v>
      </c>
      <c r="N508" s="5">
        <f t="shared" ref="N508" si="2539">SUMPRODUCT(($D509:$D510="계")*(N509:N510))</f>
        <v>259</v>
      </c>
      <c r="O508" s="5">
        <f t="shared" ref="O508:R508" si="2540">SUMPRODUCT(($D509:$D510="계")*(O509:O510))</f>
        <v>255</v>
      </c>
      <c r="P508" s="5">
        <f t="shared" si="2540"/>
        <v>252</v>
      </c>
      <c r="Q508" s="5">
        <f t="shared" si="2540"/>
        <v>259</v>
      </c>
      <c r="R508" s="5">
        <f t="shared" si="2540"/>
        <v>263</v>
      </c>
      <c r="S508" s="5">
        <f t="shared" ref="S508:T508" si="2541">SUMPRODUCT(($D509:$D510="계")*(S509:S510))</f>
        <v>0</v>
      </c>
      <c r="T508" s="5">
        <f t="shared" si="2541"/>
        <v>0</v>
      </c>
      <c r="U508" s="5">
        <f t="shared" ref="U508" si="2542">SUMPRODUCT(($D509:$D510="계")*(U509:U510))</f>
        <v>204</v>
      </c>
      <c r="V508" s="5">
        <f t="shared" ref="V508" si="2543">SUMPRODUCT(($D509:$D510="계")*(V509:V510))</f>
        <v>215</v>
      </c>
      <c r="W508" s="5">
        <f t="shared" ref="W508" si="2544">SUMPRODUCT(($D509:$D510="계")*(W509:W510))</f>
        <v>234</v>
      </c>
      <c r="X508" s="5">
        <f t="shared" ref="X508" si="2545">SUMPRODUCT(($D509:$D510="계")*(X509:X510))</f>
        <v>236</v>
      </c>
      <c r="Y508" s="5">
        <f t="shared" ref="Y508:Z508" si="2546">SUMPRODUCT(($D509:$D510="계")*(Y509:Y510))</f>
        <v>0</v>
      </c>
      <c r="Z508" s="5">
        <f t="shared" si="2546"/>
        <v>0</v>
      </c>
      <c r="AA508" s="5">
        <f t="shared" ref="AA508" si="2547">SUMPRODUCT(($D509:$D510="계")*(AA509:AA510))</f>
        <v>204</v>
      </c>
      <c r="AB508" s="5">
        <f t="shared" ref="AB508" si="2548">SUMPRODUCT(($D509:$D510="계")*(AB509:AB510))</f>
        <v>215</v>
      </c>
      <c r="AC508" s="5">
        <f t="shared" ref="AC508" si="2549">SUMPRODUCT(($D509:$D510="계")*(AC509:AC510))</f>
        <v>234</v>
      </c>
      <c r="AD508" s="5">
        <f t="shared" ref="AD508" si="2550">SUMPRODUCT(($D509:$D510="계")*(AD509:AD510))</f>
        <v>236</v>
      </c>
    </row>
    <row r="509" spans="1:32" s="2" customFormat="1" ht="18" customHeight="1" outlineLevel="1">
      <c r="A509" s="72"/>
      <c r="B509" s="72"/>
      <c r="C509" s="25" t="s">
        <v>921</v>
      </c>
      <c r="D509" s="25" t="s">
        <v>1122</v>
      </c>
      <c r="E509" s="4"/>
      <c r="F509" s="9">
        <v>1</v>
      </c>
      <c r="G509" s="9"/>
      <c r="H509" s="3">
        <v>0.75</v>
      </c>
      <c r="I509" s="3">
        <v>0.8</v>
      </c>
      <c r="J509" s="3">
        <v>0.85</v>
      </c>
      <c r="K509" s="3">
        <v>0.9</v>
      </c>
      <c r="L509" s="3">
        <v>0.9</v>
      </c>
      <c r="M509" s="5">
        <f>VLOOKUP($C509,'[1]1.계획인구(행정)'!$C$7:$U$501,14,FALSE)</f>
        <v>154</v>
      </c>
      <c r="N509" s="5">
        <f>VLOOKUP($C509,'[1]1.계획인구(행정)'!$C$7:$U$501,15,FALSE)</f>
        <v>154</v>
      </c>
      <c r="O509" s="5">
        <f>VLOOKUP($C509,'[1]1.계획인구(행정)'!$C$7:$U$501,16,FALSE)</f>
        <v>152</v>
      </c>
      <c r="P509" s="5">
        <f>VLOOKUP($C509,'[1]1.계획인구(행정)'!$C$7:$U$501,17,FALSE)</f>
        <v>150</v>
      </c>
      <c r="Q509" s="5">
        <f>VLOOKUP($C509,'[1]1.계획인구(행정)'!$C$7:$U$501,18,FALSE)</f>
        <v>154</v>
      </c>
      <c r="R509" s="5">
        <f>VLOOKUP($C509,'[1]1.계획인구(행정)'!$C$7:$U$501,19,FALSE)</f>
        <v>156</v>
      </c>
      <c r="S509" s="27">
        <f t="shared" ref="S509:S510" si="2551">ROUND(IF($F509=0,M509,IF($F509=5,0,0))*H509,0)</f>
        <v>0</v>
      </c>
      <c r="T509" s="27">
        <f t="shared" ref="T509:T510" si="2552">ROUND(IF($F509=0,N509,IF($F509=5,0,0))*H509,0)</f>
        <v>0</v>
      </c>
      <c r="U509" s="27">
        <f t="shared" ref="U509:U510" si="2553">ROUND(IF($F509=0,O509,IF($F509=1,O509,IF($F509=5,O509,0)))*I509,0)</f>
        <v>122</v>
      </c>
      <c r="V509" s="27">
        <f t="shared" ref="V509:V510" si="2554">ROUND(IF($F509=0,P509,IF($F509=1,P509,IF($F509=2,P509,IF($F509=5,P509,0))))*J509,0)</f>
        <v>128</v>
      </c>
      <c r="W509" s="27">
        <f t="shared" ref="W509:W510" si="2555">ROUND(IF($F509=0,Q509,IF($F509=1,Q509,IF($F509=2,Q509,IF($F509=3,Q509,IF($F509=5,Q509,0)))))*K509,0)</f>
        <v>139</v>
      </c>
      <c r="X509" s="27">
        <f t="shared" ref="X509:X510" si="2556">ROUND(IF($F509=0,R509,IF($F509=1,R509,IF($F509=2,R509,IF($F509=3,R509,IF($F509=4,R509,IF($F509=5,R509,0))))))*L509,0)</f>
        <v>140</v>
      </c>
      <c r="Y509" s="27">
        <f t="shared" ref="Y509:Y510" si="2557">ROUND(IF($F509=0,M509,IF($F509=5,M509,0))*H509,0)</f>
        <v>0</v>
      </c>
      <c r="Z509" s="27">
        <f t="shared" ref="Z509:Z510" si="2558">ROUND(IF($F509=0,N509,IF($F509=5,N509,0))*H509,0)</f>
        <v>0</v>
      </c>
      <c r="AA509" s="27">
        <f t="shared" ref="AA509:AA510" si="2559">ROUND(IF($F509=0,O509,IF($F509=1,O509,IF($F509=5,O509,0)))*I509,0)</f>
        <v>122</v>
      </c>
      <c r="AB509" s="27">
        <f t="shared" ref="AB509:AB510" si="2560">ROUND(IF($F509=0,P509,IF($F509=1,P509,IF($F509=2,P509,IF($F509=5,P509,0))))*J509,0)</f>
        <v>128</v>
      </c>
      <c r="AC509" s="27">
        <f t="shared" ref="AC509:AC510" si="2561">ROUND(IF($F509=0,Q509,IF($F509=1,Q509,IF($F509=2,Q509,IF($F509=3,Q509,IF($F509=5,Q509,0)))))*K509,0)</f>
        <v>139</v>
      </c>
      <c r="AD509" s="27">
        <f t="shared" ref="AD509:AD510" si="2562">ROUND(IF($F509=0,R509,IF($F509=1,R509,IF($F509=2,R509,IF($F509=3,R509,IF($F509=4,R509,IF($F509=5,R509,0))))))*L509,0)</f>
        <v>140</v>
      </c>
    </row>
    <row r="510" spans="1:32" s="2" customFormat="1" ht="18" customHeight="1" outlineLevel="1">
      <c r="A510" s="72"/>
      <c r="B510" s="72"/>
      <c r="C510" s="25" t="s">
        <v>922</v>
      </c>
      <c r="D510" s="25" t="s">
        <v>1122</v>
      </c>
      <c r="E510" s="4"/>
      <c r="F510" s="9">
        <v>1</v>
      </c>
      <c r="G510" s="9"/>
      <c r="H510" s="3">
        <v>0.75</v>
      </c>
      <c r="I510" s="3">
        <v>0.8</v>
      </c>
      <c r="J510" s="3">
        <v>0.85</v>
      </c>
      <c r="K510" s="3">
        <v>0.9</v>
      </c>
      <c r="L510" s="3">
        <v>0.9</v>
      </c>
      <c r="M510" s="5">
        <f>VLOOKUP($C510,'[1]1.계획인구(행정)'!$C$7:$U$501,14,FALSE)</f>
        <v>105</v>
      </c>
      <c r="N510" s="5">
        <f>VLOOKUP($C510,'[1]1.계획인구(행정)'!$C$7:$U$501,15,FALSE)</f>
        <v>105</v>
      </c>
      <c r="O510" s="5">
        <f>VLOOKUP($C510,'[1]1.계획인구(행정)'!$C$7:$U$501,16,FALSE)</f>
        <v>103</v>
      </c>
      <c r="P510" s="5">
        <f>VLOOKUP($C510,'[1]1.계획인구(행정)'!$C$7:$U$501,17,FALSE)</f>
        <v>102</v>
      </c>
      <c r="Q510" s="5">
        <f>VLOOKUP($C510,'[1]1.계획인구(행정)'!$C$7:$U$501,18,FALSE)</f>
        <v>105</v>
      </c>
      <c r="R510" s="5">
        <f>VLOOKUP($C510,'[1]1.계획인구(행정)'!$C$7:$U$501,19,FALSE)</f>
        <v>107</v>
      </c>
      <c r="S510" s="27">
        <f t="shared" si="2551"/>
        <v>0</v>
      </c>
      <c r="T510" s="27">
        <f t="shared" si="2552"/>
        <v>0</v>
      </c>
      <c r="U510" s="27">
        <f t="shared" si="2553"/>
        <v>82</v>
      </c>
      <c r="V510" s="27">
        <f t="shared" si="2554"/>
        <v>87</v>
      </c>
      <c r="W510" s="27">
        <f t="shared" si="2555"/>
        <v>95</v>
      </c>
      <c r="X510" s="27">
        <f t="shared" si="2556"/>
        <v>96</v>
      </c>
      <c r="Y510" s="27">
        <f t="shared" si="2557"/>
        <v>0</v>
      </c>
      <c r="Z510" s="27">
        <f t="shared" si="2558"/>
        <v>0</v>
      </c>
      <c r="AA510" s="27">
        <f t="shared" si="2559"/>
        <v>82</v>
      </c>
      <c r="AB510" s="27">
        <f t="shared" si="2560"/>
        <v>87</v>
      </c>
      <c r="AC510" s="27">
        <f t="shared" si="2561"/>
        <v>95</v>
      </c>
      <c r="AD510" s="27">
        <f t="shared" si="2562"/>
        <v>96</v>
      </c>
    </row>
    <row r="511" spans="1:32" s="2" customFormat="1" ht="18" customHeight="1">
      <c r="A511" s="72" t="s">
        <v>398</v>
      </c>
      <c r="B511" s="73" t="s">
        <v>399</v>
      </c>
      <c r="C511" s="74"/>
      <c r="D511" s="75"/>
      <c r="E511" s="6"/>
      <c r="F511" s="10"/>
      <c r="G511" s="10"/>
      <c r="H511" s="8"/>
      <c r="I511" s="8"/>
      <c r="J511" s="8"/>
      <c r="K511" s="8"/>
      <c r="L511" s="8"/>
      <c r="M511" s="7">
        <f>SUMPRODUCT(($D512:$D577="소계")*(M512:M577))</f>
        <v>4307</v>
      </c>
      <c r="N511" s="7">
        <f t="shared" ref="N511:R511" si="2563">SUMPRODUCT(($D512:$D577="소계")*(N512:N577))</f>
        <v>4313</v>
      </c>
      <c r="O511" s="7">
        <f t="shared" si="2563"/>
        <v>4247</v>
      </c>
      <c r="P511" s="7">
        <f t="shared" si="2563"/>
        <v>4209</v>
      </c>
      <c r="Q511" s="7">
        <f t="shared" si="2563"/>
        <v>4306</v>
      </c>
      <c r="R511" s="7">
        <f t="shared" si="2563"/>
        <v>4389</v>
      </c>
      <c r="S511" s="7">
        <f t="shared" ref="S511:T511" si="2564">SUMPRODUCT(($D512:$D577="소계")*(S512:S577))</f>
        <v>2961</v>
      </c>
      <c r="T511" s="7">
        <f t="shared" si="2564"/>
        <v>2965</v>
      </c>
      <c r="U511" s="7">
        <f t="shared" ref="U511" si="2565">SUMPRODUCT(($D512:$D577="소계")*(U512:U577))</f>
        <v>3397</v>
      </c>
      <c r="V511" s="7">
        <f t="shared" ref="V511" si="2566">SUMPRODUCT(($D512:$D577="소계")*(V512:V577))</f>
        <v>3575</v>
      </c>
      <c r="W511" s="7">
        <f t="shared" ref="W511" si="2567">SUMPRODUCT(($D512:$D577="소계")*(W512:W577))</f>
        <v>3877</v>
      </c>
      <c r="X511" s="7">
        <f t="shared" ref="X511" si="2568">SUMPRODUCT(($D512:$D577="소계")*(X512:X577))</f>
        <v>3953</v>
      </c>
      <c r="Y511" s="7">
        <f t="shared" ref="Y511:Z511" si="2569">SUMPRODUCT(($D512:$D577="소계")*(Y512:Y577))</f>
        <v>3044</v>
      </c>
      <c r="Z511" s="7">
        <f t="shared" si="2569"/>
        <v>3048</v>
      </c>
      <c r="AA511" s="7">
        <f t="shared" ref="AA511" si="2570">SUMPRODUCT(($D512:$D577="소계")*(AA512:AA577))</f>
        <v>3397</v>
      </c>
      <c r="AB511" s="7">
        <f t="shared" ref="AB511" si="2571">SUMPRODUCT(($D512:$D577="소계")*(AB512:AB577))</f>
        <v>3575</v>
      </c>
      <c r="AC511" s="7">
        <f t="shared" ref="AC511" si="2572">SUMPRODUCT(($D512:$D577="소계")*(AC512:AC577))</f>
        <v>3877</v>
      </c>
      <c r="AD511" s="7">
        <f t="shared" ref="AD511" si="2573">SUMPRODUCT(($D512:$D577="소계")*(AD512:AD577))</f>
        <v>3953</v>
      </c>
      <c r="AE511" s="29">
        <f>S511/M511</f>
        <v>0.68748548873926163</v>
      </c>
      <c r="AF511" s="29">
        <f>Y511/M511</f>
        <v>0.70675644299976781</v>
      </c>
    </row>
    <row r="512" spans="1:32" s="2" customFormat="1" ht="18" customHeight="1">
      <c r="A512" s="72"/>
      <c r="B512" s="72" t="s">
        <v>400</v>
      </c>
      <c r="C512" s="25" t="s">
        <v>401</v>
      </c>
      <c r="D512" s="25" t="s">
        <v>5</v>
      </c>
      <c r="E512" s="4"/>
      <c r="F512" s="9"/>
      <c r="G512" s="9"/>
      <c r="H512" s="3"/>
      <c r="I512" s="3"/>
      <c r="J512" s="3"/>
      <c r="K512" s="3"/>
      <c r="L512" s="3"/>
      <c r="M512" s="5">
        <f>SUMPRODUCT(($D513:$D517="계")*(M513:M517))</f>
        <v>794</v>
      </c>
      <c r="N512" s="5">
        <f t="shared" ref="N512:R512" si="2574">SUMPRODUCT(($D513:$D517="계")*(N513:N517))</f>
        <v>795</v>
      </c>
      <c r="O512" s="5">
        <f t="shared" si="2574"/>
        <v>783</v>
      </c>
      <c r="P512" s="5">
        <f t="shared" si="2574"/>
        <v>774</v>
      </c>
      <c r="Q512" s="5">
        <f t="shared" si="2574"/>
        <v>794</v>
      </c>
      <c r="R512" s="5">
        <f t="shared" si="2574"/>
        <v>810</v>
      </c>
      <c r="S512" s="5">
        <f t="shared" ref="S512:T512" si="2575">SUMPRODUCT(($D513:$D517="계")*(S513:S517))</f>
        <v>597</v>
      </c>
      <c r="T512" s="5">
        <f t="shared" si="2575"/>
        <v>598</v>
      </c>
      <c r="U512" s="5">
        <f t="shared" ref="U512" si="2576">SUMPRODUCT(($D513:$D517="계")*(U513:U517))</f>
        <v>626</v>
      </c>
      <c r="V512" s="5">
        <f t="shared" ref="V512" si="2577">SUMPRODUCT(($D513:$D517="계")*(V513:V517))</f>
        <v>658</v>
      </c>
      <c r="W512" s="5">
        <f t="shared" ref="W512" si="2578">SUMPRODUCT(($D513:$D517="계")*(W513:W517))</f>
        <v>715</v>
      </c>
      <c r="X512" s="5">
        <f t="shared" ref="X512" si="2579">SUMPRODUCT(($D513:$D517="계")*(X513:X517))</f>
        <v>729</v>
      </c>
      <c r="Y512" s="5">
        <f t="shared" ref="Y512:Z512" si="2580">SUMPRODUCT(($D513:$D517="계")*(Y513:Y517))</f>
        <v>597</v>
      </c>
      <c r="Z512" s="5">
        <f t="shared" si="2580"/>
        <v>598</v>
      </c>
      <c r="AA512" s="5">
        <f t="shared" ref="AA512" si="2581">SUMPRODUCT(($D513:$D517="계")*(AA513:AA517))</f>
        <v>626</v>
      </c>
      <c r="AB512" s="5">
        <f t="shared" ref="AB512" si="2582">SUMPRODUCT(($D513:$D517="계")*(AB513:AB517))</f>
        <v>658</v>
      </c>
      <c r="AC512" s="5">
        <f t="shared" ref="AC512" si="2583">SUMPRODUCT(($D513:$D517="계")*(AC513:AC517))</f>
        <v>715</v>
      </c>
      <c r="AD512" s="5">
        <f t="shared" ref="AD512" si="2584">SUMPRODUCT(($D513:$D517="계")*(AD513:AD517))</f>
        <v>729</v>
      </c>
    </row>
    <row r="513" spans="1:30" s="2" customFormat="1" ht="18" customHeight="1" outlineLevel="1">
      <c r="A513" s="72"/>
      <c r="B513" s="72"/>
      <c r="C513" s="25" t="s">
        <v>923</v>
      </c>
      <c r="D513" s="25" t="s">
        <v>1122</v>
      </c>
      <c r="E513" s="4"/>
      <c r="F513" s="9">
        <v>0</v>
      </c>
      <c r="G513" s="9"/>
      <c r="H513" s="3">
        <v>0.75</v>
      </c>
      <c r="I513" s="3">
        <v>0.8</v>
      </c>
      <c r="J513" s="3">
        <v>0.85</v>
      </c>
      <c r="K513" s="3">
        <v>0.9</v>
      </c>
      <c r="L513" s="3">
        <v>0.9</v>
      </c>
      <c r="M513" s="5">
        <f>VLOOKUP($C513,'[1]1.계획인구(행정)'!$C$7:$U$501,14,FALSE)</f>
        <v>89</v>
      </c>
      <c r="N513" s="5">
        <f>VLOOKUP($C513,'[1]1.계획인구(행정)'!$C$7:$U$501,15,FALSE)</f>
        <v>89</v>
      </c>
      <c r="O513" s="5">
        <f>VLOOKUP($C513,'[1]1.계획인구(행정)'!$C$7:$U$501,16,FALSE)</f>
        <v>88</v>
      </c>
      <c r="P513" s="5">
        <f>VLOOKUP($C513,'[1]1.계획인구(행정)'!$C$7:$U$501,17,FALSE)</f>
        <v>87</v>
      </c>
      <c r="Q513" s="5">
        <f>VLOOKUP($C513,'[1]1.계획인구(행정)'!$C$7:$U$501,18,FALSE)</f>
        <v>89</v>
      </c>
      <c r="R513" s="5">
        <f>VLOOKUP($C513,'[1]1.계획인구(행정)'!$C$7:$U$501,19,FALSE)</f>
        <v>91</v>
      </c>
      <c r="S513" s="27">
        <f t="shared" ref="S513:S517" si="2585">ROUND(IF($F513=0,M513,IF($F513=5,0,0))*H513,0)</f>
        <v>67</v>
      </c>
      <c r="T513" s="27">
        <f t="shared" ref="T513:T517" si="2586">ROUND(IF($F513=0,N513,IF($F513=5,0,0))*H513,0)</f>
        <v>67</v>
      </c>
      <c r="U513" s="27">
        <f t="shared" ref="U513:U517" si="2587">ROUND(IF($F513=0,O513,IF($F513=1,O513,IF($F513=5,O513,0)))*I513,0)</f>
        <v>70</v>
      </c>
      <c r="V513" s="27">
        <f t="shared" ref="V513:V517" si="2588">ROUND(IF($F513=0,P513,IF($F513=1,P513,IF($F513=2,P513,IF($F513=5,P513,0))))*J513,0)</f>
        <v>74</v>
      </c>
      <c r="W513" s="27">
        <f t="shared" ref="W513:W517" si="2589">ROUND(IF($F513=0,Q513,IF($F513=1,Q513,IF($F513=2,Q513,IF($F513=3,Q513,IF($F513=5,Q513,0)))))*K513,0)</f>
        <v>80</v>
      </c>
      <c r="X513" s="27">
        <f t="shared" ref="X513:X517" si="2590">ROUND(IF($F513=0,R513,IF($F513=1,R513,IF($F513=2,R513,IF($F513=3,R513,IF($F513=4,R513,IF($F513=5,R513,0))))))*L513,0)</f>
        <v>82</v>
      </c>
      <c r="Y513" s="27">
        <f t="shared" ref="Y513:Y517" si="2591">ROUND(IF($F513=0,M513,IF($F513=5,M513,0))*H513,0)</f>
        <v>67</v>
      </c>
      <c r="Z513" s="27">
        <f t="shared" ref="Z513:Z517" si="2592">ROUND(IF($F513=0,N513,IF($F513=5,N513,0))*H513,0)</f>
        <v>67</v>
      </c>
      <c r="AA513" s="27">
        <f t="shared" ref="AA513:AA517" si="2593">ROUND(IF($F513=0,O513,IF($F513=1,O513,IF($F513=5,O513,0)))*I513,0)</f>
        <v>70</v>
      </c>
      <c r="AB513" s="27">
        <f t="shared" ref="AB513:AB517" si="2594">ROUND(IF($F513=0,P513,IF($F513=1,P513,IF($F513=2,P513,IF($F513=5,P513,0))))*J513,0)</f>
        <v>74</v>
      </c>
      <c r="AC513" s="27">
        <f t="shared" ref="AC513:AC517" si="2595">ROUND(IF($F513=0,Q513,IF($F513=1,Q513,IF($F513=2,Q513,IF($F513=3,Q513,IF($F513=5,Q513,0)))))*K513,0)</f>
        <v>80</v>
      </c>
      <c r="AD513" s="27">
        <f t="shared" ref="AD513:AD517" si="2596">ROUND(IF($F513=0,R513,IF($F513=1,R513,IF($F513=2,R513,IF($F513=3,R513,IF($F513=4,R513,IF($F513=5,R513,0))))))*L513,0)</f>
        <v>82</v>
      </c>
    </row>
    <row r="514" spans="1:30" s="2" customFormat="1" ht="18" customHeight="1" outlineLevel="1">
      <c r="A514" s="72"/>
      <c r="B514" s="72"/>
      <c r="C514" s="25" t="s">
        <v>924</v>
      </c>
      <c r="D514" s="25" t="s">
        <v>1122</v>
      </c>
      <c r="E514" s="4"/>
      <c r="F514" s="9">
        <v>0</v>
      </c>
      <c r="G514" s="9"/>
      <c r="H514" s="3">
        <v>0.75</v>
      </c>
      <c r="I514" s="3">
        <v>0.8</v>
      </c>
      <c r="J514" s="3">
        <v>0.85</v>
      </c>
      <c r="K514" s="3">
        <v>0.9</v>
      </c>
      <c r="L514" s="3">
        <v>0.9</v>
      </c>
      <c r="M514" s="5">
        <f>VLOOKUP($C514,'[1]1.계획인구(행정)'!$C$7:$U$501,14,FALSE)</f>
        <v>74</v>
      </c>
      <c r="N514" s="5">
        <f>VLOOKUP($C514,'[1]1.계획인구(행정)'!$C$7:$U$501,15,FALSE)</f>
        <v>74</v>
      </c>
      <c r="O514" s="5">
        <f>VLOOKUP($C514,'[1]1.계획인구(행정)'!$C$7:$U$501,16,FALSE)</f>
        <v>73</v>
      </c>
      <c r="P514" s="5">
        <f>VLOOKUP($C514,'[1]1.계획인구(행정)'!$C$7:$U$501,17,FALSE)</f>
        <v>72</v>
      </c>
      <c r="Q514" s="5">
        <f>VLOOKUP($C514,'[1]1.계획인구(행정)'!$C$7:$U$501,18,FALSE)</f>
        <v>74</v>
      </c>
      <c r="R514" s="5">
        <f>VLOOKUP($C514,'[1]1.계획인구(행정)'!$C$7:$U$501,19,FALSE)</f>
        <v>76</v>
      </c>
      <c r="S514" s="27">
        <f t="shared" si="2585"/>
        <v>56</v>
      </c>
      <c r="T514" s="27">
        <f t="shared" si="2586"/>
        <v>56</v>
      </c>
      <c r="U514" s="27">
        <f t="shared" si="2587"/>
        <v>58</v>
      </c>
      <c r="V514" s="27">
        <f t="shared" si="2588"/>
        <v>61</v>
      </c>
      <c r="W514" s="27">
        <f t="shared" si="2589"/>
        <v>67</v>
      </c>
      <c r="X514" s="27">
        <f t="shared" si="2590"/>
        <v>68</v>
      </c>
      <c r="Y514" s="27">
        <f t="shared" si="2591"/>
        <v>56</v>
      </c>
      <c r="Z514" s="27">
        <f t="shared" si="2592"/>
        <v>56</v>
      </c>
      <c r="AA514" s="27">
        <f t="shared" si="2593"/>
        <v>58</v>
      </c>
      <c r="AB514" s="27">
        <f t="shared" si="2594"/>
        <v>61</v>
      </c>
      <c r="AC514" s="27">
        <f t="shared" si="2595"/>
        <v>67</v>
      </c>
      <c r="AD514" s="27">
        <f t="shared" si="2596"/>
        <v>68</v>
      </c>
    </row>
    <row r="515" spans="1:30" s="2" customFormat="1" ht="18" customHeight="1" outlineLevel="1">
      <c r="A515" s="72"/>
      <c r="B515" s="72"/>
      <c r="C515" s="25" t="s">
        <v>925</v>
      </c>
      <c r="D515" s="25" t="s">
        <v>1122</v>
      </c>
      <c r="E515" s="4"/>
      <c r="F515" s="9">
        <v>0</v>
      </c>
      <c r="G515" s="9"/>
      <c r="H515" s="3">
        <v>0.75</v>
      </c>
      <c r="I515" s="3">
        <v>0.8</v>
      </c>
      <c r="J515" s="3">
        <v>0.85</v>
      </c>
      <c r="K515" s="3">
        <v>0.9</v>
      </c>
      <c r="L515" s="3">
        <v>0.9</v>
      </c>
      <c r="M515" s="5">
        <f>VLOOKUP($C515,'[1]1.계획인구(행정)'!$C$7:$U$501,14,FALSE)</f>
        <v>441</v>
      </c>
      <c r="N515" s="5">
        <f>VLOOKUP($C515,'[1]1.계획인구(행정)'!$C$7:$U$501,15,FALSE)</f>
        <v>442</v>
      </c>
      <c r="O515" s="5">
        <f>VLOOKUP($C515,'[1]1.계획인구(행정)'!$C$7:$U$501,16,FALSE)</f>
        <v>435</v>
      </c>
      <c r="P515" s="5">
        <f>VLOOKUP($C515,'[1]1.계획인구(행정)'!$C$7:$U$501,17,FALSE)</f>
        <v>430</v>
      </c>
      <c r="Q515" s="5">
        <f>VLOOKUP($C515,'[1]1.계획인구(행정)'!$C$7:$U$501,18,FALSE)</f>
        <v>441</v>
      </c>
      <c r="R515" s="5">
        <f>VLOOKUP($C515,'[1]1.계획인구(행정)'!$C$7:$U$501,19,FALSE)</f>
        <v>449</v>
      </c>
      <c r="S515" s="27">
        <f t="shared" si="2585"/>
        <v>331</v>
      </c>
      <c r="T515" s="27">
        <f t="shared" si="2586"/>
        <v>332</v>
      </c>
      <c r="U515" s="27">
        <f t="shared" si="2587"/>
        <v>348</v>
      </c>
      <c r="V515" s="27">
        <f t="shared" si="2588"/>
        <v>366</v>
      </c>
      <c r="W515" s="27">
        <f t="shared" si="2589"/>
        <v>397</v>
      </c>
      <c r="X515" s="27">
        <f t="shared" si="2590"/>
        <v>404</v>
      </c>
      <c r="Y515" s="27">
        <f t="shared" si="2591"/>
        <v>331</v>
      </c>
      <c r="Z515" s="27">
        <f t="shared" si="2592"/>
        <v>332</v>
      </c>
      <c r="AA515" s="27">
        <f t="shared" si="2593"/>
        <v>348</v>
      </c>
      <c r="AB515" s="27">
        <f t="shared" si="2594"/>
        <v>366</v>
      </c>
      <c r="AC515" s="27">
        <f t="shared" si="2595"/>
        <v>397</v>
      </c>
      <c r="AD515" s="27">
        <f t="shared" si="2596"/>
        <v>404</v>
      </c>
    </row>
    <row r="516" spans="1:30" s="2" customFormat="1" ht="18" customHeight="1" outlineLevel="1">
      <c r="A516" s="72"/>
      <c r="B516" s="72"/>
      <c r="C516" s="25" t="s">
        <v>926</v>
      </c>
      <c r="D516" s="25" t="s">
        <v>1122</v>
      </c>
      <c r="E516" s="4"/>
      <c r="F516" s="9">
        <v>0</v>
      </c>
      <c r="G516" s="9"/>
      <c r="H516" s="3">
        <v>0.75</v>
      </c>
      <c r="I516" s="3">
        <v>0.8</v>
      </c>
      <c r="J516" s="3">
        <v>0.85</v>
      </c>
      <c r="K516" s="3">
        <v>0.9</v>
      </c>
      <c r="L516" s="3">
        <v>0.9</v>
      </c>
      <c r="M516" s="5">
        <f>VLOOKUP($C516,'[1]1.계획인구(행정)'!$C$7:$U$501,14,FALSE)</f>
        <v>88</v>
      </c>
      <c r="N516" s="5">
        <f>VLOOKUP($C516,'[1]1.계획인구(행정)'!$C$7:$U$501,15,FALSE)</f>
        <v>88</v>
      </c>
      <c r="O516" s="5">
        <f>VLOOKUP($C516,'[1]1.계획인구(행정)'!$C$7:$U$501,16,FALSE)</f>
        <v>87</v>
      </c>
      <c r="P516" s="5">
        <f>VLOOKUP($C516,'[1]1.계획인구(행정)'!$C$7:$U$501,17,FALSE)</f>
        <v>86</v>
      </c>
      <c r="Q516" s="5">
        <f>VLOOKUP($C516,'[1]1.계획인구(행정)'!$C$7:$U$501,18,FALSE)</f>
        <v>88</v>
      </c>
      <c r="R516" s="5">
        <f>VLOOKUP($C516,'[1]1.계획인구(행정)'!$C$7:$U$501,19,FALSE)</f>
        <v>90</v>
      </c>
      <c r="S516" s="27">
        <f t="shared" si="2585"/>
        <v>66</v>
      </c>
      <c r="T516" s="27">
        <f t="shared" si="2586"/>
        <v>66</v>
      </c>
      <c r="U516" s="27">
        <f t="shared" si="2587"/>
        <v>70</v>
      </c>
      <c r="V516" s="27">
        <f t="shared" si="2588"/>
        <v>73</v>
      </c>
      <c r="W516" s="27">
        <f t="shared" si="2589"/>
        <v>79</v>
      </c>
      <c r="X516" s="27">
        <f t="shared" si="2590"/>
        <v>81</v>
      </c>
      <c r="Y516" s="27">
        <f t="shared" si="2591"/>
        <v>66</v>
      </c>
      <c r="Z516" s="27">
        <f t="shared" si="2592"/>
        <v>66</v>
      </c>
      <c r="AA516" s="27">
        <f t="shared" si="2593"/>
        <v>70</v>
      </c>
      <c r="AB516" s="27">
        <f t="shared" si="2594"/>
        <v>73</v>
      </c>
      <c r="AC516" s="27">
        <f t="shared" si="2595"/>
        <v>79</v>
      </c>
      <c r="AD516" s="27">
        <f t="shared" si="2596"/>
        <v>81</v>
      </c>
    </row>
    <row r="517" spans="1:30" s="2" customFormat="1" ht="18" customHeight="1" outlineLevel="1">
      <c r="A517" s="72"/>
      <c r="B517" s="72"/>
      <c r="C517" s="25" t="s">
        <v>927</v>
      </c>
      <c r="D517" s="25" t="s">
        <v>1122</v>
      </c>
      <c r="E517" s="4"/>
      <c r="F517" s="9">
        <v>0</v>
      </c>
      <c r="G517" s="9"/>
      <c r="H517" s="3">
        <v>0.75</v>
      </c>
      <c r="I517" s="3">
        <v>0.8</v>
      </c>
      <c r="J517" s="3">
        <v>0.85</v>
      </c>
      <c r="K517" s="3">
        <v>0.9</v>
      </c>
      <c r="L517" s="3">
        <v>0.9</v>
      </c>
      <c r="M517" s="5">
        <f>VLOOKUP($C517,'[1]1.계획인구(행정)'!$C$7:$U$501,14,FALSE)</f>
        <v>102</v>
      </c>
      <c r="N517" s="5">
        <f>VLOOKUP($C517,'[1]1.계획인구(행정)'!$C$7:$U$501,15,FALSE)</f>
        <v>102</v>
      </c>
      <c r="O517" s="5">
        <f>VLOOKUP($C517,'[1]1.계획인구(행정)'!$C$7:$U$501,16,FALSE)</f>
        <v>100</v>
      </c>
      <c r="P517" s="5">
        <f>VLOOKUP($C517,'[1]1.계획인구(행정)'!$C$7:$U$501,17,FALSE)</f>
        <v>99</v>
      </c>
      <c r="Q517" s="5">
        <f>VLOOKUP($C517,'[1]1.계획인구(행정)'!$C$7:$U$501,18,FALSE)</f>
        <v>102</v>
      </c>
      <c r="R517" s="5">
        <f>VLOOKUP($C517,'[1]1.계획인구(행정)'!$C$7:$U$501,19,FALSE)</f>
        <v>104</v>
      </c>
      <c r="S517" s="27">
        <f t="shared" si="2585"/>
        <v>77</v>
      </c>
      <c r="T517" s="27">
        <f t="shared" si="2586"/>
        <v>77</v>
      </c>
      <c r="U517" s="27">
        <f t="shared" si="2587"/>
        <v>80</v>
      </c>
      <c r="V517" s="27">
        <f t="shared" si="2588"/>
        <v>84</v>
      </c>
      <c r="W517" s="27">
        <f t="shared" si="2589"/>
        <v>92</v>
      </c>
      <c r="X517" s="27">
        <f t="shared" si="2590"/>
        <v>94</v>
      </c>
      <c r="Y517" s="27">
        <f t="shared" si="2591"/>
        <v>77</v>
      </c>
      <c r="Z517" s="27">
        <f t="shared" si="2592"/>
        <v>77</v>
      </c>
      <c r="AA517" s="27">
        <f t="shared" si="2593"/>
        <v>80</v>
      </c>
      <c r="AB517" s="27">
        <f t="shared" si="2594"/>
        <v>84</v>
      </c>
      <c r="AC517" s="27">
        <f t="shared" si="2595"/>
        <v>92</v>
      </c>
      <c r="AD517" s="27">
        <f t="shared" si="2596"/>
        <v>94</v>
      </c>
    </row>
    <row r="518" spans="1:30" s="2" customFormat="1" ht="18" customHeight="1">
      <c r="A518" s="72" t="s">
        <v>1130</v>
      </c>
      <c r="B518" s="72" t="s">
        <v>402</v>
      </c>
      <c r="C518" s="25" t="s">
        <v>403</v>
      </c>
      <c r="D518" s="25" t="s">
        <v>5</v>
      </c>
      <c r="E518" s="4"/>
      <c r="F518" s="9"/>
      <c r="G518" s="9"/>
      <c r="H518" s="3"/>
      <c r="I518" s="3"/>
      <c r="J518" s="3"/>
      <c r="K518" s="3"/>
      <c r="L518" s="3"/>
      <c r="M518" s="5">
        <f>SUMPRODUCT(($D519:$D521="계")*(M519:M521))</f>
        <v>384</v>
      </c>
      <c r="N518" s="5">
        <f t="shared" ref="N518:R518" si="2597">SUMPRODUCT(($D519:$D521="계")*(N519:N521))</f>
        <v>385</v>
      </c>
      <c r="O518" s="5">
        <f t="shared" si="2597"/>
        <v>380</v>
      </c>
      <c r="P518" s="5">
        <f t="shared" si="2597"/>
        <v>375</v>
      </c>
      <c r="Q518" s="5">
        <f t="shared" si="2597"/>
        <v>384</v>
      </c>
      <c r="R518" s="5">
        <f t="shared" si="2597"/>
        <v>391</v>
      </c>
      <c r="S518" s="5">
        <f t="shared" ref="S518:T518" si="2598">SUMPRODUCT(($D519:$D521="계")*(S519:S521))</f>
        <v>289</v>
      </c>
      <c r="T518" s="5">
        <f t="shared" si="2598"/>
        <v>289</v>
      </c>
      <c r="U518" s="5">
        <f t="shared" ref="U518" si="2599">SUMPRODUCT(($D519:$D521="계")*(U519:U521))</f>
        <v>303</v>
      </c>
      <c r="V518" s="5">
        <f t="shared" ref="V518" si="2600">SUMPRODUCT(($D519:$D521="계")*(V519:V521))</f>
        <v>319</v>
      </c>
      <c r="W518" s="5">
        <f t="shared" ref="W518" si="2601">SUMPRODUCT(($D519:$D521="계")*(W519:W521))</f>
        <v>346</v>
      </c>
      <c r="X518" s="5">
        <f t="shared" ref="X518" si="2602">SUMPRODUCT(($D519:$D521="계")*(X519:X521))</f>
        <v>352</v>
      </c>
      <c r="Y518" s="5">
        <f t="shared" ref="Y518:Z518" si="2603">SUMPRODUCT(($D519:$D521="계")*(Y519:Y521))</f>
        <v>289</v>
      </c>
      <c r="Z518" s="5">
        <f t="shared" si="2603"/>
        <v>289</v>
      </c>
      <c r="AA518" s="5">
        <f t="shared" ref="AA518" si="2604">SUMPRODUCT(($D519:$D521="계")*(AA519:AA521))</f>
        <v>303</v>
      </c>
      <c r="AB518" s="5">
        <f t="shared" ref="AB518" si="2605">SUMPRODUCT(($D519:$D521="계")*(AB519:AB521))</f>
        <v>319</v>
      </c>
      <c r="AC518" s="5">
        <f t="shared" ref="AC518" si="2606">SUMPRODUCT(($D519:$D521="계")*(AC519:AC521))</f>
        <v>346</v>
      </c>
      <c r="AD518" s="5">
        <f t="shared" ref="AD518" si="2607">SUMPRODUCT(($D519:$D521="계")*(AD519:AD521))</f>
        <v>352</v>
      </c>
    </row>
    <row r="519" spans="1:30" s="2" customFormat="1" ht="18" customHeight="1" outlineLevel="1">
      <c r="A519" s="72"/>
      <c r="B519" s="72"/>
      <c r="C519" s="25" t="s">
        <v>928</v>
      </c>
      <c r="D519" s="25" t="s">
        <v>1122</v>
      </c>
      <c r="E519" s="4"/>
      <c r="F519" s="9">
        <v>0</v>
      </c>
      <c r="G519" s="9"/>
      <c r="H519" s="3">
        <v>0.75</v>
      </c>
      <c r="I519" s="3">
        <v>0.8</v>
      </c>
      <c r="J519" s="3">
        <v>0.85</v>
      </c>
      <c r="K519" s="3">
        <v>0.9</v>
      </c>
      <c r="L519" s="3">
        <v>0.9</v>
      </c>
      <c r="M519" s="5">
        <f>VLOOKUP($C519,'[1]1.계획인구(행정)'!$C$7:$U$501,14,FALSE)</f>
        <v>165</v>
      </c>
      <c r="N519" s="5">
        <f>VLOOKUP($C519,'[1]1.계획인구(행정)'!$C$7:$U$501,15,FALSE)</f>
        <v>165</v>
      </c>
      <c r="O519" s="5">
        <f>VLOOKUP($C519,'[1]1.계획인구(행정)'!$C$7:$U$501,16,FALSE)</f>
        <v>163</v>
      </c>
      <c r="P519" s="5">
        <f>VLOOKUP($C519,'[1]1.계획인구(행정)'!$C$7:$U$501,17,FALSE)</f>
        <v>161</v>
      </c>
      <c r="Q519" s="5">
        <f>VLOOKUP($C519,'[1]1.계획인구(행정)'!$C$7:$U$501,18,FALSE)</f>
        <v>165</v>
      </c>
      <c r="R519" s="5">
        <f>VLOOKUP($C519,'[1]1.계획인구(행정)'!$C$7:$U$501,19,FALSE)</f>
        <v>168</v>
      </c>
      <c r="S519" s="27">
        <f t="shared" ref="S519:S521" si="2608">ROUND(IF($F519=0,M519,IF($F519=5,0,0))*H519,0)</f>
        <v>124</v>
      </c>
      <c r="T519" s="27">
        <f t="shared" ref="T519:T521" si="2609">ROUND(IF($F519=0,N519,IF($F519=5,0,0))*H519,0)</f>
        <v>124</v>
      </c>
      <c r="U519" s="27">
        <f t="shared" ref="U519:U521" si="2610">ROUND(IF($F519=0,O519,IF($F519=1,O519,IF($F519=5,O519,0)))*I519,0)</f>
        <v>130</v>
      </c>
      <c r="V519" s="27">
        <f t="shared" ref="V519:V521" si="2611">ROUND(IF($F519=0,P519,IF($F519=1,P519,IF($F519=2,P519,IF($F519=5,P519,0))))*J519,0)</f>
        <v>137</v>
      </c>
      <c r="W519" s="27">
        <f t="shared" ref="W519:W521" si="2612">ROUND(IF($F519=0,Q519,IF($F519=1,Q519,IF($F519=2,Q519,IF($F519=3,Q519,IF($F519=5,Q519,0)))))*K519,0)</f>
        <v>149</v>
      </c>
      <c r="X519" s="27">
        <f t="shared" ref="X519:X521" si="2613">ROUND(IF($F519=0,R519,IF($F519=1,R519,IF($F519=2,R519,IF($F519=3,R519,IF($F519=4,R519,IF($F519=5,R519,0))))))*L519,0)</f>
        <v>151</v>
      </c>
      <c r="Y519" s="27">
        <f t="shared" ref="Y519:Y521" si="2614">ROUND(IF($F519=0,M519,IF($F519=5,M519,0))*H519,0)</f>
        <v>124</v>
      </c>
      <c r="Z519" s="27">
        <f t="shared" ref="Z519:Z521" si="2615">ROUND(IF($F519=0,N519,IF($F519=5,N519,0))*H519,0)</f>
        <v>124</v>
      </c>
      <c r="AA519" s="27">
        <f t="shared" ref="AA519:AA521" si="2616">ROUND(IF($F519=0,O519,IF($F519=1,O519,IF($F519=5,O519,0)))*I519,0)</f>
        <v>130</v>
      </c>
      <c r="AB519" s="27">
        <f t="shared" ref="AB519:AB521" si="2617">ROUND(IF($F519=0,P519,IF($F519=1,P519,IF($F519=2,P519,IF($F519=5,P519,0))))*J519,0)</f>
        <v>137</v>
      </c>
      <c r="AC519" s="27">
        <f t="shared" ref="AC519:AC521" si="2618">ROUND(IF($F519=0,Q519,IF($F519=1,Q519,IF($F519=2,Q519,IF($F519=3,Q519,IF($F519=5,Q519,0)))))*K519,0)</f>
        <v>149</v>
      </c>
      <c r="AD519" s="27">
        <f t="shared" ref="AD519:AD521" si="2619">ROUND(IF($F519=0,R519,IF($F519=1,R519,IF($F519=2,R519,IF($F519=3,R519,IF($F519=4,R519,IF($F519=5,R519,0))))))*L519,0)</f>
        <v>151</v>
      </c>
    </row>
    <row r="520" spans="1:30" s="2" customFormat="1" ht="18" customHeight="1" outlineLevel="1">
      <c r="A520" s="72"/>
      <c r="B520" s="72"/>
      <c r="C520" s="25" t="s">
        <v>929</v>
      </c>
      <c r="D520" s="25" t="s">
        <v>1122</v>
      </c>
      <c r="E520" s="4"/>
      <c r="F520" s="9">
        <v>0</v>
      </c>
      <c r="G520" s="9"/>
      <c r="H520" s="3">
        <v>0.75</v>
      </c>
      <c r="I520" s="3">
        <v>0.8</v>
      </c>
      <c r="J520" s="3">
        <v>0.85</v>
      </c>
      <c r="K520" s="3">
        <v>0.9</v>
      </c>
      <c r="L520" s="3">
        <v>0.9</v>
      </c>
      <c r="M520" s="5">
        <f>VLOOKUP($C520,'[1]1.계획인구(행정)'!$C$7:$U$501,14,FALSE)</f>
        <v>170</v>
      </c>
      <c r="N520" s="5">
        <f>VLOOKUP($C520,'[1]1.계획인구(행정)'!$C$7:$U$501,15,FALSE)</f>
        <v>171</v>
      </c>
      <c r="O520" s="5">
        <f>VLOOKUP($C520,'[1]1.계획인구(행정)'!$C$7:$U$501,16,FALSE)</f>
        <v>168</v>
      </c>
      <c r="P520" s="5">
        <f>VLOOKUP($C520,'[1]1.계획인구(행정)'!$C$7:$U$501,17,FALSE)</f>
        <v>166</v>
      </c>
      <c r="Q520" s="5">
        <f>VLOOKUP($C520,'[1]1.계획인구(행정)'!$C$7:$U$501,18,FALSE)</f>
        <v>170</v>
      </c>
      <c r="R520" s="5">
        <f>VLOOKUP($C520,'[1]1.계획인구(행정)'!$C$7:$U$501,19,FALSE)</f>
        <v>173</v>
      </c>
      <c r="S520" s="27">
        <f t="shared" si="2608"/>
        <v>128</v>
      </c>
      <c r="T520" s="27">
        <f t="shared" si="2609"/>
        <v>128</v>
      </c>
      <c r="U520" s="27">
        <f t="shared" si="2610"/>
        <v>134</v>
      </c>
      <c r="V520" s="27">
        <f t="shared" si="2611"/>
        <v>141</v>
      </c>
      <c r="W520" s="27">
        <f t="shared" si="2612"/>
        <v>153</v>
      </c>
      <c r="X520" s="27">
        <f t="shared" si="2613"/>
        <v>156</v>
      </c>
      <c r="Y520" s="27">
        <f t="shared" si="2614"/>
        <v>128</v>
      </c>
      <c r="Z520" s="27">
        <f t="shared" si="2615"/>
        <v>128</v>
      </c>
      <c r="AA520" s="27">
        <f t="shared" si="2616"/>
        <v>134</v>
      </c>
      <c r="AB520" s="27">
        <f t="shared" si="2617"/>
        <v>141</v>
      </c>
      <c r="AC520" s="27">
        <f t="shared" si="2618"/>
        <v>153</v>
      </c>
      <c r="AD520" s="27">
        <f t="shared" si="2619"/>
        <v>156</v>
      </c>
    </row>
    <row r="521" spans="1:30" s="2" customFormat="1" ht="18" customHeight="1" outlineLevel="1">
      <c r="A521" s="72"/>
      <c r="B521" s="72"/>
      <c r="C521" s="25" t="s">
        <v>930</v>
      </c>
      <c r="D521" s="25" t="s">
        <v>1122</v>
      </c>
      <c r="E521" s="4"/>
      <c r="F521" s="9">
        <v>0</v>
      </c>
      <c r="G521" s="9"/>
      <c r="H521" s="3">
        <v>0.75</v>
      </c>
      <c r="I521" s="3">
        <v>0.8</v>
      </c>
      <c r="J521" s="3">
        <v>0.85</v>
      </c>
      <c r="K521" s="3">
        <v>0.9</v>
      </c>
      <c r="L521" s="3">
        <v>0.9</v>
      </c>
      <c r="M521" s="5">
        <f>VLOOKUP($C521,'[1]1.계획인구(행정)'!$C$7:$U$501,14,FALSE)</f>
        <v>49</v>
      </c>
      <c r="N521" s="5">
        <f>VLOOKUP($C521,'[1]1.계획인구(행정)'!$C$7:$U$501,15,FALSE)</f>
        <v>49</v>
      </c>
      <c r="O521" s="5">
        <f>VLOOKUP($C521,'[1]1.계획인구(행정)'!$C$7:$U$501,16,FALSE)</f>
        <v>49</v>
      </c>
      <c r="P521" s="5">
        <f>VLOOKUP($C521,'[1]1.계획인구(행정)'!$C$7:$U$501,17,FALSE)</f>
        <v>48</v>
      </c>
      <c r="Q521" s="5">
        <f>VLOOKUP($C521,'[1]1.계획인구(행정)'!$C$7:$U$501,18,FALSE)</f>
        <v>49</v>
      </c>
      <c r="R521" s="5">
        <f>VLOOKUP($C521,'[1]1.계획인구(행정)'!$C$7:$U$501,19,FALSE)</f>
        <v>50</v>
      </c>
      <c r="S521" s="27">
        <f t="shared" si="2608"/>
        <v>37</v>
      </c>
      <c r="T521" s="27">
        <f t="shared" si="2609"/>
        <v>37</v>
      </c>
      <c r="U521" s="27">
        <f t="shared" si="2610"/>
        <v>39</v>
      </c>
      <c r="V521" s="27">
        <f t="shared" si="2611"/>
        <v>41</v>
      </c>
      <c r="W521" s="27">
        <f t="shared" si="2612"/>
        <v>44</v>
      </c>
      <c r="X521" s="27">
        <f t="shared" si="2613"/>
        <v>45</v>
      </c>
      <c r="Y521" s="27">
        <f t="shared" si="2614"/>
        <v>37</v>
      </c>
      <c r="Z521" s="27">
        <f t="shared" si="2615"/>
        <v>37</v>
      </c>
      <c r="AA521" s="27">
        <f t="shared" si="2616"/>
        <v>39</v>
      </c>
      <c r="AB521" s="27">
        <f t="shared" si="2617"/>
        <v>41</v>
      </c>
      <c r="AC521" s="27">
        <f t="shared" si="2618"/>
        <v>44</v>
      </c>
      <c r="AD521" s="27">
        <f t="shared" si="2619"/>
        <v>45</v>
      </c>
    </row>
    <row r="522" spans="1:30" s="2" customFormat="1" ht="18" customHeight="1">
      <c r="A522" s="72"/>
      <c r="B522" s="72" t="s">
        <v>404</v>
      </c>
      <c r="C522" s="25" t="s">
        <v>405</v>
      </c>
      <c r="D522" s="25" t="s">
        <v>5</v>
      </c>
      <c r="E522" s="4"/>
      <c r="F522" s="9"/>
      <c r="G522" s="9"/>
      <c r="H522" s="3"/>
      <c r="I522" s="3"/>
      <c r="J522" s="3"/>
      <c r="K522" s="3"/>
      <c r="L522" s="3"/>
      <c r="M522" s="5">
        <f>SUMPRODUCT(($D523:$D525="계")*(M523:M525))</f>
        <v>226</v>
      </c>
      <c r="N522" s="5">
        <f t="shared" ref="N522:R522" si="2620">SUMPRODUCT(($D523:$D525="계")*(N523:N525))</f>
        <v>226</v>
      </c>
      <c r="O522" s="5">
        <f t="shared" si="2620"/>
        <v>223</v>
      </c>
      <c r="P522" s="5">
        <f t="shared" si="2620"/>
        <v>221</v>
      </c>
      <c r="Q522" s="5">
        <f t="shared" si="2620"/>
        <v>226</v>
      </c>
      <c r="R522" s="5">
        <f t="shared" si="2620"/>
        <v>231</v>
      </c>
      <c r="S522" s="5">
        <f t="shared" ref="S522:T522" si="2621">SUMPRODUCT(($D523:$D525="계")*(S523:S525))</f>
        <v>170</v>
      </c>
      <c r="T522" s="5">
        <f t="shared" si="2621"/>
        <v>170</v>
      </c>
      <c r="U522" s="5">
        <f t="shared" ref="U522" si="2622">SUMPRODUCT(($D523:$D525="계")*(U523:U525))</f>
        <v>179</v>
      </c>
      <c r="V522" s="5">
        <f t="shared" ref="V522" si="2623">SUMPRODUCT(($D523:$D525="계")*(V523:V525))</f>
        <v>187</v>
      </c>
      <c r="W522" s="5">
        <f t="shared" ref="W522" si="2624">SUMPRODUCT(($D523:$D525="계")*(W523:W525))</f>
        <v>204</v>
      </c>
      <c r="X522" s="5">
        <f t="shared" ref="X522" si="2625">SUMPRODUCT(($D523:$D525="계")*(X523:X525))</f>
        <v>208</v>
      </c>
      <c r="Y522" s="5">
        <f t="shared" ref="Y522:Z522" si="2626">SUMPRODUCT(($D523:$D525="계")*(Y523:Y525))</f>
        <v>170</v>
      </c>
      <c r="Z522" s="5">
        <f t="shared" si="2626"/>
        <v>170</v>
      </c>
      <c r="AA522" s="5">
        <f t="shared" ref="AA522" si="2627">SUMPRODUCT(($D523:$D525="계")*(AA523:AA525))</f>
        <v>179</v>
      </c>
      <c r="AB522" s="5">
        <f t="shared" ref="AB522" si="2628">SUMPRODUCT(($D523:$D525="계")*(AB523:AB525))</f>
        <v>187</v>
      </c>
      <c r="AC522" s="5">
        <f t="shared" ref="AC522" si="2629">SUMPRODUCT(($D523:$D525="계")*(AC523:AC525))</f>
        <v>204</v>
      </c>
      <c r="AD522" s="5">
        <f t="shared" ref="AD522" si="2630">SUMPRODUCT(($D523:$D525="계")*(AD523:AD525))</f>
        <v>208</v>
      </c>
    </row>
    <row r="523" spans="1:30" s="2" customFormat="1" ht="18" customHeight="1" outlineLevel="1">
      <c r="A523" s="72"/>
      <c r="B523" s="72"/>
      <c r="C523" s="25" t="s">
        <v>931</v>
      </c>
      <c r="D523" s="25" t="s">
        <v>1122</v>
      </c>
      <c r="E523" s="4"/>
      <c r="F523" s="9">
        <v>0</v>
      </c>
      <c r="G523" s="9"/>
      <c r="H523" s="3">
        <v>0.75</v>
      </c>
      <c r="I523" s="3">
        <v>0.8</v>
      </c>
      <c r="J523" s="3">
        <v>0.85</v>
      </c>
      <c r="K523" s="3">
        <v>0.9</v>
      </c>
      <c r="L523" s="3">
        <v>0.9</v>
      </c>
      <c r="M523" s="5">
        <f>VLOOKUP($C523,'[1]1.계획인구(행정)'!$C$7:$U$501,14,FALSE)</f>
        <v>78</v>
      </c>
      <c r="N523" s="5">
        <f>VLOOKUP($C523,'[1]1.계획인구(행정)'!$C$7:$U$501,15,FALSE)</f>
        <v>78</v>
      </c>
      <c r="O523" s="5">
        <f>VLOOKUP($C523,'[1]1.계획인구(행정)'!$C$7:$U$501,16,FALSE)</f>
        <v>77</v>
      </c>
      <c r="P523" s="5">
        <f>VLOOKUP($C523,'[1]1.계획인구(행정)'!$C$7:$U$501,17,FALSE)</f>
        <v>77</v>
      </c>
      <c r="Q523" s="5">
        <f>VLOOKUP($C523,'[1]1.계획인구(행정)'!$C$7:$U$501,18,FALSE)</f>
        <v>78</v>
      </c>
      <c r="R523" s="5">
        <f>VLOOKUP($C523,'[1]1.계획인구(행정)'!$C$7:$U$501,19,FALSE)</f>
        <v>80</v>
      </c>
      <c r="S523" s="27">
        <f t="shared" ref="S523:S525" si="2631">ROUND(IF($F523=0,M523,IF($F523=5,0,0))*H523,0)</f>
        <v>59</v>
      </c>
      <c r="T523" s="27">
        <f t="shared" ref="T523:T525" si="2632">ROUND(IF($F523=0,N523,IF($F523=5,0,0))*H523,0)</f>
        <v>59</v>
      </c>
      <c r="U523" s="27">
        <f t="shared" ref="U523:U525" si="2633">ROUND(IF($F523=0,O523,IF($F523=1,O523,IF($F523=5,O523,0)))*I523,0)</f>
        <v>62</v>
      </c>
      <c r="V523" s="27">
        <f t="shared" ref="V523:V525" si="2634">ROUND(IF($F523=0,P523,IF($F523=1,P523,IF($F523=2,P523,IF($F523=5,P523,0))))*J523,0)</f>
        <v>65</v>
      </c>
      <c r="W523" s="27">
        <f t="shared" ref="W523:W525" si="2635">ROUND(IF($F523=0,Q523,IF($F523=1,Q523,IF($F523=2,Q523,IF($F523=3,Q523,IF($F523=5,Q523,0)))))*K523,0)</f>
        <v>70</v>
      </c>
      <c r="X523" s="27">
        <f t="shared" ref="X523:X525" si="2636">ROUND(IF($F523=0,R523,IF($F523=1,R523,IF($F523=2,R523,IF($F523=3,R523,IF($F523=4,R523,IF($F523=5,R523,0))))))*L523,0)</f>
        <v>72</v>
      </c>
      <c r="Y523" s="27">
        <f t="shared" ref="Y523:Y525" si="2637">ROUND(IF($F523=0,M523,IF($F523=5,M523,0))*H523,0)</f>
        <v>59</v>
      </c>
      <c r="Z523" s="27">
        <f t="shared" ref="Z523:Z525" si="2638">ROUND(IF($F523=0,N523,IF($F523=5,N523,0))*H523,0)</f>
        <v>59</v>
      </c>
      <c r="AA523" s="27">
        <f t="shared" ref="AA523:AA525" si="2639">ROUND(IF($F523=0,O523,IF($F523=1,O523,IF($F523=5,O523,0)))*I523,0)</f>
        <v>62</v>
      </c>
      <c r="AB523" s="27">
        <f t="shared" ref="AB523:AB525" si="2640">ROUND(IF($F523=0,P523,IF($F523=1,P523,IF($F523=2,P523,IF($F523=5,P523,0))))*J523,0)</f>
        <v>65</v>
      </c>
      <c r="AC523" s="27">
        <f t="shared" ref="AC523:AC525" si="2641">ROUND(IF($F523=0,Q523,IF($F523=1,Q523,IF($F523=2,Q523,IF($F523=3,Q523,IF($F523=5,Q523,0)))))*K523,0)</f>
        <v>70</v>
      </c>
      <c r="AD523" s="27">
        <f t="shared" ref="AD523:AD525" si="2642">ROUND(IF($F523=0,R523,IF($F523=1,R523,IF($F523=2,R523,IF($F523=3,R523,IF($F523=4,R523,IF($F523=5,R523,0))))))*L523,0)</f>
        <v>72</v>
      </c>
    </row>
    <row r="524" spans="1:30" s="2" customFormat="1" ht="18" customHeight="1" outlineLevel="1">
      <c r="A524" s="72"/>
      <c r="B524" s="72"/>
      <c r="C524" s="25" t="s">
        <v>932</v>
      </c>
      <c r="D524" s="25" t="s">
        <v>1122</v>
      </c>
      <c r="E524" s="4"/>
      <c r="F524" s="9">
        <v>0</v>
      </c>
      <c r="G524" s="9"/>
      <c r="H524" s="3">
        <v>0.75</v>
      </c>
      <c r="I524" s="3">
        <v>0.8</v>
      </c>
      <c r="J524" s="3">
        <v>0.85</v>
      </c>
      <c r="K524" s="3">
        <v>0.9</v>
      </c>
      <c r="L524" s="3">
        <v>0.9</v>
      </c>
      <c r="M524" s="5">
        <f>VLOOKUP($C524,'[1]1.계획인구(행정)'!$C$7:$U$501,14,FALSE)</f>
        <v>75</v>
      </c>
      <c r="N524" s="5">
        <f>VLOOKUP($C524,'[1]1.계획인구(행정)'!$C$7:$U$501,15,FALSE)</f>
        <v>75</v>
      </c>
      <c r="O524" s="5">
        <f>VLOOKUP($C524,'[1]1.계획인구(행정)'!$C$7:$U$501,16,FALSE)</f>
        <v>74</v>
      </c>
      <c r="P524" s="5">
        <f>VLOOKUP($C524,'[1]1.계획인구(행정)'!$C$7:$U$501,17,FALSE)</f>
        <v>73</v>
      </c>
      <c r="Q524" s="5">
        <f>VLOOKUP($C524,'[1]1.계획인구(행정)'!$C$7:$U$501,18,FALSE)</f>
        <v>75</v>
      </c>
      <c r="R524" s="5">
        <f>VLOOKUP($C524,'[1]1.계획인구(행정)'!$C$7:$U$501,19,FALSE)</f>
        <v>77</v>
      </c>
      <c r="S524" s="27">
        <f t="shared" si="2631"/>
        <v>56</v>
      </c>
      <c r="T524" s="27">
        <f t="shared" si="2632"/>
        <v>56</v>
      </c>
      <c r="U524" s="27">
        <f t="shared" si="2633"/>
        <v>59</v>
      </c>
      <c r="V524" s="27">
        <f t="shared" si="2634"/>
        <v>62</v>
      </c>
      <c r="W524" s="27">
        <f t="shared" si="2635"/>
        <v>68</v>
      </c>
      <c r="X524" s="27">
        <f t="shared" si="2636"/>
        <v>69</v>
      </c>
      <c r="Y524" s="27">
        <f t="shared" si="2637"/>
        <v>56</v>
      </c>
      <c r="Z524" s="27">
        <f t="shared" si="2638"/>
        <v>56</v>
      </c>
      <c r="AA524" s="27">
        <f t="shared" si="2639"/>
        <v>59</v>
      </c>
      <c r="AB524" s="27">
        <f t="shared" si="2640"/>
        <v>62</v>
      </c>
      <c r="AC524" s="27">
        <f t="shared" si="2641"/>
        <v>68</v>
      </c>
      <c r="AD524" s="27">
        <f t="shared" si="2642"/>
        <v>69</v>
      </c>
    </row>
    <row r="525" spans="1:30" s="2" customFormat="1" ht="18" customHeight="1" outlineLevel="1">
      <c r="A525" s="72"/>
      <c r="B525" s="72"/>
      <c r="C525" s="25" t="s">
        <v>933</v>
      </c>
      <c r="D525" s="25" t="s">
        <v>1122</v>
      </c>
      <c r="E525" s="4"/>
      <c r="F525" s="9">
        <v>0</v>
      </c>
      <c r="G525" s="9"/>
      <c r="H525" s="3">
        <v>0.75</v>
      </c>
      <c r="I525" s="3">
        <v>0.8</v>
      </c>
      <c r="J525" s="3">
        <v>0.85</v>
      </c>
      <c r="K525" s="3">
        <v>0.9</v>
      </c>
      <c r="L525" s="3">
        <v>0.9</v>
      </c>
      <c r="M525" s="5">
        <f>VLOOKUP($C525,'[1]1.계획인구(행정)'!$C$7:$U$501,14,FALSE)</f>
        <v>73</v>
      </c>
      <c r="N525" s="5">
        <f>VLOOKUP($C525,'[1]1.계획인구(행정)'!$C$7:$U$501,15,FALSE)</f>
        <v>73</v>
      </c>
      <c r="O525" s="5">
        <f>VLOOKUP($C525,'[1]1.계획인구(행정)'!$C$7:$U$501,16,FALSE)</f>
        <v>72</v>
      </c>
      <c r="P525" s="5">
        <f>VLOOKUP($C525,'[1]1.계획인구(행정)'!$C$7:$U$501,17,FALSE)</f>
        <v>71</v>
      </c>
      <c r="Q525" s="5">
        <f>VLOOKUP($C525,'[1]1.계획인구(행정)'!$C$7:$U$501,18,FALSE)</f>
        <v>73</v>
      </c>
      <c r="R525" s="5">
        <f>VLOOKUP($C525,'[1]1.계획인구(행정)'!$C$7:$U$501,19,FALSE)</f>
        <v>74</v>
      </c>
      <c r="S525" s="27">
        <f t="shared" si="2631"/>
        <v>55</v>
      </c>
      <c r="T525" s="27">
        <f t="shared" si="2632"/>
        <v>55</v>
      </c>
      <c r="U525" s="27">
        <f t="shared" si="2633"/>
        <v>58</v>
      </c>
      <c r="V525" s="27">
        <f t="shared" si="2634"/>
        <v>60</v>
      </c>
      <c r="W525" s="27">
        <f t="shared" si="2635"/>
        <v>66</v>
      </c>
      <c r="X525" s="27">
        <f t="shared" si="2636"/>
        <v>67</v>
      </c>
      <c r="Y525" s="27">
        <f t="shared" si="2637"/>
        <v>55</v>
      </c>
      <c r="Z525" s="27">
        <f t="shared" si="2638"/>
        <v>55</v>
      </c>
      <c r="AA525" s="27">
        <f t="shared" si="2639"/>
        <v>58</v>
      </c>
      <c r="AB525" s="27">
        <f t="shared" si="2640"/>
        <v>60</v>
      </c>
      <c r="AC525" s="27">
        <f t="shared" si="2641"/>
        <v>66</v>
      </c>
      <c r="AD525" s="27">
        <f t="shared" si="2642"/>
        <v>67</v>
      </c>
    </row>
    <row r="526" spans="1:30" s="2" customFormat="1" ht="18" customHeight="1">
      <c r="A526" s="72"/>
      <c r="B526" s="72" t="s">
        <v>406</v>
      </c>
      <c r="C526" s="25" t="s">
        <v>407</v>
      </c>
      <c r="D526" s="25" t="s">
        <v>5</v>
      </c>
      <c r="E526" s="4"/>
      <c r="F526" s="9"/>
      <c r="G526" s="9"/>
      <c r="H526" s="3"/>
      <c r="I526" s="3"/>
      <c r="J526" s="3"/>
      <c r="K526" s="3"/>
      <c r="L526" s="3"/>
      <c r="M526" s="5">
        <f>SUMPRODUCT(($D527:$D534="계")*(M527:M534))</f>
        <v>385</v>
      </c>
      <c r="N526" s="5">
        <f t="shared" ref="N526:R526" si="2643">SUMPRODUCT(($D527:$D534="계")*(N527:N534))</f>
        <v>385</v>
      </c>
      <c r="O526" s="5">
        <f t="shared" si="2643"/>
        <v>379</v>
      </c>
      <c r="P526" s="5">
        <f t="shared" si="2643"/>
        <v>376</v>
      </c>
      <c r="Q526" s="5">
        <f t="shared" si="2643"/>
        <v>385</v>
      </c>
      <c r="R526" s="5">
        <f t="shared" si="2643"/>
        <v>392</v>
      </c>
      <c r="S526" s="5">
        <f t="shared" ref="S526:T526" si="2644">SUMPRODUCT(($D527:$D534="계")*(S527:S534))</f>
        <v>280</v>
      </c>
      <c r="T526" s="5">
        <f t="shared" si="2644"/>
        <v>280</v>
      </c>
      <c r="U526" s="5">
        <f t="shared" ref="U526" si="2645">SUMPRODUCT(($D527:$D534="계")*(U527:U534))</f>
        <v>303</v>
      </c>
      <c r="V526" s="5">
        <f t="shared" ref="V526" si="2646">SUMPRODUCT(($D527:$D534="계")*(V527:V534))</f>
        <v>319</v>
      </c>
      <c r="W526" s="5">
        <f t="shared" ref="W526" si="2647">SUMPRODUCT(($D527:$D534="계")*(W527:W534))</f>
        <v>347</v>
      </c>
      <c r="X526" s="5">
        <f t="shared" ref="X526" si="2648">SUMPRODUCT(($D527:$D534="계")*(X527:X534))</f>
        <v>353</v>
      </c>
      <c r="Y526" s="5">
        <f t="shared" ref="Y526:Z526" si="2649">SUMPRODUCT(($D527:$D534="계")*(Y527:Y534))</f>
        <v>280</v>
      </c>
      <c r="Z526" s="5">
        <f t="shared" si="2649"/>
        <v>280</v>
      </c>
      <c r="AA526" s="5">
        <f t="shared" ref="AA526" si="2650">SUMPRODUCT(($D527:$D534="계")*(AA527:AA534))</f>
        <v>303</v>
      </c>
      <c r="AB526" s="5">
        <f t="shared" ref="AB526" si="2651">SUMPRODUCT(($D527:$D534="계")*(AB527:AB534))</f>
        <v>319</v>
      </c>
      <c r="AC526" s="5">
        <f t="shared" ref="AC526" si="2652">SUMPRODUCT(($D527:$D534="계")*(AC527:AC534))</f>
        <v>347</v>
      </c>
      <c r="AD526" s="5">
        <f t="shared" ref="AD526" si="2653">SUMPRODUCT(($D527:$D534="계")*(AD527:AD534))</f>
        <v>353</v>
      </c>
    </row>
    <row r="527" spans="1:30" s="2" customFormat="1" ht="18" customHeight="1" outlineLevel="1">
      <c r="A527" s="72"/>
      <c r="B527" s="72"/>
      <c r="C527" s="22" t="s">
        <v>934</v>
      </c>
      <c r="D527" s="25" t="s">
        <v>1122</v>
      </c>
      <c r="E527" s="4"/>
      <c r="F527" s="9"/>
      <c r="G527" s="9"/>
      <c r="H527" s="3"/>
      <c r="I527" s="3"/>
      <c r="J527" s="3"/>
      <c r="K527" s="3"/>
      <c r="L527" s="3"/>
      <c r="M527" s="5">
        <f>VLOOKUP($C527,'[1]1.계획인구(행정)'!$C$7:$U$501,14,FALSE)</f>
        <v>139</v>
      </c>
      <c r="N527" s="5">
        <f>VLOOKUP($C527,'[1]1.계획인구(행정)'!$C$7:$U$501,15,FALSE)</f>
        <v>139</v>
      </c>
      <c r="O527" s="5">
        <f>VLOOKUP($C527,'[1]1.계획인구(행정)'!$C$7:$U$501,16,FALSE)</f>
        <v>137</v>
      </c>
      <c r="P527" s="5">
        <f>VLOOKUP($C527,'[1]1.계획인구(행정)'!$C$7:$U$501,17,FALSE)</f>
        <v>136</v>
      </c>
      <c r="Q527" s="5">
        <f>VLOOKUP($C527,'[1]1.계획인구(행정)'!$C$7:$U$501,18,FALSE)</f>
        <v>139</v>
      </c>
      <c r="R527" s="5">
        <f>VLOOKUP($C527,'[1]1.계획인구(행정)'!$C$7:$U$501,19,FALSE)</f>
        <v>141</v>
      </c>
      <c r="S527" s="5">
        <f>SUM(S528)</f>
        <v>104</v>
      </c>
      <c r="T527" s="5">
        <f>SUM(T528)</f>
        <v>104</v>
      </c>
      <c r="U527" s="5">
        <f t="shared" ref="U527:AD527" si="2654">SUM(U528)</f>
        <v>110</v>
      </c>
      <c r="V527" s="5">
        <f t="shared" si="2654"/>
        <v>116</v>
      </c>
      <c r="W527" s="5">
        <f t="shared" si="2654"/>
        <v>125</v>
      </c>
      <c r="X527" s="5">
        <f t="shared" si="2654"/>
        <v>127</v>
      </c>
      <c r="Y527" s="5">
        <f t="shared" si="2654"/>
        <v>104</v>
      </c>
      <c r="Z527" s="5">
        <f t="shared" si="2654"/>
        <v>104</v>
      </c>
      <c r="AA527" s="5">
        <f t="shared" si="2654"/>
        <v>110</v>
      </c>
      <c r="AB527" s="5">
        <f t="shared" si="2654"/>
        <v>116</v>
      </c>
      <c r="AC527" s="5">
        <f t="shared" si="2654"/>
        <v>125</v>
      </c>
      <c r="AD527" s="5">
        <f t="shared" si="2654"/>
        <v>127</v>
      </c>
    </row>
    <row r="528" spans="1:30" s="2" customFormat="1" ht="18" customHeight="1" outlineLevel="1">
      <c r="A528" s="72"/>
      <c r="B528" s="72"/>
      <c r="C528" s="11"/>
      <c r="D528" s="25" t="s">
        <v>582</v>
      </c>
      <c r="E528" s="4"/>
      <c r="F528" s="9">
        <v>0</v>
      </c>
      <c r="G528" s="9"/>
      <c r="H528" s="3">
        <v>0.75</v>
      </c>
      <c r="I528" s="3">
        <v>0.8</v>
      </c>
      <c r="J528" s="3">
        <v>0.85</v>
      </c>
      <c r="K528" s="3">
        <v>0.9</v>
      </c>
      <c r="L528" s="3">
        <v>0.9</v>
      </c>
      <c r="M528" s="5">
        <f>M527</f>
        <v>139</v>
      </c>
      <c r="N528" s="5">
        <f t="shared" ref="N528:R528" si="2655">N527</f>
        <v>139</v>
      </c>
      <c r="O528" s="5">
        <f t="shared" si="2655"/>
        <v>137</v>
      </c>
      <c r="P528" s="5">
        <f t="shared" si="2655"/>
        <v>136</v>
      </c>
      <c r="Q528" s="5">
        <f t="shared" si="2655"/>
        <v>139</v>
      </c>
      <c r="R528" s="5">
        <f t="shared" si="2655"/>
        <v>141</v>
      </c>
      <c r="S528" s="27">
        <f t="shared" ref="S528" si="2656">ROUND(IF($F528=0,M528,IF($F528=5,0,0))*H528,0)</f>
        <v>104</v>
      </c>
      <c r="T528" s="27">
        <f t="shared" ref="T528" si="2657">ROUND(IF($F528=0,N528,IF($F528=5,0,0))*H528,0)</f>
        <v>104</v>
      </c>
      <c r="U528" s="27">
        <f>ROUND(IF($F528=0,O528,IF($F528=1,O528,IF($F528=5,O528,0)))*I528,0)</f>
        <v>110</v>
      </c>
      <c r="V528" s="27">
        <f>ROUND(IF($F528=0,P528,IF($F528=1,P528,IF($F528=2,P528,IF($F528=5,P528,0))))*J528,0)</f>
        <v>116</v>
      </c>
      <c r="W528" s="27">
        <f>ROUND(IF($F528=0,Q528,IF($F528=1,Q528,IF($F528=2,Q528,IF($F528=3,Q528,IF($F528=5,Q528,0)))))*K528,0)</f>
        <v>125</v>
      </c>
      <c r="X528" s="27">
        <f>ROUND(IF($F528=0,R528,IF($F528=1,R528,IF($F528=2,R528,IF($F528=3,R528,IF($F528=4,R528,IF($F528=5,R528,0))))))*L528,0)</f>
        <v>127</v>
      </c>
      <c r="Y528" s="27">
        <f t="shared" ref="Y528" si="2658">ROUND(IF($F528=0,M528,IF($F528=5,M528,0))*H528,0)</f>
        <v>104</v>
      </c>
      <c r="Z528" s="27">
        <f t="shared" ref="Z528" si="2659">ROUND(IF($F528=0,N528,IF($F528=5,N528,0))*H528,0)</f>
        <v>104</v>
      </c>
      <c r="AA528" s="27">
        <f>ROUND(IF($F528=0,O528,IF($F528=1,O528,IF($F528=5,O528,0)))*I528,0)</f>
        <v>110</v>
      </c>
      <c r="AB528" s="27">
        <f>ROUND(IF($F528=0,P528,IF($F528=1,P528,IF($F528=2,P528,IF($F528=5,P528,0))))*J528,0)</f>
        <v>116</v>
      </c>
      <c r="AC528" s="27">
        <f>ROUND(IF($F528=0,Q528,IF($F528=1,Q528,IF($F528=2,Q528,IF($F528=3,Q528,IF($F528=5,Q528,0)))))*K528,0)</f>
        <v>125</v>
      </c>
      <c r="AD528" s="27">
        <f>ROUND(IF($F528=0,R528,IF($F528=1,R528,IF($F528=2,R528,IF($F528=3,R528,IF($F528=4,R528,IF($F528=5,R528,0))))))*L528,0)</f>
        <v>127</v>
      </c>
    </row>
    <row r="529" spans="1:30" s="2" customFormat="1" ht="18" customHeight="1" outlineLevel="1">
      <c r="A529" s="72"/>
      <c r="B529" s="72"/>
      <c r="C529" s="22" t="s">
        <v>935</v>
      </c>
      <c r="D529" s="25" t="s">
        <v>1122</v>
      </c>
      <c r="E529" s="4">
        <f>SUM(E530:E532)</f>
        <v>67851</v>
      </c>
      <c r="F529" s="9"/>
      <c r="G529" s="9"/>
      <c r="H529" s="3"/>
      <c r="I529" s="3"/>
      <c r="J529" s="3"/>
      <c r="K529" s="3"/>
      <c r="L529" s="3"/>
      <c r="M529" s="5">
        <f>VLOOKUP($C529,'[1]1.계획인구(행정)'!$C$7:$U$501,14,FALSE)</f>
        <v>145</v>
      </c>
      <c r="N529" s="5">
        <f>VLOOKUP($C529,'[1]1.계획인구(행정)'!$C$7:$U$501,15,FALSE)</f>
        <v>145</v>
      </c>
      <c r="O529" s="5">
        <f>VLOOKUP($C529,'[1]1.계획인구(행정)'!$C$7:$U$501,16,FALSE)</f>
        <v>143</v>
      </c>
      <c r="P529" s="5">
        <f>VLOOKUP($C529,'[1]1.계획인구(행정)'!$C$7:$U$501,17,FALSE)</f>
        <v>142</v>
      </c>
      <c r="Q529" s="5">
        <f>VLOOKUP($C529,'[1]1.계획인구(행정)'!$C$7:$U$501,18,FALSE)</f>
        <v>145</v>
      </c>
      <c r="R529" s="5">
        <f>VLOOKUP($C529,'[1]1.계획인구(행정)'!$C$7:$U$501,19,FALSE)</f>
        <v>148</v>
      </c>
      <c r="S529" s="5">
        <f>SUM(S530:S532)</f>
        <v>100</v>
      </c>
      <c r="T529" s="5">
        <f>SUM(T530:T532)</f>
        <v>100</v>
      </c>
      <c r="U529" s="5">
        <f t="shared" ref="U529:AD529" si="2660">SUM(U530:U532)</f>
        <v>114</v>
      </c>
      <c r="V529" s="5">
        <f t="shared" si="2660"/>
        <v>120</v>
      </c>
      <c r="W529" s="5">
        <f t="shared" si="2660"/>
        <v>131</v>
      </c>
      <c r="X529" s="5">
        <f t="shared" si="2660"/>
        <v>133</v>
      </c>
      <c r="Y529" s="5">
        <f t="shared" si="2660"/>
        <v>100</v>
      </c>
      <c r="Z529" s="5">
        <f t="shared" si="2660"/>
        <v>100</v>
      </c>
      <c r="AA529" s="5">
        <f t="shared" si="2660"/>
        <v>114</v>
      </c>
      <c r="AB529" s="5">
        <f t="shared" si="2660"/>
        <v>120</v>
      </c>
      <c r="AC529" s="5">
        <f t="shared" si="2660"/>
        <v>131</v>
      </c>
      <c r="AD529" s="5">
        <f t="shared" si="2660"/>
        <v>133</v>
      </c>
    </row>
    <row r="530" spans="1:30" s="2" customFormat="1" ht="18" customHeight="1" outlineLevel="1">
      <c r="A530" s="72"/>
      <c r="B530" s="72"/>
      <c r="C530" s="12"/>
      <c r="D530" s="25" t="s">
        <v>583</v>
      </c>
      <c r="E530" s="4">
        <v>27331</v>
      </c>
      <c r="F530" s="9">
        <v>0</v>
      </c>
      <c r="G530" s="9"/>
      <c r="H530" s="3">
        <v>0.75</v>
      </c>
      <c r="I530" s="3">
        <v>0.8</v>
      </c>
      <c r="J530" s="3">
        <v>0.85</v>
      </c>
      <c r="K530" s="3">
        <v>0.9</v>
      </c>
      <c r="L530" s="3">
        <v>0.9</v>
      </c>
      <c r="M530" s="5">
        <f>ROUND(M$529*($E530/$E$529),0)</f>
        <v>58</v>
      </c>
      <c r="N530" s="5">
        <f t="shared" ref="N530:R531" si="2661">ROUND(N$529*($E530/$E$529),0)</f>
        <v>58</v>
      </c>
      <c r="O530" s="5">
        <f t="shared" si="2661"/>
        <v>58</v>
      </c>
      <c r="P530" s="5">
        <f t="shared" si="2661"/>
        <v>57</v>
      </c>
      <c r="Q530" s="5">
        <f t="shared" si="2661"/>
        <v>58</v>
      </c>
      <c r="R530" s="5">
        <f t="shared" si="2661"/>
        <v>60</v>
      </c>
      <c r="S530" s="27">
        <f t="shared" ref="S530:S532" si="2662">ROUND(IF($F530=0,M530,IF($F530=5,0,0))*H530,0)</f>
        <v>44</v>
      </c>
      <c r="T530" s="27">
        <f t="shared" ref="T530:T532" si="2663">ROUND(IF($F530=0,N530,IF($F530=5,0,0))*H530,0)</f>
        <v>44</v>
      </c>
      <c r="U530" s="27">
        <f t="shared" ref="U530:U532" si="2664">ROUND(IF($F530=0,O530,IF($F530=1,O530,IF($F530=5,O530,0)))*I530,0)</f>
        <v>46</v>
      </c>
      <c r="V530" s="27">
        <f t="shared" ref="V530:V532" si="2665">ROUND(IF($F530=0,P530,IF($F530=1,P530,IF($F530=2,P530,IF($F530=5,P530,0))))*J530,0)</f>
        <v>48</v>
      </c>
      <c r="W530" s="27">
        <f t="shared" ref="W530:W532" si="2666">ROUND(IF($F530=0,Q530,IF($F530=1,Q530,IF($F530=2,Q530,IF($F530=3,Q530,IF($F530=5,Q530,0)))))*K530,0)</f>
        <v>52</v>
      </c>
      <c r="X530" s="27">
        <f t="shared" ref="X530:X532" si="2667">ROUND(IF($F530=0,R530,IF($F530=1,R530,IF($F530=2,R530,IF($F530=3,R530,IF($F530=4,R530,IF($F530=5,R530,0))))))*L530,0)</f>
        <v>54</v>
      </c>
      <c r="Y530" s="27">
        <f t="shared" ref="Y530:Y532" si="2668">ROUND(IF($F530=0,M530,IF($F530=5,M530,0))*H530,0)</f>
        <v>44</v>
      </c>
      <c r="Z530" s="27">
        <f t="shared" ref="Z530:Z532" si="2669">ROUND(IF($F530=0,N530,IF($F530=5,N530,0))*H530,0)</f>
        <v>44</v>
      </c>
      <c r="AA530" s="27">
        <f t="shared" ref="AA530:AA532" si="2670">ROUND(IF($F530=0,O530,IF($F530=1,O530,IF($F530=5,O530,0)))*I530,0)</f>
        <v>46</v>
      </c>
      <c r="AB530" s="27">
        <f t="shared" ref="AB530:AB532" si="2671">ROUND(IF($F530=0,P530,IF($F530=1,P530,IF($F530=2,P530,IF($F530=5,P530,0))))*J530,0)</f>
        <v>48</v>
      </c>
      <c r="AC530" s="27">
        <f t="shared" ref="AC530:AC532" si="2672">ROUND(IF($F530=0,Q530,IF($F530=1,Q530,IF($F530=2,Q530,IF($F530=3,Q530,IF($F530=5,Q530,0)))))*K530,0)</f>
        <v>52</v>
      </c>
      <c r="AD530" s="27">
        <f t="shared" ref="AD530:AD532" si="2673">ROUND(IF($F530=0,R530,IF($F530=1,R530,IF($F530=2,R530,IF($F530=3,R530,IF($F530=4,R530,IF($F530=5,R530,0))))))*L530,0)</f>
        <v>54</v>
      </c>
    </row>
    <row r="531" spans="1:30" s="2" customFormat="1" ht="18" customHeight="1" outlineLevel="1">
      <c r="A531" s="72"/>
      <c r="B531" s="72"/>
      <c r="C531" s="12"/>
      <c r="D531" s="25" t="s">
        <v>584</v>
      </c>
      <c r="E531" s="4">
        <v>5575</v>
      </c>
      <c r="F531" s="9">
        <v>1</v>
      </c>
      <c r="G531" s="9"/>
      <c r="H531" s="3">
        <v>0.75</v>
      </c>
      <c r="I531" s="3">
        <v>0.8</v>
      </c>
      <c r="J531" s="3">
        <v>0.85</v>
      </c>
      <c r="K531" s="3">
        <v>0.9</v>
      </c>
      <c r="L531" s="3">
        <v>0.9</v>
      </c>
      <c r="M531" s="5">
        <f>ROUND(M$529*($E531/$E$529),0)</f>
        <v>12</v>
      </c>
      <c r="N531" s="5">
        <f t="shared" si="2661"/>
        <v>12</v>
      </c>
      <c r="O531" s="5">
        <f t="shared" si="2661"/>
        <v>12</v>
      </c>
      <c r="P531" s="5">
        <f t="shared" si="2661"/>
        <v>12</v>
      </c>
      <c r="Q531" s="5">
        <f t="shared" si="2661"/>
        <v>12</v>
      </c>
      <c r="R531" s="5">
        <f t="shared" si="2661"/>
        <v>12</v>
      </c>
      <c r="S531" s="27">
        <f t="shared" si="2662"/>
        <v>0</v>
      </c>
      <c r="T531" s="27">
        <f t="shared" si="2663"/>
        <v>0</v>
      </c>
      <c r="U531" s="27">
        <f t="shared" si="2664"/>
        <v>10</v>
      </c>
      <c r="V531" s="27">
        <f t="shared" si="2665"/>
        <v>10</v>
      </c>
      <c r="W531" s="27">
        <f t="shared" si="2666"/>
        <v>11</v>
      </c>
      <c r="X531" s="27">
        <f t="shared" si="2667"/>
        <v>11</v>
      </c>
      <c r="Y531" s="27">
        <f t="shared" si="2668"/>
        <v>0</v>
      </c>
      <c r="Z531" s="27">
        <f t="shared" si="2669"/>
        <v>0</v>
      </c>
      <c r="AA531" s="27">
        <f t="shared" si="2670"/>
        <v>10</v>
      </c>
      <c r="AB531" s="27">
        <f t="shared" si="2671"/>
        <v>10</v>
      </c>
      <c r="AC531" s="27">
        <f t="shared" si="2672"/>
        <v>11</v>
      </c>
      <c r="AD531" s="27">
        <f t="shared" si="2673"/>
        <v>11</v>
      </c>
    </row>
    <row r="532" spans="1:30" s="2" customFormat="1" ht="18" customHeight="1" outlineLevel="1">
      <c r="A532" s="72"/>
      <c r="B532" s="72"/>
      <c r="C532" s="11"/>
      <c r="D532" s="25" t="s">
        <v>585</v>
      </c>
      <c r="E532" s="4">
        <v>34945</v>
      </c>
      <c r="F532" s="9">
        <v>0</v>
      </c>
      <c r="G532" s="9"/>
      <c r="H532" s="3">
        <v>0.75</v>
      </c>
      <c r="I532" s="3">
        <v>0.8</v>
      </c>
      <c r="J532" s="3">
        <v>0.85</v>
      </c>
      <c r="K532" s="3">
        <v>0.9</v>
      </c>
      <c r="L532" s="3">
        <v>0.9</v>
      </c>
      <c r="M532" s="5">
        <f>M529-M530-M531</f>
        <v>75</v>
      </c>
      <c r="N532" s="5">
        <f t="shared" ref="N532" si="2674">N529-N530-N531</f>
        <v>75</v>
      </c>
      <c r="O532" s="5">
        <f t="shared" ref="O532:R532" si="2675">O529-O530-O531</f>
        <v>73</v>
      </c>
      <c r="P532" s="5">
        <f t="shared" si="2675"/>
        <v>73</v>
      </c>
      <c r="Q532" s="5">
        <f t="shared" si="2675"/>
        <v>75</v>
      </c>
      <c r="R532" s="5">
        <f t="shared" si="2675"/>
        <v>76</v>
      </c>
      <c r="S532" s="27">
        <f t="shared" si="2662"/>
        <v>56</v>
      </c>
      <c r="T532" s="27">
        <f t="shared" si="2663"/>
        <v>56</v>
      </c>
      <c r="U532" s="27">
        <f t="shared" si="2664"/>
        <v>58</v>
      </c>
      <c r="V532" s="27">
        <f t="shared" si="2665"/>
        <v>62</v>
      </c>
      <c r="W532" s="27">
        <f t="shared" si="2666"/>
        <v>68</v>
      </c>
      <c r="X532" s="27">
        <f t="shared" si="2667"/>
        <v>68</v>
      </c>
      <c r="Y532" s="27">
        <f t="shared" si="2668"/>
        <v>56</v>
      </c>
      <c r="Z532" s="27">
        <f t="shared" si="2669"/>
        <v>56</v>
      </c>
      <c r="AA532" s="27">
        <f t="shared" si="2670"/>
        <v>58</v>
      </c>
      <c r="AB532" s="27">
        <f t="shared" si="2671"/>
        <v>62</v>
      </c>
      <c r="AC532" s="27">
        <f t="shared" si="2672"/>
        <v>68</v>
      </c>
      <c r="AD532" s="27">
        <f t="shared" si="2673"/>
        <v>68</v>
      </c>
    </row>
    <row r="533" spans="1:30" s="2" customFormat="1" ht="18" customHeight="1" outlineLevel="1">
      <c r="A533" s="72"/>
      <c r="B533" s="72"/>
      <c r="C533" s="22" t="s">
        <v>936</v>
      </c>
      <c r="D533" s="25" t="s">
        <v>1122</v>
      </c>
      <c r="E533" s="4"/>
      <c r="F533" s="9"/>
      <c r="G533" s="9"/>
      <c r="H533" s="3"/>
      <c r="I533" s="3"/>
      <c r="J533" s="3"/>
      <c r="K533" s="3"/>
      <c r="L533" s="3"/>
      <c r="M533" s="5">
        <f>VLOOKUP($C533,'[1]1.계획인구(행정)'!$C$7:$U$501,14,FALSE)</f>
        <v>101</v>
      </c>
      <c r="N533" s="5">
        <f>VLOOKUP($C533,'[1]1.계획인구(행정)'!$C$7:$U$501,15,FALSE)</f>
        <v>101</v>
      </c>
      <c r="O533" s="5">
        <f>VLOOKUP($C533,'[1]1.계획인구(행정)'!$C$7:$U$501,16,FALSE)</f>
        <v>99</v>
      </c>
      <c r="P533" s="5">
        <f>VLOOKUP($C533,'[1]1.계획인구(행정)'!$C$7:$U$501,17,FALSE)</f>
        <v>98</v>
      </c>
      <c r="Q533" s="5">
        <f>VLOOKUP($C533,'[1]1.계획인구(행정)'!$C$7:$U$501,18,FALSE)</f>
        <v>101</v>
      </c>
      <c r="R533" s="5">
        <f>VLOOKUP($C533,'[1]1.계획인구(행정)'!$C$7:$U$501,19,FALSE)</f>
        <v>103</v>
      </c>
      <c r="S533" s="5">
        <f>SUM(S534)</f>
        <v>76</v>
      </c>
      <c r="T533" s="5">
        <f>SUM(T534)</f>
        <v>76</v>
      </c>
      <c r="U533" s="5">
        <f t="shared" ref="U533:AD533" si="2676">SUM(U534)</f>
        <v>79</v>
      </c>
      <c r="V533" s="5">
        <f t="shared" si="2676"/>
        <v>83</v>
      </c>
      <c r="W533" s="5">
        <f t="shared" si="2676"/>
        <v>91</v>
      </c>
      <c r="X533" s="5">
        <f t="shared" si="2676"/>
        <v>93</v>
      </c>
      <c r="Y533" s="5">
        <f t="shared" si="2676"/>
        <v>76</v>
      </c>
      <c r="Z533" s="5">
        <f t="shared" si="2676"/>
        <v>76</v>
      </c>
      <c r="AA533" s="5">
        <f t="shared" si="2676"/>
        <v>79</v>
      </c>
      <c r="AB533" s="5">
        <f t="shared" si="2676"/>
        <v>83</v>
      </c>
      <c r="AC533" s="5">
        <f t="shared" si="2676"/>
        <v>91</v>
      </c>
      <c r="AD533" s="5">
        <f t="shared" si="2676"/>
        <v>93</v>
      </c>
    </row>
    <row r="534" spans="1:30" s="2" customFormat="1" ht="18" customHeight="1" outlineLevel="1">
      <c r="A534" s="72"/>
      <c r="B534" s="72"/>
      <c r="C534" s="11"/>
      <c r="D534" s="25" t="s">
        <v>586</v>
      </c>
      <c r="E534" s="4"/>
      <c r="F534" s="9">
        <v>0</v>
      </c>
      <c r="G534" s="9"/>
      <c r="H534" s="3">
        <v>0.75</v>
      </c>
      <c r="I534" s="3">
        <v>0.8</v>
      </c>
      <c r="J534" s="3">
        <v>0.85</v>
      </c>
      <c r="K534" s="3">
        <v>0.9</v>
      </c>
      <c r="L534" s="3">
        <v>0.9</v>
      </c>
      <c r="M534" s="5">
        <f>M533</f>
        <v>101</v>
      </c>
      <c r="N534" s="5">
        <f t="shared" ref="N534" si="2677">N533</f>
        <v>101</v>
      </c>
      <c r="O534" s="5">
        <f t="shared" ref="O534:R534" si="2678">O533</f>
        <v>99</v>
      </c>
      <c r="P534" s="5">
        <f t="shared" si="2678"/>
        <v>98</v>
      </c>
      <c r="Q534" s="5">
        <f t="shared" si="2678"/>
        <v>101</v>
      </c>
      <c r="R534" s="5">
        <f t="shared" si="2678"/>
        <v>103</v>
      </c>
      <c r="S534" s="27">
        <f t="shared" ref="S534" si="2679">ROUND(IF($F534=0,M534,IF($F534=5,0,0))*H534,0)</f>
        <v>76</v>
      </c>
      <c r="T534" s="27">
        <f t="shared" ref="T534" si="2680">ROUND(IF($F534=0,N534,IF($F534=5,0,0))*H534,0)</f>
        <v>76</v>
      </c>
      <c r="U534" s="27">
        <f>ROUND(IF($F534=0,O534,IF($F534=1,O534,IF($F534=5,O534,0)))*I534,0)</f>
        <v>79</v>
      </c>
      <c r="V534" s="27">
        <f>ROUND(IF($F534=0,P534,IF($F534=1,P534,IF($F534=2,P534,IF($F534=5,P534,0))))*J534,0)</f>
        <v>83</v>
      </c>
      <c r="W534" s="27">
        <f>ROUND(IF($F534=0,Q534,IF($F534=1,Q534,IF($F534=2,Q534,IF($F534=3,Q534,IF($F534=5,Q534,0)))))*K534,0)</f>
        <v>91</v>
      </c>
      <c r="X534" s="27">
        <f>ROUND(IF($F534=0,R534,IF($F534=1,R534,IF($F534=2,R534,IF($F534=3,R534,IF($F534=4,R534,IF($F534=5,R534,0))))))*L534,0)</f>
        <v>93</v>
      </c>
      <c r="Y534" s="27">
        <f t="shared" ref="Y534" si="2681">ROUND(IF($F534=0,M534,IF($F534=5,M534,0))*H534,0)</f>
        <v>76</v>
      </c>
      <c r="Z534" s="27">
        <f t="shared" ref="Z534" si="2682">ROUND(IF($F534=0,N534,IF($F534=5,N534,0))*H534,0)</f>
        <v>76</v>
      </c>
      <c r="AA534" s="27">
        <f>ROUND(IF($F534=0,O534,IF($F534=1,O534,IF($F534=5,O534,0)))*I534,0)</f>
        <v>79</v>
      </c>
      <c r="AB534" s="27">
        <f>ROUND(IF($F534=0,P534,IF($F534=1,P534,IF($F534=2,P534,IF($F534=5,P534,0))))*J534,0)</f>
        <v>83</v>
      </c>
      <c r="AC534" s="27">
        <f>ROUND(IF($F534=0,Q534,IF($F534=1,Q534,IF($F534=2,Q534,IF($F534=3,Q534,IF($F534=5,Q534,0)))))*K534,0)</f>
        <v>91</v>
      </c>
      <c r="AD534" s="27">
        <f>ROUND(IF($F534=0,R534,IF($F534=1,R534,IF($F534=2,R534,IF($F534=3,R534,IF($F534=4,R534,IF($F534=5,R534,0))))))*L534,0)</f>
        <v>93</v>
      </c>
    </row>
    <row r="535" spans="1:30" s="2" customFormat="1" ht="18" customHeight="1">
      <c r="A535" s="72"/>
      <c r="B535" s="72" t="s">
        <v>408</v>
      </c>
      <c r="C535" s="25" t="s">
        <v>409</v>
      </c>
      <c r="D535" s="25" t="s">
        <v>5</v>
      </c>
      <c r="E535" s="4"/>
      <c r="F535" s="9"/>
      <c r="G535" s="9"/>
      <c r="H535" s="3"/>
      <c r="I535" s="3"/>
      <c r="J535" s="3"/>
      <c r="K535" s="3"/>
      <c r="L535" s="3"/>
      <c r="M535" s="5">
        <f>SUMPRODUCT(($D536:$D537="계")*(M536:M537))</f>
        <v>273</v>
      </c>
      <c r="N535" s="5">
        <f t="shared" ref="N535" si="2683">SUMPRODUCT(($D536:$D537="계")*(N536:N537))</f>
        <v>274</v>
      </c>
      <c r="O535" s="5">
        <f t="shared" ref="O535:R535" si="2684">SUMPRODUCT(($D536:$D537="계")*(O536:O537))</f>
        <v>269</v>
      </c>
      <c r="P535" s="5">
        <f t="shared" si="2684"/>
        <v>267</v>
      </c>
      <c r="Q535" s="5">
        <f t="shared" si="2684"/>
        <v>273</v>
      </c>
      <c r="R535" s="5">
        <f t="shared" si="2684"/>
        <v>278</v>
      </c>
      <c r="S535" s="5">
        <f t="shared" ref="S535:T535" si="2685">SUMPRODUCT(($D536:$D537="계")*(S536:S537))</f>
        <v>205</v>
      </c>
      <c r="T535" s="5">
        <f t="shared" si="2685"/>
        <v>206</v>
      </c>
      <c r="U535" s="5">
        <f t="shared" ref="U535" si="2686">SUMPRODUCT(($D536:$D537="계")*(U536:U537))</f>
        <v>216</v>
      </c>
      <c r="V535" s="5">
        <f t="shared" ref="V535" si="2687">SUMPRODUCT(($D536:$D537="계")*(V536:V537))</f>
        <v>227</v>
      </c>
      <c r="W535" s="5">
        <f t="shared" ref="W535" si="2688">SUMPRODUCT(($D536:$D537="계")*(W536:W537))</f>
        <v>246</v>
      </c>
      <c r="X535" s="5">
        <f t="shared" ref="X535" si="2689">SUMPRODUCT(($D536:$D537="계")*(X536:X537))</f>
        <v>251</v>
      </c>
      <c r="Y535" s="5">
        <f t="shared" ref="Y535:Z535" si="2690">SUMPRODUCT(($D536:$D537="계")*(Y536:Y537))</f>
        <v>205</v>
      </c>
      <c r="Z535" s="5">
        <f t="shared" si="2690"/>
        <v>206</v>
      </c>
      <c r="AA535" s="5">
        <f t="shared" ref="AA535" si="2691">SUMPRODUCT(($D536:$D537="계")*(AA536:AA537))</f>
        <v>216</v>
      </c>
      <c r="AB535" s="5">
        <f t="shared" ref="AB535" si="2692">SUMPRODUCT(($D536:$D537="계")*(AB536:AB537))</f>
        <v>227</v>
      </c>
      <c r="AC535" s="5">
        <f t="shared" ref="AC535" si="2693">SUMPRODUCT(($D536:$D537="계")*(AC536:AC537))</f>
        <v>246</v>
      </c>
      <c r="AD535" s="5">
        <f t="shared" ref="AD535" si="2694">SUMPRODUCT(($D536:$D537="계")*(AD536:AD537))</f>
        <v>251</v>
      </c>
    </row>
    <row r="536" spans="1:30" s="2" customFormat="1" ht="18" customHeight="1" outlineLevel="1">
      <c r="A536" s="72"/>
      <c r="B536" s="72"/>
      <c r="C536" s="25" t="s">
        <v>937</v>
      </c>
      <c r="D536" s="25" t="s">
        <v>1122</v>
      </c>
      <c r="E536" s="4"/>
      <c r="F536" s="9">
        <v>0</v>
      </c>
      <c r="G536" s="9"/>
      <c r="H536" s="3">
        <v>0.75</v>
      </c>
      <c r="I536" s="3">
        <v>0.8</v>
      </c>
      <c r="J536" s="3">
        <v>0.85</v>
      </c>
      <c r="K536" s="3">
        <v>0.9</v>
      </c>
      <c r="L536" s="3">
        <v>0.9</v>
      </c>
      <c r="M536" s="5">
        <f>VLOOKUP($C536,'[1]1.계획인구(행정)'!$C$7:$U$501,14,FALSE)</f>
        <v>93</v>
      </c>
      <c r="N536" s="5">
        <f>VLOOKUP($C536,'[1]1.계획인구(행정)'!$C$7:$U$501,15,FALSE)</f>
        <v>94</v>
      </c>
      <c r="O536" s="5">
        <f>VLOOKUP($C536,'[1]1.계획인구(행정)'!$C$7:$U$501,16,FALSE)</f>
        <v>92</v>
      </c>
      <c r="P536" s="5">
        <f>VLOOKUP($C536,'[1]1.계획인구(행정)'!$C$7:$U$501,17,FALSE)</f>
        <v>91</v>
      </c>
      <c r="Q536" s="5">
        <f>VLOOKUP($C536,'[1]1.계획인구(행정)'!$C$7:$U$501,18,FALSE)</f>
        <v>93</v>
      </c>
      <c r="R536" s="5">
        <f>VLOOKUP($C536,'[1]1.계획인구(행정)'!$C$7:$U$501,19,FALSE)</f>
        <v>95</v>
      </c>
      <c r="S536" s="27">
        <f t="shared" ref="S536:S537" si="2695">ROUND(IF($F536=0,M536,IF($F536=5,0,0))*H536,0)</f>
        <v>70</v>
      </c>
      <c r="T536" s="27">
        <f t="shared" ref="T536:T537" si="2696">ROUND(IF($F536=0,N536,IF($F536=5,0,0))*H536,0)</f>
        <v>71</v>
      </c>
      <c r="U536" s="27">
        <f t="shared" ref="U536:U537" si="2697">ROUND(IF($F536=0,O536,IF($F536=1,O536,IF($F536=5,O536,0)))*I536,0)</f>
        <v>74</v>
      </c>
      <c r="V536" s="27">
        <f t="shared" ref="V536:V537" si="2698">ROUND(IF($F536=0,P536,IF($F536=1,P536,IF($F536=2,P536,IF($F536=5,P536,0))))*J536,0)</f>
        <v>77</v>
      </c>
      <c r="W536" s="27">
        <f t="shared" ref="W536:W537" si="2699">ROUND(IF($F536=0,Q536,IF($F536=1,Q536,IF($F536=2,Q536,IF($F536=3,Q536,IF($F536=5,Q536,0)))))*K536,0)</f>
        <v>84</v>
      </c>
      <c r="X536" s="27">
        <f t="shared" ref="X536:X537" si="2700">ROUND(IF($F536=0,R536,IF($F536=1,R536,IF($F536=2,R536,IF($F536=3,R536,IF($F536=4,R536,IF($F536=5,R536,0))))))*L536,0)</f>
        <v>86</v>
      </c>
      <c r="Y536" s="27">
        <f t="shared" ref="Y536:Y537" si="2701">ROUND(IF($F536=0,M536,IF($F536=5,M536,0))*H536,0)</f>
        <v>70</v>
      </c>
      <c r="Z536" s="27">
        <f t="shared" ref="Z536:Z537" si="2702">ROUND(IF($F536=0,N536,IF($F536=5,N536,0))*H536,0)</f>
        <v>71</v>
      </c>
      <c r="AA536" s="27">
        <f t="shared" ref="AA536:AA537" si="2703">ROUND(IF($F536=0,O536,IF($F536=1,O536,IF($F536=5,O536,0)))*I536,0)</f>
        <v>74</v>
      </c>
      <c r="AB536" s="27">
        <f t="shared" ref="AB536:AB537" si="2704">ROUND(IF($F536=0,P536,IF($F536=1,P536,IF($F536=2,P536,IF($F536=5,P536,0))))*J536,0)</f>
        <v>77</v>
      </c>
      <c r="AC536" s="27">
        <f t="shared" ref="AC536:AC537" si="2705">ROUND(IF($F536=0,Q536,IF($F536=1,Q536,IF($F536=2,Q536,IF($F536=3,Q536,IF($F536=5,Q536,0)))))*K536,0)</f>
        <v>84</v>
      </c>
      <c r="AD536" s="27">
        <f t="shared" ref="AD536:AD537" si="2706">ROUND(IF($F536=0,R536,IF($F536=1,R536,IF($F536=2,R536,IF($F536=3,R536,IF($F536=4,R536,IF($F536=5,R536,0))))))*L536,0)</f>
        <v>86</v>
      </c>
    </row>
    <row r="537" spans="1:30" s="2" customFormat="1" ht="18" customHeight="1" outlineLevel="1">
      <c r="A537" s="72"/>
      <c r="B537" s="72"/>
      <c r="C537" s="25" t="s">
        <v>938</v>
      </c>
      <c r="D537" s="25" t="s">
        <v>1122</v>
      </c>
      <c r="E537" s="4"/>
      <c r="F537" s="9">
        <v>0</v>
      </c>
      <c r="G537" s="9"/>
      <c r="H537" s="3">
        <v>0.75</v>
      </c>
      <c r="I537" s="3">
        <v>0.8</v>
      </c>
      <c r="J537" s="3">
        <v>0.85</v>
      </c>
      <c r="K537" s="3">
        <v>0.9</v>
      </c>
      <c r="L537" s="3">
        <v>0.9</v>
      </c>
      <c r="M537" s="5">
        <f>VLOOKUP($C537,'[1]1.계획인구(행정)'!$C$7:$U$501,14,FALSE)</f>
        <v>180</v>
      </c>
      <c r="N537" s="5">
        <f>VLOOKUP($C537,'[1]1.계획인구(행정)'!$C$7:$U$501,15,FALSE)</f>
        <v>180</v>
      </c>
      <c r="O537" s="5">
        <f>VLOOKUP($C537,'[1]1.계획인구(행정)'!$C$7:$U$501,16,FALSE)</f>
        <v>177</v>
      </c>
      <c r="P537" s="5">
        <f>VLOOKUP($C537,'[1]1.계획인구(행정)'!$C$7:$U$501,17,FALSE)</f>
        <v>176</v>
      </c>
      <c r="Q537" s="5">
        <f>VLOOKUP($C537,'[1]1.계획인구(행정)'!$C$7:$U$501,18,FALSE)</f>
        <v>180</v>
      </c>
      <c r="R537" s="5">
        <f>VLOOKUP($C537,'[1]1.계획인구(행정)'!$C$7:$U$501,19,FALSE)</f>
        <v>183</v>
      </c>
      <c r="S537" s="27">
        <f t="shared" si="2695"/>
        <v>135</v>
      </c>
      <c r="T537" s="27">
        <f t="shared" si="2696"/>
        <v>135</v>
      </c>
      <c r="U537" s="27">
        <f t="shared" si="2697"/>
        <v>142</v>
      </c>
      <c r="V537" s="27">
        <f t="shared" si="2698"/>
        <v>150</v>
      </c>
      <c r="W537" s="27">
        <f t="shared" si="2699"/>
        <v>162</v>
      </c>
      <c r="X537" s="27">
        <f t="shared" si="2700"/>
        <v>165</v>
      </c>
      <c r="Y537" s="27">
        <f t="shared" si="2701"/>
        <v>135</v>
      </c>
      <c r="Z537" s="27">
        <f t="shared" si="2702"/>
        <v>135</v>
      </c>
      <c r="AA537" s="27">
        <f t="shared" si="2703"/>
        <v>142</v>
      </c>
      <c r="AB537" s="27">
        <f t="shared" si="2704"/>
        <v>150</v>
      </c>
      <c r="AC537" s="27">
        <f t="shared" si="2705"/>
        <v>162</v>
      </c>
      <c r="AD537" s="27">
        <f t="shared" si="2706"/>
        <v>165</v>
      </c>
    </row>
    <row r="538" spans="1:30" s="2" customFormat="1" ht="18" customHeight="1">
      <c r="A538" s="72"/>
      <c r="B538" s="72" t="s">
        <v>410</v>
      </c>
      <c r="C538" s="25" t="s">
        <v>0</v>
      </c>
      <c r="D538" s="25" t="s">
        <v>5</v>
      </c>
      <c r="E538" s="4"/>
      <c r="F538" s="9"/>
      <c r="G538" s="9"/>
      <c r="H538" s="3"/>
      <c r="I538" s="3"/>
      <c r="J538" s="3"/>
      <c r="K538" s="3"/>
      <c r="L538" s="3"/>
      <c r="M538" s="5">
        <f>SUMPRODUCT(($D539:$D540="계")*(M539:M540))</f>
        <v>237</v>
      </c>
      <c r="N538" s="5">
        <f t="shared" ref="N538:R538" si="2707">SUMPRODUCT(($D539:$D540="계")*(N539:N540))</f>
        <v>238</v>
      </c>
      <c r="O538" s="5">
        <f t="shared" si="2707"/>
        <v>234</v>
      </c>
      <c r="P538" s="5">
        <f t="shared" si="2707"/>
        <v>232</v>
      </c>
      <c r="Q538" s="5">
        <f t="shared" si="2707"/>
        <v>237</v>
      </c>
      <c r="R538" s="5">
        <f t="shared" si="2707"/>
        <v>242</v>
      </c>
      <c r="S538" s="5">
        <f t="shared" ref="S538:T538" si="2708">SUMPRODUCT(($D539:$D540="계")*(S539:S540))</f>
        <v>178</v>
      </c>
      <c r="T538" s="5">
        <f t="shared" si="2708"/>
        <v>179</v>
      </c>
      <c r="U538" s="5">
        <f t="shared" ref="U538" si="2709">SUMPRODUCT(($D539:$D540="계")*(U539:U540))</f>
        <v>187</v>
      </c>
      <c r="V538" s="5">
        <f t="shared" ref="V538" si="2710">SUMPRODUCT(($D539:$D540="계")*(V539:V540))</f>
        <v>198</v>
      </c>
      <c r="W538" s="5">
        <f t="shared" ref="W538" si="2711">SUMPRODUCT(($D539:$D540="계")*(W539:W540))</f>
        <v>214</v>
      </c>
      <c r="X538" s="5">
        <f t="shared" ref="X538" si="2712">SUMPRODUCT(($D539:$D540="계")*(X539:X540))</f>
        <v>218</v>
      </c>
      <c r="Y538" s="5">
        <f t="shared" ref="Y538:Z538" si="2713">SUMPRODUCT(($D539:$D540="계")*(Y539:Y540))</f>
        <v>178</v>
      </c>
      <c r="Z538" s="5">
        <f t="shared" si="2713"/>
        <v>179</v>
      </c>
      <c r="AA538" s="5">
        <f t="shared" ref="AA538" si="2714">SUMPRODUCT(($D539:$D540="계")*(AA539:AA540))</f>
        <v>187</v>
      </c>
      <c r="AB538" s="5">
        <f t="shared" ref="AB538" si="2715">SUMPRODUCT(($D539:$D540="계")*(AB539:AB540))</f>
        <v>198</v>
      </c>
      <c r="AC538" s="5">
        <f t="shared" ref="AC538" si="2716">SUMPRODUCT(($D539:$D540="계")*(AC539:AC540))</f>
        <v>214</v>
      </c>
      <c r="AD538" s="5">
        <f t="shared" ref="AD538" si="2717">SUMPRODUCT(($D539:$D540="계")*(AD539:AD540))</f>
        <v>218</v>
      </c>
    </row>
    <row r="539" spans="1:30" s="2" customFormat="1" ht="18" customHeight="1" outlineLevel="1">
      <c r="A539" s="72"/>
      <c r="B539" s="72"/>
      <c r="C539" s="25" t="s">
        <v>940</v>
      </c>
      <c r="D539" s="25" t="s">
        <v>1122</v>
      </c>
      <c r="E539" s="4"/>
      <c r="F539" s="9">
        <v>0</v>
      </c>
      <c r="G539" s="9"/>
      <c r="H539" s="3">
        <v>0.75</v>
      </c>
      <c r="I539" s="3">
        <v>0.8</v>
      </c>
      <c r="J539" s="3">
        <v>0.85</v>
      </c>
      <c r="K539" s="3">
        <v>0.9</v>
      </c>
      <c r="L539" s="3">
        <v>0.9</v>
      </c>
      <c r="M539" s="5">
        <f>VLOOKUP($C539,'[1]1.계획인구(행정)'!$C$7:$U$501,14,FALSE)</f>
        <v>92</v>
      </c>
      <c r="N539" s="5">
        <f>VLOOKUP($C539,'[1]1.계획인구(행정)'!$C$7:$U$501,15,FALSE)</f>
        <v>93</v>
      </c>
      <c r="O539" s="5">
        <f>VLOOKUP($C539,'[1]1.계획인구(행정)'!$C$7:$U$501,16,FALSE)</f>
        <v>91</v>
      </c>
      <c r="P539" s="5">
        <f>VLOOKUP($C539,'[1]1.계획인구(행정)'!$C$7:$U$501,17,FALSE)</f>
        <v>90</v>
      </c>
      <c r="Q539" s="5">
        <f>VLOOKUP($C539,'[1]1.계획인구(행정)'!$C$7:$U$501,18,FALSE)</f>
        <v>92</v>
      </c>
      <c r="R539" s="5">
        <f>VLOOKUP($C539,'[1]1.계획인구(행정)'!$C$7:$U$501,19,FALSE)</f>
        <v>94</v>
      </c>
      <c r="S539" s="27">
        <f t="shared" ref="S539:S541" si="2718">ROUND(IF($F539=0,M539,IF($F539=5,0,0))*H539,0)</f>
        <v>69</v>
      </c>
      <c r="T539" s="27">
        <f t="shared" ref="T539:T541" si="2719">ROUND(IF($F539=0,N539,IF($F539=5,0,0))*H539,0)</f>
        <v>70</v>
      </c>
      <c r="U539" s="27">
        <f t="shared" ref="U539:U541" si="2720">ROUND(IF($F539=0,O539,IF($F539=1,O539,IF($F539=5,O539,0)))*I539,0)</f>
        <v>73</v>
      </c>
      <c r="V539" s="27">
        <f t="shared" ref="V539:V541" si="2721">ROUND(IF($F539=0,P539,IF($F539=1,P539,IF($F539=2,P539,IF($F539=5,P539,0))))*J539,0)</f>
        <v>77</v>
      </c>
      <c r="W539" s="27">
        <f t="shared" ref="W539:W541" si="2722">ROUND(IF($F539=0,Q539,IF($F539=1,Q539,IF($F539=2,Q539,IF($F539=3,Q539,IF($F539=5,Q539,0)))))*K539,0)</f>
        <v>83</v>
      </c>
      <c r="X539" s="27">
        <f t="shared" ref="X539:X541" si="2723">ROUND(IF($F539=0,R539,IF($F539=1,R539,IF($F539=2,R539,IF($F539=3,R539,IF($F539=4,R539,IF($F539=5,R539,0))))))*L539,0)</f>
        <v>85</v>
      </c>
      <c r="Y539" s="27">
        <f t="shared" ref="Y539:Y541" si="2724">ROUND(IF($F539=0,M539,IF($F539=5,M539,0))*H539,0)</f>
        <v>69</v>
      </c>
      <c r="Z539" s="27">
        <f t="shared" ref="Z539:Z541" si="2725">ROUND(IF($F539=0,N539,IF($F539=5,N539,0))*H539,0)</f>
        <v>70</v>
      </c>
      <c r="AA539" s="27">
        <f t="shared" ref="AA539:AA541" si="2726">ROUND(IF($F539=0,O539,IF($F539=1,O539,IF($F539=5,O539,0)))*I539,0)</f>
        <v>73</v>
      </c>
      <c r="AB539" s="27">
        <f t="shared" ref="AB539:AB541" si="2727">ROUND(IF($F539=0,P539,IF($F539=1,P539,IF($F539=2,P539,IF($F539=5,P539,0))))*J539,0)</f>
        <v>77</v>
      </c>
      <c r="AC539" s="27">
        <f t="shared" ref="AC539:AC541" si="2728">ROUND(IF($F539=0,Q539,IF($F539=1,Q539,IF($F539=2,Q539,IF($F539=3,Q539,IF($F539=5,Q539,0)))))*K539,0)</f>
        <v>83</v>
      </c>
      <c r="AD539" s="27">
        <f t="shared" ref="AD539:AD541" si="2729">ROUND(IF($F539=0,R539,IF($F539=1,R539,IF($F539=2,R539,IF($F539=3,R539,IF($F539=4,R539,IF($F539=5,R539,0))))))*L539,0)</f>
        <v>85</v>
      </c>
    </row>
    <row r="540" spans="1:30" s="2" customFormat="1" ht="18" customHeight="1" outlineLevel="1">
      <c r="A540" s="72"/>
      <c r="B540" s="72"/>
      <c r="C540" s="25" t="s">
        <v>939</v>
      </c>
      <c r="D540" s="25" t="s">
        <v>1122</v>
      </c>
      <c r="E540" s="4"/>
      <c r="F540" s="9">
        <v>0</v>
      </c>
      <c r="G540" s="9"/>
      <c r="H540" s="3">
        <v>0.75</v>
      </c>
      <c r="I540" s="3">
        <v>0.8</v>
      </c>
      <c r="J540" s="3">
        <v>0.85</v>
      </c>
      <c r="K540" s="3">
        <v>0.9</v>
      </c>
      <c r="L540" s="3">
        <v>0.9</v>
      </c>
      <c r="M540" s="5">
        <f>VLOOKUP($C540,'[1]1.계획인구(행정)'!$C$7:$U$501,14,FALSE)</f>
        <v>145</v>
      </c>
      <c r="N540" s="5">
        <f>VLOOKUP($C540,'[1]1.계획인구(행정)'!$C$7:$U$501,15,FALSE)</f>
        <v>145</v>
      </c>
      <c r="O540" s="5">
        <f>VLOOKUP($C540,'[1]1.계획인구(행정)'!$C$7:$U$501,16,FALSE)</f>
        <v>143</v>
      </c>
      <c r="P540" s="5">
        <f>VLOOKUP($C540,'[1]1.계획인구(행정)'!$C$7:$U$501,17,FALSE)</f>
        <v>142</v>
      </c>
      <c r="Q540" s="5">
        <f>VLOOKUP($C540,'[1]1.계획인구(행정)'!$C$7:$U$501,18,FALSE)</f>
        <v>145</v>
      </c>
      <c r="R540" s="5">
        <f>VLOOKUP($C540,'[1]1.계획인구(행정)'!$C$7:$U$501,19,FALSE)</f>
        <v>148</v>
      </c>
      <c r="S540" s="27">
        <f t="shared" si="2718"/>
        <v>109</v>
      </c>
      <c r="T540" s="27">
        <f t="shared" si="2719"/>
        <v>109</v>
      </c>
      <c r="U540" s="27">
        <f t="shared" si="2720"/>
        <v>114</v>
      </c>
      <c r="V540" s="27">
        <f t="shared" si="2721"/>
        <v>121</v>
      </c>
      <c r="W540" s="27">
        <f t="shared" si="2722"/>
        <v>131</v>
      </c>
      <c r="X540" s="27">
        <f t="shared" si="2723"/>
        <v>133</v>
      </c>
      <c r="Y540" s="27">
        <f t="shared" si="2724"/>
        <v>109</v>
      </c>
      <c r="Z540" s="27">
        <f t="shared" si="2725"/>
        <v>109</v>
      </c>
      <c r="AA540" s="27">
        <f t="shared" si="2726"/>
        <v>114</v>
      </c>
      <c r="AB540" s="27">
        <f t="shared" si="2727"/>
        <v>121</v>
      </c>
      <c r="AC540" s="27">
        <f t="shared" si="2728"/>
        <v>131</v>
      </c>
      <c r="AD540" s="27">
        <f t="shared" si="2729"/>
        <v>133</v>
      </c>
    </row>
    <row r="541" spans="1:30" s="2" customFormat="1" ht="18" customHeight="1">
      <c r="A541" s="72"/>
      <c r="B541" s="22" t="s">
        <v>411</v>
      </c>
      <c r="C541" s="25" t="s">
        <v>412</v>
      </c>
      <c r="D541" s="25" t="s">
        <v>5</v>
      </c>
      <c r="E541" s="4"/>
      <c r="F541" s="9">
        <v>5</v>
      </c>
      <c r="G541" s="9"/>
      <c r="H541" s="3">
        <v>0.75</v>
      </c>
      <c r="I541" s="3">
        <v>0.8</v>
      </c>
      <c r="J541" s="3">
        <v>0.85</v>
      </c>
      <c r="K541" s="3">
        <v>0.9</v>
      </c>
      <c r="L541" s="3">
        <v>0.9</v>
      </c>
      <c r="M541" s="5">
        <f>VLOOKUP($C541,'[1]1.계획인구(행정)'!$C$7:$U$501,14,FALSE)</f>
        <v>110</v>
      </c>
      <c r="N541" s="5">
        <f>VLOOKUP($C541,'[1]1.계획인구(행정)'!$C$7:$U$501,15,FALSE)</f>
        <v>110</v>
      </c>
      <c r="O541" s="5">
        <f>VLOOKUP($C541,'[1]1.계획인구(행정)'!$C$7:$U$501,16,FALSE)</f>
        <v>108</v>
      </c>
      <c r="P541" s="5">
        <f>VLOOKUP($C541,'[1]1.계획인구(행정)'!$C$7:$U$501,17,FALSE)</f>
        <v>108</v>
      </c>
      <c r="Q541" s="5">
        <f>VLOOKUP($C541,'[1]1.계획인구(행정)'!$C$7:$U$501,18,FALSE)</f>
        <v>110</v>
      </c>
      <c r="R541" s="5">
        <f>VLOOKUP($C541,'[1]1.계획인구(행정)'!$C$7:$U$501,19,FALSE)</f>
        <v>112</v>
      </c>
      <c r="S541" s="27">
        <f t="shared" si="2718"/>
        <v>0</v>
      </c>
      <c r="T541" s="27">
        <f t="shared" si="2719"/>
        <v>0</v>
      </c>
      <c r="U541" s="27">
        <f t="shared" si="2720"/>
        <v>86</v>
      </c>
      <c r="V541" s="27">
        <f t="shared" si="2721"/>
        <v>92</v>
      </c>
      <c r="W541" s="27">
        <f t="shared" si="2722"/>
        <v>99</v>
      </c>
      <c r="X541" s="27">
        <f t="shared" si="2723"/>
        <v>101</v>
      </c>
      <c r="Y541" s="27">
        <f t="shared" si="2724"/>
        <v>83</v>
      </c>
      <c r="Z541" s="27">
        <f t="shared" si="2725"/>
        <v>83</v>
      </c>
      <c r="AA541" s="27">
        <f t="shared" si="2726"/>
        <v>86</v>
      </c>
      <c r="AB541" s="27">
        <f t="shared" si="2727"/>
        <v>92</v>
      </c>
      <c r="AC541" s="27">
        <f t="shared" si="2728"/>
        <v>99</v>
      </c>
      <c r="AD541" s="27">
        <f t="shared" si="2729"/>
        <v>101</v>
      </c>
    </row>
    <row r="542" spans="1:30" s="2" customFormat="1" ht="18" customHeight="1">
      <c r="A542" s="72"/>
      <c r="B542" s="76" t="s">
        <v>413</v>
      </c>
      <c r="C542" s="25" t="s">
        <v>414</v>
      </c>
      <c r="D542" s="25" t="s">
        <v>2</v>
      </c>
      <c r="E542" s="4"/>
      <c r="F542" s="9"/>
      <c r="G542" s="9"/>
      <c r="H542" s="3"/>
      <c r="I542" s="3"/>
      <c r="J542" s="3"/>
      <c r="K542" s="3"/>
      <c r="L542" s="3"/>
      <c r="M542" s="5">
        <f>SUMPRODUCT(($D543:$D548="계")*(M543:M548))</f>
        <v>262</v>
      </c>
      <c r="N542" s="5">
        <f t="shared" ref="N542:R542" si="2730">SUMPRODUCT(($D543:$D548="계")*(N543:N548))</f>
        <v>262</v>
      </c>
      <c r="O542" s="5">
        <f t="shared" si="2730"/>
        <v>258</v>
      </c>
      <c r="P542" s="5">
        <f t="shared" si="2730"/>
        <v>257</v>
      </c>
      <c r="Q542" s="5">
        <f t="shared" si="2730"/>
        <v>262</v>
      </c>
      <c r="R542" s="5">
        <f t="shared" si="2730"/>
        <v>268</v>
      </c>
      <c r="S542" s="5">
        <f t="shared" ref="S542:T542" si="2731">SUMPRODUCT(($D543:$D548="계")*(S543:S548))</f>
        <v>197</v>
      </c>
      <c r="T542" s="5">
        <f t="shared" si="2731"/>
        <v>197</v>
      </c>
      <c r="U542" s="5">
        <f t="shared" ref="U542" si="2732">SUMPRODUCT(($D543:$D548="계")*(U543:U548))</f>
        <v>207</v>
      </c>
      <c r="V542" s="5">
        <f t="shared" ref="V542" si="2733">SUMPRODUCT(($D543:$D548="계")*(V543:V548))</f>
        <v>218</v>
      </c>
      <c r="W542" s="5">
        <f t="shared" ref="W542" si="2734">SUMPRODUCT(($D543:$D548="계")*(W543:W548))</f>
        <v>235</v>
      </c>
      <c r="X542" s="5">
        <f t="shared" ref="X542" si="2735">SUMPRODUCT(($D543:$D548="계")*(X543:X548))</f>
        <v>241</v>
      </c>
      <c r="Y542" s="5">
        <f t="shared" ref="Y542:Z542" si="2736">SUMPRODUCT(($D543:$D548="계")*(Y543:Y548))</f>
        <v>197</v>
      </c>
      <c r="Z542" s="5">
        <f t="shared" si="2736"/>
        <v>197</v>
      </c>
      <c r="AA542" s="5">
        <f t="shared" ref="AA542" si="2737">SUMPRODUCT(($D543:$D548="계")*(AA543:AA548))</f>
        <v>207</v>
      </c>
      <c r="AB542" s="5">
        <f t="shared" ref="AB542" si="2738">SUMPRODUCT(($D543:$D548="계")*(AB543:AB548))</f>
        <v>218</v>
      </c>
      <c r="AC542" s="5">
        <f t="shared" ref="AC542" si="2739">SUMPRODUCT(($D543:$D548="계")*(AC543:AC548))</f>
        <v>235</v>
      </c>
      <c r="AD542" s="5">
        <f t="shared" ref="AD542" si="2740">SUMPRODUCT(($D543:$D548="계")*(AD543:AD548))</f>
        <v>241</v>
      </c>
    </row>
    <row r="543" spans="1:30" s="2" customFormat="1" ht="18" customHeight="1" outlineLevel="1">
      <c r="A543" s="72"/>
      <c r="B543" s="77"/>
      <c r="C543" s="22" t="s">
        <v>941</v>
      </c>
      <c r="D543" s="25" t="s">
        <v>1122</v>
      </c>
      <c r="E543" s="4"/>
      <c r="F543" s="9"/>
      <c r="G543" s="9"/>
      <c r="H543" s="3"/>
      <c r="I543" s="3"/>
      <c r="J543" s="3"/>
      <c r="K543" s="3"/>
      <c r="L543" s="3"/>
      <c r="M543" s="5">
        <f>VLOOKUP($C543,'[1]1.계획인구(행정)'!$C$7:$U$501,14,FALSE)</f>
        <v>78</v>
      </c>
      <c r="N543" s="5">
        <f>VLOOKUP($C543,'[1]1.계획인구(행정)'!$C$7:$U$501,15,FALSE)</f>
        <v>78</v>
      </c>
      <c r="O543" s="5">
        <f>VLOOKUP($C543,'[1]1.계획인구(행정)'!$C$7:$U$501,16,FALSE)</f>
        <v>77</v>
      </c>
      <c r="P543" s="5">
        <f>VLOOKUP($C543,'[1]1.계획인구(행정)'!$C$7:$U$501,17,FALSE)</f>
        <v>77</v>
      </c>
      <c r="Q543" s="5">
        <f>VLOOKUP($C543,'[1]1.계획인구(행정)'!$C$7:$U$501,18,FALSE)</f>
        <v>78</v>
      </c>
      <c r="R543" s="5">
        <f>VLOOKUP($C543,'[1]1.계획인구(행정)'!$C$7:$U$501,19,FALSE)</f>
        <v>80</v>
      </c>
      <c r="S543" s="5">
        <f>SUM(S544)</f>
        <v>59</v>
      </c>
      <c r="T543" s="5">
        <f>SUM(T544)</f>
        <v>59</v>
      </c>
      <c r="U543" s="5">
        <f t="shared" ref="U543:AD543" si="2741">SUM(U544)</f>
        <v>62</v>
      </c>
      <c r="V543" s="5">
        <f t="shared" si="2741"/>
        <v>65</v>
      </c>
      <c r="W543" s="5">
        <f t="shared" si="2741"/>
        <v>70</v>
      </c>
      <c r="X543" s="5">
        <f t="shared" si="2741"/>
        <v>72</v>
      </c>
      <c r="Y543" s="5">
        <f t="shared" si="2741"/>
        <v>59</v>
      </c>
      <c r="Z543" s="5">
        <f t="shared" si="2741"/>
        <v>59</v>
      </c>
      <c r="AA543" s="5">
        <f t="shared" si="2741"/>
        <v>62</v>
      </c>
      <c r="AB543" s="5">
        <f t="shared" si="2741"/>
        <v>65</v>
      </c>
      <c r="AC543" s="5">
        <f t="shared" si="2741"/>
        <v>70</v>
      </c>
      <c r="AD543" s="5">
        <f t="shared" si="2741"/>
        <v>72</v>
      </c>
    </row>
    <row r="544" spans="1:30" s="2" customFormat="1" ht="18" customHeight="1" outlineLevel="1">
      <c r="A544" s="72"/>
      <c r="B544" s="78"/>
      <c r="C544" s="11"/>
      <c r="D544" s="25" t="s">
        <v>415</v>
      </c>
      <c r="E544" s="4"/>
      <c r="F544" s="9">
        <v>0</v>
      </c>
      <c r="G544" s="9"/>
      <c r="H544" s="3">
        <v>0.75</v>
      </c>
      <c r="I544" s="3">
        <v>0.8</v>
      </c>
      <c r="J544" s="3">
        <v>0.85</v>
      </c>
      <c r="K544" s="3">
        <v>0.9</v>
      </c>
      <c r="L544" s="3">
        <v>0.9</v>
      </c>
      <c r="M544" s="5">
        <f>M543</f>
        <v>78</v>
      </c>
      <c r="N544" s="5">
        <f t="shared" ref="N544:R544" si="2742">N543</f>
        <v>78</v>
      </c>
      <c r="O544" s="5">
        <f t="shared" si="2742"/>
        <v>77</v>
      </c>
      <c r="P544" s="5">
        <f t="shared" si="2742"/>
        <v>77</v>
      </c>
      <c r="Q544" s="5">
        <f t="shared" si="2742"/>
        <v>78</v>
      </c>
      <c r="R544" s="5">
        <f t="shared" si="2742"/>
        <v>80</v>
      </c>
      <c r="S544" s="27">
        <f t="shared" ref="S544" si="2743">ROUND(IF($F544=0,M544,IF($F544=5,0,0))*H544,0)</f>
        <v>59</v>
      </c>
      <c r="T544" s="27">
        <f t="shared" ref="T544" si="2744">ROUND(IF($F544=0,N544,IF($F544=5,0,0))*H544,0)</f>
        <v>59</v>
      </c>
      <c r="U544" s="27">
        <f>ROUND(IF($F544=0,O544,IF($F544=1,O544,IF($F544=5,O544,0)))*I544,0)</f>
        <v>62</v>
      </c>
      <c r="V544" s="27">
        <f>ROUND(IF($F544=0,P544,IF($F544=1,P544,IF($F544=2,P544,IF($F544=5,P544,0))))*J544,0)</f>
        <v>65</v>
      </c>
      <c r="W544" s="27">
        <f>ROUND(IF($F544=0,Q544,IF($F544=1,Q544,IF($F544=2,Q544,IF($F544=3,Q544,IF($F544=5,Q544,0)))))*K544,0)</f>
        <v>70</v>
      </c>
      <c r="X544" s="27">
        <f>ROUND(IF($F544=0,R544,IF($F544=1,R544,IF($F544=2,R544,IF($F544=3,R544,IF($F544=4,R544,IF($F544=5,R544,0))))))*L544,0)</f>
        <v>72</v>
      </c>
      <c r="Y544" s="27">
        <f t="shared" ref="Y544" si="2745">ROUND(IF($F544=0,M544,IF($F544=5,M544,0))*H544,0)</f>
        <v>59</v>
      </c>
      <c r="Z544" s="27">
        <f t="shared" ref="Z544" si="2746">ROUND(IF($F544=0,N544,IF($F544=5,N544,0))*H544,0)</f>
        <v>59</v>
      </c>
      <c r="AA544" s="27">
        <f>ROUND(IF($F544=0,O544,IF($F544=1,O544,IF($F544=5,O544,0)))*I544,0)</f>
        <v>62</v>
      </c>
      <c r="AB544" s="27">
        <f>ROUND(IF($F544=0,P544,IF($F544=1,P544,IF($F544=2,P544,IF($F544=5,P544,0))))*J544,0)</f>
        <v>65</v>
      </c>
      <c r="AC544" s="27">
        <f>ROUND(IF($F544=0,Q544,IF($F544=1,Q544,IF($F544=2,Q544,IF($F544=3,Q544,IF($F544=5,Q544,0)))))*K544,0)</f>
        <v>70</v>
      </c>
      <c r="AD544" s="27">
        <f>ROUND(IF($F544=0,R544,IF($F544=1,R544,IF($F544=2,R544,IF($F544=3,R544,IF($F544=4,R544,IF($F544=5,R544,0))))))*L544,0)</f>
        <v>72</v>
      </c>
    </row>
    <row r="545" spans="1:30" s="2" customFormat="1" ht="18" customHeight="1" outlineLevel="1">
      <c r="A545" s="72" t="s">
        <v>1130</v>
      </c>
      <c r="B545" s="76" t="s">
        <v>1512</v>
      </c>
      <c r="C545" s="22" t="s">
        <v>942</v>
      </c>
      <c r="D545" s="25" t="s">
        <v>1122</v>
      </c>
      <c r="E545" s="4"/>
      <c r="F545" s="9"/>
      <c r="G545" s="9"/>
      <c r="H545" s="3"/>
      <c r="I545" s="3"/>
      <c r="J545" s="3"/>
      <c r="K545" s="3"/>
      <c r="L545" s="3"/>
      <c r="M545" s="5">
        <f>VLOOKUP($C545,'[1]1.계획인구(행정)'!$C$7:$U$501,14,FALSE)</f>
        <v>108</v>
      </c>
      <c r="N545" s="5">
        <f>VLOOKUP($C545,'[1]1.계획인구(행정)'!$C$7:$U$501,15,FALSE)</f>
        <v>108</v>
      </c>
      <c r="O545" s="5">
        <f>VLOOKUP($C545,'[1]1.계획인구(행정)'!$C$7:$U$501,16,FALSE)</f>
        <v>106</v>
      </c>
      <c r="P545" s="5">
        <f>VLOOKUP($C545,'[1]1.계획인구(행정)'!$C$7:$U$501,17,FALSE)</f>
        <v>106</v>
      </c>
      <c r="Q545" s="5">
        <f>VLOOKUP($C545,'[1]1.계획인구(행정)'!$C$7:$U$501,18,FALSE)</f>
        <v>108</v>
      </c>
      <c r="R545" s="5">
        <f>VLOOKUP($C545,'[1]1.계획인구(행정)'!$C$7:$U$501,19,FALSE)</f>
        <v>110</v>
      </c>
      <c r="S545" s="5">
        <f>SUM(S546)</f>
        <v>81</v>
      </c>
      <c r="T545" s="5">
        <f>SUM(T546)</f>
        <v>81</v>
      </c>
      <c r="U545" s="5">
        <f t="shared" ref="U545:AD545" si="2747">SUM(U546)</f>
        <v>85</v>
      </c>
      <c r="V545" s="5">
        <f t="shared" si="2747"/>
        <v>90</v>
      </c>
      <c r="W545" s="5">
        <f t="shared" si="2747"/>
        <v>97</v>
      </c>
      <c r="X545" s="5">
        <f t="shared" si="2747"/>
        <v>99</v>
      </c>
      <c r="Y545" s="5">
        <f t="shared" si="2747"/>
        <v>81</v>
      </c>
      <c r="Z545" s="5">
        <f t="shared" si="2747"/>
        <v>81</v>
      </c>
      <c r="AA545" s="5">
        <f t="shared" si="2747"/>
        <v>85</v>
      </c>
      <c r="AB545" s="5">
        <f t="shared" si="2747"/>
        <v>90</v>
      </c>
      <c r="AC545" s="5">
        <f t="shared" si="2747"/>
        <v>97</v>
      </c>
      <c r="AD545" s="5">
        <f t="shared" si="2747"/>
        <v>99</v>
      </c>
    </row>
    <row r="546" spans="1:30" s="2" customFormat="1" ht="18" customHeight="1" outlineLevel="1">
      <c r="A546" s="72"/>
      <c r="B546" s="77"/>
      <c r="C546" s="11"/>
      <c r="D546" s="25" t="s">
        <v>587</v>
      </c>
      <c r="E546" s="4"/>
      <c r="F546" s="9">
        <v>0</v>
      </c>
      <c r="G546" s="9"/>
      <c r="H546" s="3">
        <v>0.75</v>
      </c>
      <c r="I546" s="3">
        <v>0.8</v>
      </c>
      <c r="J546" s="3">
        <v>0.85</v>
      </c>
      <c r="K546" s="3">
        <v>0.9</v>
      </c>
      <c r="L546" s="3">
        <v>0.9</v>
      </c>
      <c r="M546" s="5">
        <f>M545</f>
        <v>108</v>
      </c>
      <c r="N546" s="5">
        <f t="shared" ref="N546:O546" si="2748">N545</f>
        <v>108</v>
      </c>
      <c r="O546" s="5">
        <f t="shared" si="2748"/>
        <v>106</v>
      </c>
      <c r="P546" s="5">
        <f t="shared" ref="P546" si="2749">P545</f>
        <v>106</v>
      </c>
      <c r="Q546" s="5">
        <f t="shared" ref="Q546" si="2750">Q545</f>
        <v>108</v>
      </c>
      <c r="R546" s="5">
        <f t="shared" ref="R546" si="2751">R545</f>
        <v>110</v>
      </c>
      <c r="S546" s="27">
        <f t="shared" ref="S546" si="2752">ROUND(IF($F546=0,M546,IF($F546=5,0,0))*H546,0)</f>
        <v>81</v>
      </c>
      <c r="T546" s="27">
        <f t="shared" ref="T546" si="2753">ROUND(IF($F546=0,N546,IF($F546=5,0,0))*H546,0)</f>
        <v>81</v>
      </c>
      <c r="U546" s="27">
        <f>ROUND(IF($F546=0,O546,IF($F546=1,O546,IF($F546=5,O546,0)))*I546,0)</f>
        <v>85</v>
      </c>
      <c r="V546" s="27">
        <f>ROUND(IF($F546=0,P546,IF($F546=1,P546,IF($F546=2,P546,IF($F546=5,P546,0))))*J546,0)</f>
        <v>90</v>
      </c>
      <c r="W546" s="27">
        <f>ROUND(IF($F546=0,Q546,IF($F546=1,Q546,IF($F546=2,Q546,IF($F546=3,Q546,IF($F546=5,Q546,0)))))*K546,0)</f>
        <v>97</v>
      </c>
      <c r="X546" s="27">
        <f>ROUND(IF($F546=0,R546,IF($F546=1,R546,IF($F546=2,R546,IF($F546=3,R546,IF($F546=4,R546,IF($F546=5,R546,0))))))*L546,0)</f>
        <v>99</v>
      </c>
      <c r="Y546" s="27">
        <f t="shared" ref="Y546" si="2754">ROUND(IF($F546=0,M546,IF($F546=5,M546,0))*H546,0)</f>
        <v>81</v>
      </c>
      <c r="Z546" s="27">
        <f t="shared" ref="Z546" si="2755">ROUND(IF($F546=0,N546,IF($F546=5,N546,0))*H546,0)</f>
        <v>81</v>
      </c>
      <c r="AA546" s="27">
        <f>ROUND(IF($F546=0,O546,IF($F546=1,O546,IF($F546=5,O546,0)))*I546,0)</f>
        <v>85</v>
      </c>
      <c r="AB546" s="27">
        <f>ROUND(IF($F546=0,P546,IF($F546=1,P546,IF($F546=2,P546,IF($F546=5,P546,0))))*J546,0)</f>
        <v>90</v>
      </c>
      <c r="AC546" s="27">
        <f>ROUND(IF($F546=0,Q546,IF($F546=1,Q546,IF($F546=2,Q546,IF($F546=3,Q546,IF($F546=5,Q546,0)))))*K546,0)</f>
        <v>97</v>
      </c>
      <c r="AD546" s="27">
        <f>ROUND(IF($F546=0,R546,IF($F546=1,R546,IF($F546=2,R546,IF($F546=3,R546,IF($F546=4,R546,IF($F546=5,R546,0))))))*L546,0)</f>
        <v>99</v>
      </c>
    </row>
    <row r="547" spans="1:30" s="2" customFormat="1" ht="18" customHeight="1" outlineLevel="1">
      <c r="A547" s="72"/>
      <c r="B547" s="77"/>
      <c r="C547" s="22" t="s">
        <v>943</v>
      </c>
      <c r="D547" s="25" t="s">
        <v>1122</v>
      </c>
      <c r="E547" s="4"/>
      <c r="F547" s="9"/>
      <c r="G547" s="9"/>
      <c r="H547" s="3"/>
      <c r="I547" s="3"/>
      <c r="J547" s="3"/>
      <c r="K547" s="3"/>
      <c r="L547" s="3"/>
      <c r="M547" s="5">
        <f>VLOOKUP($C547,'[1]1.계획인구(행정)'!$C$7:$U$501,14,FALSE)</f>
        <v>76</v>
      </c>
      <c r="N547" s="5">
        <f>VLOOKUP($C547,'[1]1.계획인구(행정)'!$C$7:$U$501,15,FALSE)</f>
        <v>76</v>
      </c>
      <c r="O547" s="5">
        <f>VLOOKUP($C547,'[1]1.계획인구(행정)'!$C$7:$U$501,16,FALSE)</f>
        <v>75</v>
      </c>
      <c r="P547" s="5">
        <f>VLOOKUP($C547,'[1]1.계획인구(행정)'!$C$7:$U$501,17,FALSE)</f>
        <v>74</v>
      </c>
      <c r="Q547" s="5">
        <f>VLOOKUP($C547,'[1]1.계획인구(행정)'!$C$7:$U$501,18,FALSE)</f>
        <v>76</v>
      </c>
      <c r="R547" s="5">
        <f>VLOOKUP($C547,'[1]1.계획인구(행정)'!$C$7:$U$501,19,FALSE)</f>
        <v>78</v>
      </c>
      <c r="S547" s="5">
        <f>SUM(S548)</f>
        <v>57</v>
      </c>
      <c r="T547" s="5">
        <f>SUM(T548)</f>
        <v>57</v>
      </c>
      <c r="U547" s="5">
        <f t="shared" ref="U547:AD547" si="2756">SUM(U548)</f>
        <v>60</v>
      </c>
      <c r="V547" s="5">
        <f t="shared" si="2756"/>
        <v>63</v>
      </c>
      <c r="W547" s="5">
        <f t="shared" si="2756"/>
        <v>68</v>
      </c>
      <c r="X547" s="5">
        <f t="shared" si="2756"/>
        <v>70</v>
      </c>
      <c r="Y547" s="5">
        <f t="shared" si="2756"/>
        <v>57</v>
      </c>
      <c r="Z547" s="5">
        <f t="shared" si="2756"/>
        <v>57</v>
      </c>
      <c r="AA547" s="5">
        <f t="shared" si="2756"/>
        <v>60</v>
      </c>
      <c r="AB547" s="5">
        <f t="shared" si="2756"/>
        <v>63</v>
      </c>
      <c r="AC547" s="5">
        <f t="shared" si="2756"/>
        <v>68</v>
      </c>
      <c r="AD547" s="5">
        <f t="shared" si="2756"/>
        <v>70</v>
      </c>
    </row>
    <row r="548" spans="1:30" s="2" customFormat="1" ht="18" customHeight="1" outlineLevel="1">
      <c r="A548" s="72"/>
      <c r="B548" s="78"/>
      <c r="C548" s="11"/>
      <c r="D548" s="25" t="s">
        <v>588</v>
      </c>
      <c r="E548" s="4"/>
      <c r="F548" s="9">
        <v>0</v>
      </c>
      <c r="G548" s="9"/>
      <c r="H548" s="3">
        <v>0.75</v>
      </c>
      <c r="I548" s="3">
        <v>0.8</v>
      </c>
      <c r="J548" s="3">
        <v>0.85</v>
      </c>
      <c r="K548" s="3">
        <v>0.9</v>
      </c>
      <c r="L548" s="3">
        <v>0.9</v>
      </c>
      <c r="M548" s="5">
        <f>M547</f>
        <v>76</v>
      </c>
      <c r="N548" s="5">
        <f t="shared" ref="N548:O548" si="2757">N547</f>
        <v>76</v>
      </c>
      <c r="O548" s="5">
        <f t="shared" si="2757"/>
        <v>75</v>
      </c>
      <c r="P548" s="5">
        <f t="shared" ref="P548" si="2758">P547</f>
        <v>74</v>
      </c>
      <c r="Q548" s="5">
        <f t="shared" ref="Q548" si="2759">Q547</f>
        <v>76</v>
      </c>
      <c r="R548" s="5">
        <f t="shared" ref="R548" si="2760">R547</f>
        <v>78</v>
      </c>
      <c r="S548" s="27">
        <f t="shared" ref="S548" si="2761">ROUND(IF($F548=0,M548,IF($F548=5,0,0))*H548,0)</f>
        <v>57</v>
      </c>
      <c r="T548" s="27">
        <f t="shared" ref="T548" si="2762">ROUND(IF($F548=0,N548,IF($F548=5,0,0))*H548,0)</f>
        <v>57</v>
      </c>
      <c r="U548" s="27">
        <f>ROUND(IF($F548=0,O548,IF($F548=1,O548,IF($F548=5,O548,0)))*I548,0)</f>
        <v>60</v>
      </c>
      <c r="V548" s="27">
        <f>ROUND(IF($F548=0,P548,IF($F548=1,P548,IF($F548=2,P548,IF($F548=5,P548,0))))*J548,0)</f>
        <v>63</v>
      </c>
      <c r="W548" s="27">
        <f>ROUND(IF($F548=0,Q548,IF($F548=1,Q548,IF($F548=2,Q548,IF($F548=3,Q548,IF($F548=5,Q548,0)))))*K548,0)</f>
        <v>68</v>
      </c>
      <c r="X548" s="27">
        <f>ROUND(IF($F548=0,R548,IF($F548=1,R548,IF($F548=2,R548,IF($F548=3,R548,IF($F548=4,R548,IF($F548=5,R548,0))))))*L548,0)</f>
        <v>70</v>
      </c>
      <c r="Y548" s="27">
        <f t="shared" ref="Y548" si="2763">ROUND(IF($F548=0,M548,IF($F548=5,M548,0))*H548,0)</f>
        <v>57</v>
      </c>
      <c r="Z548" s="27">
        <f t="shared" ref="Z548" si="2764">ROUND(IF($F548=0,N548,IF($F548=5,N548,0))*H548,0)</f>
        <v>57</v>
      </c>
      <c r="AA548" s="27">
        <f>ROUND(IF($F548=0,O548,IF($F548=1,O548,IF($F548=5,O548,0)))*I548,0)</f>
        <v>60</v>
      </c>
      <c r="AB548" s="27">
        <f>ROUND(IF($F548=0,P548,IF($F548=1,P548,IF($F548=2,P548,IF($F548=5,P548,0))))*J548,0)</f>
        <v>63</v>
      </c>
      <c r="AC548" s="27">
        <f>ROUND(IF($F548=0,Q548,IF($F548=1,Q548,IF($F548=2,Q548,IF($F548=3,Q548,IF($F548=5,Q548,0)))))*K548,0)</f>
        <v>68</v>
      </c>
      <c r="AD548" s="27">
        <f>ROUND(IF($F548=0,R548,IF($F548=1,R548,IF($F548=2,R548,IF($F548=3,R548,IF($F548=4,R548,IF($F548=5,R548,0))))))*L548,0)</f>
        <v>70</v>
      </c>
    </row>
    <row r="549" spans="1:30" s="2" customFormat="1" ht="18" customHeight="1">
      <c r="A549" s="72"/>
      <c r="B549" s="72" t="s">
        <v>416</v>
      </c>
      <c r="C549" s="25" t="s">
        <v>417</v>
      </c>
      <c r="D549" s="25" t="s">
        <v>2</v>
      </c>
      <c r="E549" s="4"/>
      <c r="F549" s="9"/>
      <c r="G549" s="9"/>
      <c r="H549" s="3"/>
      <c r="I549" s="3"/>
      <c r="J549" s="3"/>
      <c r="K549" s="3"/>
      <c r="L549" s="3"/>
      <c r="M549" s="5">
        <f>SUMPRODUCT(($D550:$D555="계")*(M550:M555))</f>
        <v>527</v>
      </c>
      <c r="N549" s="5">
        <f t="shared" ref="N549" si="2765">SUMPRODUCT(($D550:$D555="계")*(N550:N555))</f>
        <v>528</v>
      </c>
      <c r="O549" s="5">
        <f t="shared" ref="O549:R549" si="2766">SUMPRODUCT(($D550:$D555="계")*(O550:O555))</f>
        <v>520</v>
      </c>
      <c r="P549" s="5">
        <f t="shared" si="2766"/>
        <v>515</v>
      </c>
      <c r="Q549" s="5">
        <f t="shared" si="2766"/>
        <v>527</v>
      </c>
      <c r="R549" s="5">
        <f t="shared" si="2766"/>
        <v>537</v>
      </c>
      <c r="S549" s="5">
        <f t="shared" ref="S549:T549" si="2767">SUMPRODUCT(($D550:$D555="계")*(S550:S555))</f>
        <v>396</v>
      </c>
      <c r="T549" s="5">
        <f t="shared" si="2767"/>
        <v>397</v>
      </c>
      <c r="U549" s="5">
        <f t="shared" ref="U549" si="2768">SUMPRODUCT(($D550:$D555="계")*(U550:U555))</f>
        <v>415</v>
      </c>
      <c r="V549" s="5">
        <f t="shared" ref="V549" si="2769">SUMPRODUCT(($D550:$D555="계")*(V550:V555))</f>
        <v>437</v>
      </c>
      <c r="W549" s="5">
        <f t="shared" ref="W549" si="2770">SUMPRODUCT(($D550:$D555="계")*(W550:W555))</f>
        <v>474</v>
      </c>
      <c r="X549" s="5">
        <f t="shared" ref="X549" si="2771">SUMPRODUCT(($D550:$D555="계")*(X550:X555))</f>
        <v>484</v>
      </c>
      <c r="Y549" s="5">
        <f t="shared" ref="Y549:Z549" si="2772">SUMPRODUCT(($D550:$D555="계")*(Y550:Y555))</f>
        <v>396</v>
      </c>
      <c r="Z549" s="5">
        <f t="shared" si="2772"/>
        <v>397</v>
      </c>
      <c r="AA549" s="5">
        <f t="shared" ref="AA549" si="2773">SUMPRODUCT(($D550:$D555="계")*(AA550:AA555))</f>
        <v>415</v>
      </c>
      <c r="AB549" s="5">
        <f t="shared" ref="AB549" si="2774">SUMPRODUCT(($D550:$D555="계")*(AB550:AB555))</f>
        <v>437</v>
      </c>
      <c r="AC549" s="5">
        <f t="shared" ref="AC549" si="2775">SUMPRODUCT(($D550:$D555="계")*(AC550:AC555))</f>
        <v>474</v>
      </c>
      <c r="AD549" s="5">
        <f t="shared" ref="AD549" si="2776">SUMPRODUCT(($D550:$D555="계")*(AD550:AD555))</f>
        <v>484</v>
      </c>
    </row>
    <row r="550" spans="1:30" s="2" customFormat="1" ht="18" customHeight="1" outlineLevel="1">
      <c r="A550" s="72"/>
      <c r="B550" s="72"/>
      <c r="C550" s="22" t="s">
        <v>944</v>
      </c>
      <c r="D550" s="25" t="s">
        <v>1122</v>
      </c>
      <c r="E550" s="4"/>
      <c r="F550" s="9"/>
      <c r="G550" s="9"/>
      <c r="H550" s="3"/>
      <c r="I550" s="3"/>
      <c r="J550" s="3"/>
      <c r="K550" s="3"/>
      <c r="L550" s="3"/>
      <c r="M550" s="5">
        <f>VLOOKUP($C550,'[1]1.계획인구(행정)'!$C$7:$U$501,14,FALSE)</f>
        <v>181</v>
      </c>
      <c r="N550" s="5">
        <f>VLOOKUP($C550,'[1]1.계획인구(행정)'!$C$7:$U$501,15,FALSE)</f>
        <v>181</v>
      </c>
      <c r="O550" s="5">
        <f>VLOOKUP($C550,'[1]1.계획인구(행정)'!$C$7:$U$501,16,FALSE)</f>
        <v>178</v>
      </c>
      <c r="P550" s="5">
        <f>VLOOKUP($C550,'[1]1.계획인구(행정)'!$C$7:$U$501,17,FALSE)</f>
        <v>177</v>
      </c>
      <c r="Q550" s="5">
        <f>VLOOKUP($C550,'[1]1.계획인구(행정)'!$C$7:$U$501,18,FALSE)</f>
        <v>181</v>
      </c>
      <c r="R550" s="5">
        <f>VLOOKUP($C550,'[1]1.계획인구(행정)'!$C$7:$U$501,19,FALSE)</f>
        <v>184</v>
      </c>
      <c r="S550" s="5">
        <f t="shared" ref="S550:AD550" si="2777">SUM(S551)</f>
        <v>136</v>
      </c>
      <c r="T550" s="5">
        <f t="shared" si="2777"/>
        <v>136</v>
      </c>
      <c r="U550" s="5">
        <f t="shared" si="2777"/>
        <v>142</v>
      </c>
      <c r="V550" s="5">
        <f t="shared" si="2777"/>
        <v>150</v>
      </c>
      <c r="W550" s="5">
        <f t="shared" si="2777"/>
        <v>163</v>
      </c>
      <c r="X550" s="5">
        <f t="shared" si="2777"/>
        <v>166</v>
      </c>
      <c r="Y550" s="5">
        <f t="shared" si="2777"/>
        <v>136</v>
      </c>
      <c r="Z550" s="5">
        <f t="shared" si="2777"/>
        <v>136</v>
      </c>
      <c r="AA550" s="5">
        <f t="shared" si="2777"/>
        <v>142</v>
      </c>
      <c r="AB550" s="5">
        <f t="shared" si="2777"/>
        <v>150</v>
      </c>
      <c r="AC550" s="5">
        <f t="shared" si="2777"/>
        <v>163</v>
      </c>
      <c r="AD550" s="5">
        <f t="shared" si="2777"/>
        <v>166</v>
      </c>
    </row>
    <row r="551" spans="1:30" s="2" customFormat="1" ht="18" customHeight="1" outlineLevel="1">
      <c r="A551" s="72"/>
      <c r="B551" s="72"/>
      <c r="C551" s="11"/>
      <c r="D551" s="25" t="s">
        <v>589</v>
      </c>
      <c r="E551" s="4"/>
      <c r="F551" s="9">
        <v>0</v>
      </c>
      <c r="G551" s="9"/>
      <c r="H551" s="3">
        <v>0.75</v>
      </c>
      <c r="I551" s="3">
        <v>0.8</v>
      </c>
      <c r="J551" s="3">
        <v>0.85</v>
      </c>
      <c r="K551" s="3">
        <v>0.9</v>
      </c>
      <c r="L551" s="3">
        <v>0.9</v>
      </c>
      <c r="M551" s="5">
        <f>M550</f>
        <v>181</v>
      </c>
      <c r="N551" s="5">
        <f t="shared" ref="N551:R551" si="2778">N550</f>
        <v>181</v>
      </c>
      <c r="O551" s="5">
        <f t="shared" si="2778"/>
        <v>178</v>
      </c>
      <c r="P551" s="5">
        <f t="shared" si="2778"/>
        <v>177</v>
      </c>
      <c r="Q551" s="5">
        <f t="shared" si="2778"/>
        <v>181</v>
      </c>
      <c r="R551" s="5">
        <f t="shared" si="2778"/>
        <v>184</v>
      </c>
      <c r="S551" s="27">
        <f t="shared" ref="S551" si="2779">ROUND(IF($F551=0,M551,IF($F551=5,0,0))*H551,0)</f>
        <v>136</v>
      </c>
      <c r="T551" s="27">
        <f t="shared" ref="T551" si="2780">ROUND(IF($F551=0,N551,IF($F551=5,0,0))*H551,0)</f>
        <v>136</v>
      </c>
      <c r="U551" s="27">
        <f>ROUND(IF($F551=0,O551,IF($F551=1,O551,IF($F551=5,O551,0)))*I551,0)</f>
        <v>142</v>
      </c>
      <c r="V551" s="27">
        <f>ROUND(IF($F551=0,P551,IF($F551=1,P551,IF($F551=2,P551,IF($F551=5,P551,0))))*J551,0)</f>
        <v>150</v>
      </c>
      <c r="W551" s="27">
        <f>ROUND(IF($F551=0,Q551,IF($F551=1,Q551,IF($F551=2,Q551,IF($F551=3,Q551,IF($F551=5,Q551,0)))))*K551,0)</f>
        <v>163</v>
      </c>
      <c r="X551" s="27">
        <f>ROUND(IF($F551=0,R551,IF($F551=1,R551,IF($F551=2,R551,IF($F551=3,R551,IF($F551=4,R551,IF($F551=5,R551,0))))))*L551,0)</f>
        <v>166</v>
      </c>
      <c r="Y551" s="27">
        <f t="shared" ref="Y551" si="2781">ROUND(IF($F551=0,M551,IF($F551=5,M551,0))*H551,0)</f>
        <v>136</v>
      </c>
      <c r="Z551" s="27">
        <f t="shared" ref="Z551" si="2782">ROUND(IF($F551=0,N551,IF($F551=5,N551,0))*H551,0)</f>
        <v>136</v>
      </c>
      <c r="AA551" s="27">
        <f>ROUND(IF($F551=0,O551,IF($F551=1,O551,IF($F551=5,O551,0)))*I551,0)</f>
        <v>142</v>
      </c>
      <c r="AB551" s="27">
        <f>ROUND(IF($F551=0,P551,IF($F551=1,P551,IF($F551=2,P551,IF($F551=5,P551,0))))*J551,0)</f>
        <v>150</v>
      </c>
      <c r="AC551" s="27">
        <f>ROUND(IF($F551=0,Q551,IF($F551=1,Q551,IF($F551=2,Q551,IF($F551=3,Q551,IF($F551=5,Q551,0)))))*K551,0)</f>
        <v>163</v>
      </c>
      <c r="AD551" s="27">
        <f>ROUND(IF($F551=0,R551,IF($F551=1,R551,IF($F551=2,R551,IF($F551=3,R551,IF($F551=4,R551,IF($F551=5,R551,0))))))*L551,0)</f>
        <v>166</v>
      </c>
    </row>
    <row r="552" spans="1:30" s="2" customFormat="1" ht="18" customHeight="1" outlineLevel="1">
      <c r="A552" s="72"/>
      <c r="B552" s="72"/>
      <c r="C552" s="22" t="s">
        <v>945</v>
      </c>
      <c r="D552" s="25" t="s">
        <v>1122</v>
      </c>
      <c r="E552" s="4"/>
      <c r="F552" s="9"/>
      <c r="G552" s="9"/>
      <c r="H552" s="3"/>
      <c r="I552" s="3"/>
      <c r="J552" s="3"/>
      <c r="K552" s="3"/>
      <c r="L552" s="3"/>
      <c r="M552" s="5">
        <f>VLOOKUP($C552,'[1]1.계획인구(행정)'!$C$7:$U$501,14,FALSE)</f>
        <v>217</v>
      </c>
      <c r="N552" s="5">
        <f>VLOOKUP($C552,'[1]1.계획인구(행정)'!$C$7:$U$501,15,FALSE)</f>
        <v>217</v>
      </c>
      <c r="O552" s="5">
        <f>VLOOKUP($C552,'[1]1.계획인구(행정)'!$C$7:$U$501,16,FALSE)</f>
        <v>214</v>
      </c>
      <c r="P552" s="5">
        <f>VLOOKUP($C552,'[1]1.계획인구(행정)'!$C$7:$U$501,17,FALSE)</f>
        <v>212</v>
      </c>
      <c r="Q552" s="5">
        <f>VLOOKUP($C552,'[1]1.계획인구(행정)'!$C$7:$U$501,18,FALSE)</f>
        <v>217</v>
      </c>
      <c r="R552" s="5">
        <f>VLOOKUP($C552,'[1]1.계획인구(행정)'!$C$7:$U$501,19,FALSE)</f>
        <v>221</v>
      </c>
      <c r="S552" s="5">
        <f t="shared" ref="S552:AD552" si="2783">SUM(S553)</f>
        <v>163</v>
      </c>
      <c r="T552" s="5">
        <f t="shared" si="2783"/>
        <v>163</v>
      </c>
      <c r="U552" s="5">
        <f t="shared" si="2783"/>
        <v>171</v>
      </c>
      <c r="V552" s="5">
        <f t="shared" si="2783"/>
        <v>180</v>
      </c>
      <c r="W552" s="5">
        <f t="shared" si="2783"/>
        <v>195</v>
      </c>
      <c r="X552" s="5">
        <f t="shared" si="2783"/>
        <v>199</v>
      </c>
      <c r="Y552" s="5">
        <f t="shared" si="2783"/>
        <v>163</v>
      </c>
      <c r="Z552" s="5">
        <f t="shared" si="2783"/>
        <v>163</v>
      </c>
      <c r="AA552" s="5">
        <f t="shared" si="2783"/>
        <v>171</v>
      </c>
      <c r="AB552" s="5">
        <f t="shared" si="2783"/>
        <v>180</v>
      </c>
      <c r="AC552" s="5">
        <f t="shared" si="2783"/>
        <v>195</v>
      </c>
      <c r="AD552" s="5">
        <f t="shared" si="2783"/>
        <v>199</v>
      </c>
    </row>
    <row r="553" spans="1:30" s="2" customFormat="1" ht="18" customHeight="1" outlineLevel="1">
      <c r="A553" s="72"/>
      <c r="B553" s="72"/>
      <c r="C553" s="11"/>
      <c r="D553" s="25" t="s">
        <v>587</v>
      </c>
      <c r="E553" s="4"/>
      <c r="F553" s="9">
        <v>0</v>
      </c>
      <c r="G553" s="9"/>
      <c r="H553" s="3">
        <v>0.75</v>
      </c>
      <c r="I553" s="3">
        <v>0.8</v>
      </c>
      <c r="J553" s="3">
        <v>0.85</v>
      </c>
      <c r="K553" s="3">
        <v>0.9</v>
      </c>
      <c r="L553" s="3">
        <v>0.9</v>
      </c>
      <c r="M553" s="5">
        <f>M552</f>
        <v>217</v>
      </c>
      <c r="N553" s="5">
        <f t="shared" ref="N553:O553" si="2784">N552</f>
        <v>217</v>
      </c>
      <c r="O553" s="5">
        <f t="shared" si="2784"/>
        <v>214</v>
      </c>
      <c r="P553" s="5">
        <f t="shared" ref="P553" si="2785">P552</f>
        <v>212</v>
      </c>
      <c r="Q553" s="5">
        <f t="shared" ref="Q553" si="2786">Q552</f>
        <v>217</v>
      </c>
      <c r="R553" s="5">
        <f t="shared" ref="R553" si="2787">R552</f>
        <v>221</v>
      </c>
      <c r="S553" s="27">
        <f t="shared" ref="S553" si="2788">ROUND(IF($F553=0,M553,IF($F553=5,0,0))*H553,0)</f>
        <v>163</v>
      </c>
      <c r="T553" s="27">
        <f t="shared" ref="T553" si="2789">ROUND(IF($F553=0,N553,IF($F553=5,0,0))*H553,0)</f>
        <v>163</v>
      </c>
      <c r="U553" s="27">
        <f>ROUND(IF($F553=0,O553,IF($F553=1,O553,IF($F553=5,O553,0)))*I553,0)</f>
        <v>171</v>
      </c>
      <c r="V553" s="27">
        <f>ROUND(IF($F553=0,P553,IF($F553=1,P553,IF($F553=2,P553,IF($F553=5,P553,0))))*J553,0)</f>
        <v>180</v>
      </c>
      <c r="W553" s="27">
        <f>ROUND(IF($F553=0,Q553,IF($F553=1,Q553,IF($F553=2,Q553,IF($F553=3,Q553,IF($F553=5,Q553,0)))))*K553,0)</f>
        <v>195</v>
      </c>
      <c r="X553" s="27">
        <f>ROUND(IF($F553=0,R553,IF($F553=1,R553,IF($F553=2,R553,IF($F553=3,R553,IF($F553=4,R553,IF($F553=5,R553,0))))))*L553,0)</f>
        <v>199</v>
      </c>
      <c r="Y553" s="27">
        <f t="shared" ref="Y553" si="2790">ROUND(IF($F553=0,M553,IF($F553=5,M553,0))*H553,0)</f>
        <v>163</v>
      </c>
      <c r="Z553" s="27">
        <f t="shared" ref="Z553" si="2791">ROUND(IF($F553=0,N553,IF($F553=5,N553,0))*H553,0)</f>
        <v>163</v>
      </c>
      <c r="AA553" s="27">
        <f>ROUND(IF($F553=0,O553,IF($F553=1,O553,IF($F553=5,O553,0)))*I553,0)</f>
        <v>171</v>
      </c>
      <c r="AB553" s="27">
        <f>ROUND(IF($F553=0,P553,IF($F553=1,P553,IF($F553=2,P553,IF($F553=5,P553,0))))*J553,0)</f>
        <v>180</v>
      </c>
      <c r="AC553" s="27">
        <f>ROUND(IF($F553=0,Q553,IF($F553=1,Q553,IF($F553=2,Q553,IF($F553=3,Q553,IF($F553=5,Q553,0)))))*K553,0)</f>
        <v>195</v>
      </c>
      <c r="AD553" s="27">
        <f>ROUND(IF($F553=0,R553,IF($F553=1,R553,IF($F553=2,R553,IF($F553=3,R553,IF($F553=4,R553,IF($F553=5,R553,0))))))*L553,0)</f>
        <v>199</v>
      </c>
    </row>
    <row r="554" spans="1:30" s="2" customFormat="1" ht="18" customHeight="1" outlineLevel="1">
      <c r="A554" s="72"/>
      <c r="B554" s="72"/>
      <c r="C554" s="22" t="s">
        <v>946</v>
      </c>
      <c r="D554" s="25" t="s">
        <v>1122</v>
      </c>
      <c r="E554" s="4"/>
      <c r="F554" s="9"/>
      <c r="G554" s="9"/>
      <c r="H554" s="3"/>
      <c r="I554" s="3"/>
      <c r="J554" s="3"/>
      <c r="K554" s="3"/>
      <c r="L554" s="3"/>
      <c r="M554" s="5">
        <f>VLOOKUP($C554,'[1]1.계획인구(행정)'!$C$7:$U$501,14,FALSE)</f>
        <v>129</v>
      </c>
      <c r="N554" s="5">
        <f>VLOOKUP($C554,'[1]1.계획인구(행정)'!$C$7:$U$501,15,FALSE)</f>
        <v>130</v>
      </c>
      <c r="O554" s="5">
        <f>VLOOKUP($C554,'[1]1.계획인구(행정)'!$C$7:$U$501,16,FALSE)</f>
        <v>128</v>
      </c>
      <c r="P554" s="5">
        <f>VLOOKUP($C554,'[1]1.계획인구(행정)'!$C$7:$U$501,17,FALSE)</f>
        <v>126</v>
      </c>
      <c r="Q554" s="5">
        <f>VLOOKUP($C554,'[1]1.계획인구(행정)'!$C$7:$U$501,18,FALSE)</f>
        <v>129</v>
      </c>
      <c r="R554" s="5">
        <f>VLOOKUP($C554,'[1]1.계획인구(행정)'!$C$7:$U$501,19,FALSE)</f>
        <v>132</v>
      </c>
      <c r="S554" s="5">
        <f t="shared" ref="S554:AD554" si="2792">SUM(S555)</f>
        <v>97</v>
      </c>
      <c r="T554" s="5">
        <f t="shared" si="2792"/>
        <v>98</v>
      </c>
      <c r="U554" s="5">
        <f t="shared" si="2792"/>
        <v>102</v>
      </c>
      <c r="V554" s="5">
        <f t="shared" si="2792"/>
        <v>107</v>
      </c>
      <c r="W554" s="5">
        <f t="shared" si="2792"/>
        <v>116</v>
      </c>
      <c r="X554" s="5">
        <f t="shared" si="2792"/>
        <v>119</v>
      </c>
      <c r="Y554" s="5">
        <f t="shared" si="2792"/>
        <v>97</v>
      </c>
      <c r="Z554" s="5">
        <f t="shared" si="2792"/>
        <v>98</v>
      </c>
      <c r="AA554" s="5">
        <f t="shared" si="2792"/>
        <v>102</v>
      </c>
      <c r="AB554" s="5">
        <f t="shared" si="2792"/>
        <v>107</v>
      </c>
      <c r="AC554" s="5">
        <f t="shared" si="2792"/>
        <v>116</v>
      </c>
      <c r="AD554" s="5">
        <f t="shared" si="2792"/>
        <v>119</v>
      </c>
    </row>
    <row r="555" spans="1:30" s="2" customFormat="1" ht="18" customHeight="1" outlineLevel="1">
      <c r="A555" s="72"/>
      <c r="B555" s="72"/>
      <c r="C555" s="11"/>
      <c r="D555" s="25" t="s">
        <v>590</v>
      </c>
      <c r="E555" s="4"/>
      <c r="F555" s="9">
        <v>0</v>
      </c>
      <c r="G555" s="9"/>
      <c r="H555" s="3">
        <v>0.75</v>
      </c>
      <c r="I555" s="3">
        <v>0.8</v>
      </c>
      <c r="J555" s="3">
        <v>0.85</v>
      </c>
      <c r="K555" s="3">
        <v>0.9</v>
      </c>
      <c r="L555" s="3">
        <v>0.9</v>
      </c>
      <c r="M555" s="5">
        <f>M554</f>
        <v>129</v>
      </c>
      <c r="N555" s="5">
        <f t="shared" ref="N555:O555" si="2793">N554</f>
        <v>130</v>
      </c>
      <c r="O555" s="5">
        <f t="shared" si="2793"/>
        <v>128</v>
      </c>
      <c r="P555" s="5">
        <f t="shared" ref="P555" si="2794">P554</f>
        <v>126</v>
      </c>
      <c r="Q555" s="5">
        <f t="shared" ref="Q555" si="2795">Q554</f>
        <v>129</v>
      </c>
      <c r="R555" s="5">
        <f t="shared" ref="R555" si="2796">R554</f>
        <v>132</v>
      </c>
      <c r="S555" s="27">
        <f t="shared" ref="S555" si="2797">ROUND(IF($F555=0,M555,IF($F555=5,0,0))*H555,0)</f>
        <v>97</v>
      </c>
      <c r="T555" s="27">
        <f t="shared" ref="T555" si="2798">ROUND(IF($F555=0,N555,IF($F555=5,0,0))*H555,0)</f>
        <v>98</v>
      </c>
      <c r="U555" s="27">
        <f>ROUND(IF($F555=0,O555,IF($F555=1,O555,IF($F555=5,O555,0)))*I555,0)</f>
        <v>102</v>
      </c>
      <c r="V555" s="27">
        <f>ROUND(IF($F555=0,P555,IF($F555=1,P555,IF($F555=2,P555,IF($F555=5,P555,0))))*J555,0)</f>
        <v>107</v>
      </c>
      <c r="W555" s="27">
        <f>ROUND(IF($F555=0,Q555,IF($F555=1,Q555,IF($F555=2,Q555,IF($F555=3,Q555,IF($F555=5,Q555,0)))))*K555,0)</f>
        <v>116</v>
      </c>
      <c r="X555" s="27">
        <f>ROUND(IF($F555=0,R555,IF($F555=1,R555,IF($F555=2,R555,IF($F555=3,R555,IF($F555=4,R555,IF($F555=5,R555,0))))))*L555,0)</f>
        <v>119</v>
      </c>
      <c r="Y555" s="27">
        <f t="shared" ref="Y555" si="2799">ROUND(IF($F555=0,M555,IF($F555=5,M555,0))*H555,0)</f>
        <v>97</v>
      </c>
      <c r="Z555" s="27">
        <f t="shared" ref="Z555" si="2800">ROUND(IF($F555=0,N555,IF($F555=5,N555,0))*H555,0)</f>
        <v>98</v>
      </c>
      <c r="AA555" s="27">
        <f>ROUND(IF($F555=0,O555,IF($F555=1,O555,IF($F555=5,O555,0)))*I555,0)</f>
        <v>102</v>
      </c>
      <c r="AB555" s="27">
        <f>ROUND(IF($F555=0,P555,IF($F555=1,P555,IF($F555=2,P555,IF($F555=5,P555,0))))*J555,0)</f>
        <v>107</v>
      </c>
      <c r="AC555" s="27">
        <f>ROUND(IF($F555=0,Q555,IF($F555=1,Q555,IF($F555=2,Q555,IF($F555=3,Q555,IF($F555=5,Q555,0)))))*K555,0)</f>
        <v>116</v>
      </c>
      <c r="AD555" s="27">
        <f>ROUND(IF($F555=0,R555,IF($F555=1,R555,IF($F555=2,R555,IF($F555=3,R555,IF($F555=4,R555,IF($F555=5,R555,0))))))*L555,0)</f>
        <v>119</v>
      </c>
    </row>
    <row r="556" spans="1:30" s="2" customFormat="1" ht="18" customHeight="1">
      <c r="A556" s="72"/>
      <c r="B556" s="72" t="s">
        <v>418</v>
      </c>
      <c r="C556" s="25" t="s">
        <v>419</v>
      </c>
      <c r="D556" s="25" t="s">
        <v>2</v>
      </c>
      <c r="E556" s="4"/>
      <c r="F556" s="9"/>
      <c r="G556" s="9"/>
      <c r="H556" s="3"/>
      <c r="I556" s="3"/>
      <c r="J556" s="3"/>
      <c r="K556" s="3"/>
      <c r="L556" s="3"/>
      <c r="M556" s="5">
        <f>SUMPRODUCT(($D557:$D564="계")*(M557:M564))</f>
        <v>505</v>
      </c>
      <c r="N556" s="5">
        <f t="shared" ref="N556" si="2801">SUMPRODUCT(($D557:$D564="계")*(N557:N564))</f>
        <v>505</v>
      </c>
      <c r="O556" s="5">
        <f t="shared" ref="O556:R556" si="2802">SUMPRODUCT(($D557:$D564="계")*(O557:O564))</f>
        <v>497</v>
      </c>
      <c r="P556" s="5">
        <f t="shared" si="2802"/>
        <v>493</v>
      </c>
      <c r="Q556" s="5">
        <f t="shared" si="2802"/>
        <v>505</v>
      </c>
      <c r="R556" s="5">
        <f t="shared" si="2802"/>
        <v>513</v>
      </c>
      <c r="S556" s="5">
        <f t="shared" ref="S556:T556" si="2803">SUMPRODUCT(($D557:$D564="계")*(S557:S564))</f>
        <v>379</v>
      </c>
      <c r="T556" s="5">
        <f t="shared" si="2803"/>
        <v>379</v>
      </c>
      <c r="U556" s="5">
        <f t="shared" ref="U556" si="2804">SUMPRODUCT(($D557:$D564="계")*(U557:U564))</f>
        <v>398</v>
      </c>
      <c r="V556" s="5">
        <f t="shared" ref="V556" si="2805">SUMPRODUCT(($D557:$D564="계")*(V557:V564))</f>
        <v>420</v>
      </c>
      <c r="W556" s="5">
        <f t="shared" ref="W556" si="2806">SUMPRODUCT(($D557:$D564="계")*(W557:W564))</f>
        <v>455</v>
      </c>
      <c r="X556" s="5">
        <f t="shared" ref="X556" si="2807">SUMPRODUCT(($D557:$D564="계")*(X557:X564))</f>
        <v>462</v>
      </c>
      <c r="Y556" s="5">
        <f t="shared" ref="Y556:Z556" si="2808">SUMPRODUCT(($D557:$D564="계")*(Y557:Y564))</f>
        <v>379</v>
      </c>
      <c r="Z556" s="5">
        <f t="shared" si="2808"/>
        <v>379</v>
      </c>
      <c r="AA556" s="5">
        <f t="shared" ref="AA556" si="2809">SUMPRODUCT(($D557:$D564="계")*(AA557:AA564))</f>
        <v>398</v>
      </c>
      <c r="AB556" s="5">
        <f t="shared" ref="AB556" si="2810">SUMPRODUCT(($D557:$D564="계")*(AB557:AB564))</f>
        <v>420</v>
      </c>
      <c r="AC556" s="5">
        <f t="shared" ref="AC556" si="2811">SUMPRODUCT(($D557:$D564="계")*(AC557:AC564))</f>
        <v>455</v>
      </c>
      <c r="AD556" s="5">
        <f t="shared" ref="AD556" si="2812">SUMPRODUCT(($D557:$D564="계")*(AD557:AD564))</f>
        <v>462</v>
      </c>
    </row>
    <row r="557" spans="1:30" s="2" customFormat="1" ht="18" customHeight="1" outlineLevel="1">
      <c r="A557" s="72"/>
      <c r="B557" s="72"/>
      <c r="C557" s="22" t="s">
        <v>947</v>
      </c>
      <c r="D557" s="25" t="s">
        <v>1122</v>
      </c>
      <c r="E557" s="4">
        <f>SUM(E558:E559)</f>
        <v>48917</v>
      </c>
      <c r="F557" s="9"/>
      <c r="G557" s="9"/>
      <c r="H557" s="3"/>
      <c r="I557" s="3"/>
      <c r="J557" s="3"/>
      <c r="K557" s="3"/>
      <c r="L557" s="3"/>
      <c r="M557" s="5">
        <f>VLOOKUP($C557,'[1]1.계획인구(행정)'!$C$7:$U$501,14,FALSE)</f>
        <v>138</v>
      </c>
      <c r="N557" s="5">
        <f>VLOOKUP($C557,'[1]1.계획인구(행정)'!$C$7:$U$501,15,FALSE)</f>
        <v>138</v>
      </c>
      <c r="O557" s="5">
        <f>VLOOKUP($C557,'[1]1.계획인구(행정)'!$C$7:$U$501,16,FALSE)</f>
        <v>136</v>
      </c>
      <c r="P557" s="5">
        <f>VLOOKUP($C557,'[1]1.계획인구(행정)'!$C$7:$U$501,17,FALSE)</f>
        <v>135</v>
      </c>
      <c r="Q557" s="5">
        <f>VLOOKUP($C557,'[1]1.계획인구(행정)'!$C$7:$U$501,18,FALSE)</f>
        <v>138</v>
      </c>
      <c r="R557" s="5">
        <f>VLOOKUP($C557,'[1]1.계획인구(행정)'!$C$7:$U$501,19,FALSE)</f>
        <v>140</v>
      </c>
      <c r="S557" s="5">
        <f>SUM(S558:S559)</f>
        <v>104</v>
      </c>
      <c r="T557" s="5">
        <f>SUM(T558:T559)</f>
        <v>104</v>
      </c>
      <c r="U557" s="5">
        <f t="shared" ref="U557:AD557" si="2813">SUM(U558:U559)</f>
        <v>109</v>
      </c>
      <c r="V557" s="5">
        <f t="shared" si="2813"/>
        <v>115</v>
      </c>
      <c r="W557" s="5">
        <f t="shared" si="2813"/>
        <v>124</v>
      </c>
      <c r="X557" s="5">
        <f t="shared" si="2813"/>
        <v>126</v>
      </c>
      <c r="Y557" s="5">
        <f t="shared" si="2813"/>
        <v>104</v>
      </c>
      <c r="Z557" s="5">
        <f t="shared" ref="Z557" si="2814">SUM(Z558:Z559)</f>
        <v>104</v>
      </c>
      <c r="AA557" s="5">
        <f t="shared" si="2813"/>
        <v>109</v>
      </c>
      <c r="AB557" s="5">
        <f t="shared" si="2813"/>
        <v>115</v>
      </c>
      <c r="AC557" s="5">
        <f t="shared" si="2813"/>
        <v>124</v>
      </c>
      <c r="AD557" s="5">
        <f t="shared" si="2813"/>
        <v>126</v>
      </c>
    </row>
    <row r="558" spans="1:30" s="2" customFormat="1" ht="18" customHeight="1" outlineLevel="1">
      <c r="A558" s="72"/>
      <c r="B558" s="72"/>
      <c r="C558" s="12"/>
      <c r="D558" s="25" t="s">
        <v>591</v>
      </c>
      <c r="E558" s="4">
        <v>36168</v>
      </c>
      <c r="F558" s="9">
        <v>0</v>
      </c>
      <c r="G558" s="9"/>
      <c r="H558" s="3">
        <v>0.75</v>
      </c>
      <c r="I558" s="3">
        <v>0.8</v>
      </c>
      <c r="J558" s="3">
        <v>0.85</v>
      </c>
      <c r="K558" s="3">
        <v>0.9</v>
      </c>
      <c r="L558" s="3">
        <v>0.9</v>
      </c>
      <c r="M558" s="5">
        <f>ROUND(M$557*($E558/$E$557),0)</f>
        <v>102</v>
      </c>
      <c r="N558" s="5">
        <f t="shared" ref="N558:R558" si="2815">ROUND(N$557*($E558/$E$557),0)</f>
        <v>102</v>
      </c>
      <c r="O558" s="5">
        <f t="shared" si="2815"/>
        <v>101</v>
      </c>
      <c r="P558" s="5">
        <f t="shared" si="2815"/>
        <v>100</v>
      </c>
      <c r="Q558" s="5">
        <f t="shared" si="2815"/>
        <v>102</v>
      </c>
      <c r="R558" s="5">
        <f t="shared" si="2815"/>
        <v>104</v>
      </c>
      <c r="S558" s="27">
        <f t="shared" ref="S558:S559" si="2816">ROUND(IF($F558=0,M558,IF($F558=5,0,0))*H558,0)</f>
        <v>77</v>
      </c>
      <c r="T558" s="27">
        <f t="shared" ref="T558:T559" si="2817">ROUND(IF($F558=0,N558,IF($F558=5,0,0))*H558,0)</f>
        <v>77</v>
      </c>
      <c r="U558" s="27">
        <f t="shared" ref="U558:U559" si="2818">ROUND(IF($F558=0,O558,IF($F558=1,O558,IF($F558=5,O558,0)))*I558,0)</f>
        <v>81</v>
      </c>
      <c r="V558" s="27">
        <f t="shared" ref="V558:V559" si="2819">ROUND(IF($F558=0,P558,IF($F558=1,P558,IF($F558=2,P558,IF($F558=5,P558,0))))*J558,0)</f>
        <v>85</v>
      </c>
      <c r="W558" s="27">
        <f t="shared" ref="W558:W559" si="2820">ROUND(IF($F558=0,Q558,IF($F558=1,Q558,IF($F558=2,Q558,IF($F558=3,Q558,IF($F558=5,Q558,0)))))*K558,0)</f>
        <v>92</v>
      </c>
      <c r="X558" s="27">
        <f t="shared" ref="X558:X559" si="2821">ROUND(IF($F558=0,R558,IF($F558=1,R558,IF($F558=2,R558,IF($F558=3,R558,IF($F558=4,R558,IF($F558=5,R558,0))))))*L558,0)</f>
        <v>94</v>
      </c>
      <c r="Y558" s="27">
        <f t="shared" ref="Y558:Y559" si="2822">ROUND(IF($F558=0,M558,IF($F558=5,M558,0))*H558,0)</f>
        <v>77</v>
      </c>
      <c r="Z558" s="27">
        <f t="shared" ref="Z558:Z559" si="2823">ROUND(IF($F558=0,N558,IF($F558=5,N558,0))*H558,0)</f>
        <v>77</v>
      </c>
      <c r="AA558" s="27">
        <f t="shared" ref="AA558:AA559" si="2824">ROUND(IF($F558=0,O558,IF($F558=1,O558,IF($F558=5,O558,0)))*I558,0)</f>
        <v>81</v>
      </c>
      <c r="AB558" s="27">
        <f t="shared" ref="AB558:AB559" si="2825">ROUND(IF($F558=0,P558,IF($F558=1,P558,IF($F558=2,P558,IF($F558=5,P558,0))))*J558,0)</f>
        <v>85</v>
      </c>
      <c r="AC558" s="27">
        <f t="shared" ref="AC558:AC559" si="2826">ROUND(IF($F558=0,Q558,IF($F558=1,Q558,IF($F558=2,Q558,IF($F558=3,Q558,IF($F558=5,Q558,0)))))*K558,0)</f>
        <v>92</v>
      </c>
      <c r="AD558" s="27">
        <f t="shared" ref="AD558:AD559" si="2827">ROUND(IF($F558=0,R558,IF($F558=1,R558,IF($F558=2,R558,IF($F558=3,R558,IF($F558=4,R558,IF($F558=5,R558,0))))))*L558,0)</f>
        <v>94</v>
      </c>
    </row>
    <row r="559" spans="1:30" s="2" customFormat="1" ht="18" customHeight="1" outlineLevel="1">
      <c r="A559" s="72"/>
      <c r="B559" s="72"/>
      <c r="C559" s="11"/>
      <c r="D559" s="25" t="s">
        <v>592</v>
      </c>
      <c r="E559" s="4">
        <v>12749</v>
      </c>
      <c r="F559" s="9">
        <v>0</v>
      </c>
      <c r="G559" s="9"/>
      <c r="H559" s="3">
        <v>0.75</v>
      </c>
      <c r="I559" s="3">
        <v>0.8</v>
      </c>
      <c r="J559" s="3">
        <v>0.85</v>
      </c>
      <c r="K559" s="3">
        <v>0.9</v>
      </c>
      <c r="L559" s="3">
        <v>0.9</v>
      </c>
      <c r="M559" s="5">
        <f>M557-M558</f>
        <v>36</v>
      </c>
      <c r="N559" s="5">
        <f t="shared" ref="N559" si="2828">N557-N558</f>
        <v>36</v>
      </c>
      <c r="O559" s="5">
        <f t="shared" ref="O559:R559" si="2829">O557-O558</f>
        <v>35</v>
      </c>
      <c r="P559" s="5">
        <f t="shared" si="2829"/>
        <v>35</v>
      </c>
      <c r="Q559" s="5">
        <f t="shared" si="2829"/>
        <v>36</v>
      </c>
      <c r="R559" s="5">
        <f t="shared" si="2829"/>
        <v>36</v>
      </c>
      <c r="S559" s="27">
        <f t="shared" si="2816"/>
        <v>27</v>
      </c>
      <c r="T559" s="27">
        <f t="shared" si="2817"/>
        <v>27</v>
      </c>
      <c r="U559" s="27">
        <f t="shared" si="2818"/>
        <v>28</v>
      </c>
      <c r="V559" s="27">
        <f t="shared" si="2819"/>
        <v>30</v>
      </c>
      <c r="W559" s="27">
        <f t="shared" si="2820"/>
        <v>32</v>
      </c>
      <c r="X559" s="27">
        <f t="shared" si="2821"/>
        <v>32</v>
      </c>
      <c r="Y559" s="27">
        <f t="shared" si="2822"/>
        <v>27</v>
      </c>
      <c r="Z559" s="27">
        <f t="shared" si="2823"/>
        <v>27</v>
      </c>
      <c r="AA559" s="27">
        <f t="shared" si="2824"/>
        <v>28</v>
      </c>
      <c r="AB559" s="27">
        <f t="shared" si="2825"/>
        <v>30</v>
      </c>
      <c r="AC559" s="27">
        <f t="shared" si="2826"/>
        <v>32</v>
      </c>
      <c r="AD559" s="27">
        <f t="shared" si="2827"/>
        <v>32</v>
      </c>
    </row>
    <row r="560" spans="1:30" s="2" customFormat="1" ht="18" customHeight="1" outlineLevel="1">
      <c r="A560" s="72"/>
      <c r="B560" s="72"/>
      <c r="C560" s="22" t="s">
        <v>948</v>
      </c>
      <c r="D560" s="25" t="s">
        <v>1122</v>
      </c>
      <c r="E560" s="4">
        <f>SUM(E561:E562)</f>
        <v>59582</v>
      </c>
      <c r="F560" s="9"/>
      <c r="G560" s="9"/>
      <c r="H560" s="3"/>
      <c r="I560" s="3"/>
      <c r="J560" s="3"/>
      <c r="K560" s="3"/>
      <c r="L560" s="3"/>
      <c r="M560" s="5">
        <f>VLOOKUP($C560,'[1]1.계획인구(행정)'!$C$7:$U$501,14,FALSE)</f>
        <v>262</v>
      </c>
      <c r="N560" s="5">
        <f>VLOOKUP($C560,'[1]1.계획인구(행정)'!$C$7:$U$501,15,FALSE)</f>
        <v>262</v>
      </c>
      <c r="O560" s="5">
        <f>VLOOKUP($C560,'[1]1.계획인구(행정)'!$C$7:$U$501,16,FALSE)</f>
        <v>258</v>
      </c>
      <c r="P560" s="5">
        <f>VLOOKUP($C560,'[1]1.계획인구(행정)'!$C$7:$U$501,17,FALSE)</f>
        <v>256</v>
      </c>
      <c r="Q560" s="5">
        <f>VLOOKUP($C560,'[1]1.계획인구(행정)'!$C$7:$U$501,18,FALSE)</f>
        <v>262</v>
      </c>
      <c r="R560" s="5">
        <f>VLOOKUP($C560,'[1]1.계획인구(행정)'!$C$7:$U$501,19,FALSE)</f>
        <v>266</v>
      </c>
      <c r="S560" s="5">
        <f t="shared" ref="S560:AD560" si="2830">SUM(S561:S562)</f>
        <v>196</v>
      </c>
      <c r="T560" s="5">
        <f t="shared" si="2830"/>
        <v>196</v>
      </c>
      <c r="U560" s="5">
        <f t="shared" si="2830"/>
        <v>207</v>
      </c>
      <c r="V560" s="5">
        <f t="shared" si="2830"/>
        <v>218</v>
      </c>
      <c r="W560" s="5">
        <f t="shared" si="2830"/>
        <v>236</v>
      </c>
      <c r="X560" s="5">
        <f t="shared" si="2830"/>
        <v>240</v>
      </c>
      <c r="Y560" s="5">
        <f t="shared" si="2830"/>
        <v>196</v>
      </c>
      <c r="Z560" s="5">
        <f t="shared" si="2830"/>
        <v>196</v>
      </c>
      <c r="AA560" s="5">
        <f t="shared" si="2830"/>
        <v>207</v>
      </c>
      <c r="AB560" s="5">
        <f t="shared" si="2830"/>
        <v>218</v>
      </c>
      <c r="AC560" s="5">
        <f t="shared" si="2830"/>
        <v>236</v>
      </c>
      <c r="AD560" s="5">
        <f t="shared" si="2830"/>
        <v>240</v>
      </c>
    </row>
    <row r="561" spans="1:30" s="2" customFormat="1" ht="18" customHeight="1" outlineLevel="1">
      <c r="A561" s="72"/>
      <c r="B561" s="72"/>
      <c r="C561" s="12"/>
      <c r="D561" s="25" t="s">
        <v>593</v>
      </c>
      <c r="E561" s="4">
        <v>40670</v>
      </c>
      <c r="F561" s="9">
        <v>0</v>
      </c>
      <c r="G561" s="9"/>
      <c r="H561" s="3">
        <v>0.75</v>
      </c>
      <c r="I561" s="3">
        <v>0.8</v>
      </c>
      <c r="J561" s="3">
        <v>0.85</v>
      </c>
      <c r="K561" s="3">
        <v>0.9</v>
      </c>
      <c r="L561" s="3">
        <v>0.9</v>
      </c>
      <c r="M561" s="5">
        <f>ROUND(M$560*($E561/$E$560),0)</f>
        <v>179</v>
      </c>
      <c r="N561" s="5">
        <f t="shared" ref="N561:R561" si="2831">ROUND(N$560*($E561/$E$560),0)</f>
        <v>179</v>
      </c>
      <c r="O561" s="5">
        <f t="shared" si="2831"/>
        <v>176</v>
      </c>
      <c r="P561" s="5">
        <f t="shared" si="2831"/>
        <v>175</v>
      </c>
      <c r="Q561" s="5">
        <f t="shared" si="2831"/>
        <v>179</v>
      </c>
      <c r="R561" s="5">
        <f t="shared" si="2831"/>
        <v>182</v>
      </c>
      <c r="S561" s="27">
        <f t="shared" ref="S561:S562" si="2832">ROUND(IF($F561=0,M561,IF($F561=5,0,0))*H561,0)</f>
        <v>134</v>
      </c>
      <c r="T561" s="27">
        <f t="shared" ref="T561:T562" si="2833">ROUND(IF($F561=0,N561,IF($F561=5,0,0))*H561,0)</f>
        <v>134</v>
      </c>
      <c r="U561" s="27">
        <f t="shared" ref="U561:U562" si="2834">ROUND(IF($F561=0,O561,IF($F561=1,O561,IF($F561=5,O561,0)))*I561,0)</f>
        <v>141</v>
      </c>
      <c r="V561" s="27">
        <f t="shared" ref="V561:V562" si="2835">ROUND(IF($F561=0,P561,IF($F561=1,P561,IF($F561=2,P561,IF($F561=5,P561,0))))*J561,0)</f>
        <v>149</v>
      </c>
      <c r="W561" s="27">
        <f t="shared" ref="W561:W562" si="2836">ROUND(IF($F561=0,Q561,IF($F561=1,Q561,IF($F561=2,Q561,IF($F561=3,Q561,IF($F561=5,Q561,0)))))*K561,0)</f>
        <v>161</v>
      </c>
      <c r="X561" s="27">
        <f t="shared" ref="X561:X562" si="2837">ROUND(IF($F561=0,R561,IF($F561=1,R561,IF($F561=2,R561,IF($F561=3,R561,IF($F561=4,R561,IF($F561=5,R561,0))))))*L561,0)</f>
        <v>164</v>
      </c>
      <c r="Y561" s="27">
        <f t="shared" ref="Y561:Y562" si="2838">ROUND(IF($F561=0,M561,IF($F561=5,M561,0))*H561,0)</f>
        <v>134</v>
      </c>
      <c r="Z561" s="27">
        <f t="shared" ref="Z561:Z562" si="2839">ROUND(IF($F561=0,N561,IF($F561=5,N561,0))*H561,0)</f>
        <v>134</v>
      </c>
      <c r="AA561" s="27">
        <f t="shared" ref="AA561:AA562" si="2840">ROUND(IF($F561=0,O561,IF($F561=1,O561,IF($F561=5,O561,0)))*I561,0)</f>
        <v>141</v>
      </c>
      <c r="AB561" s="27">
        <f t="shared" ref="AB561:AB562" si="2841">ROUND(IF($F561=0,P561,IF($F561=1,P561,IF($F561=2,P561,IF($F561=5,P561,0))))*J561,0)</f>
        <v>149</v>
      </c>
      <c r="AC561" s="27">
        <f t="shared" ref="AC561:AC562" si="2842">ROUND(IF($F561=0,Q561,IF($F561=1,Q561,IF($F561=2,Q561,IF($F561=3,Q561,IF($F561=5,Q561,0)))))*K561,0)</f>
        <v>161</v>
      </c>
      <c r="AD561" s="27">
        <f t="shared" ref="AD561:AD562" si="2843">ROUND(IF($F561=0,R561,IF($F561=1,R561,IF($F561=2,R561,IF($F561=3,R561,IF($F561=4,R561,IF($F561=5,R561,0))))))*L561,0)</f>
        <v>164</v>
      </c>
    </row>
    <row r="562" spans="1:30" s="2" customFormat="1" ht="18" customHeight="1" outlineLevel="1">
      <c r="A562" s="72"/>
      <c r="B562" s="72"/>
      <c r="C562" s="11"/>
      <c r="D562" s="25" t="s">
        <v>594</v>
      </c>
      <c r="E562" s="4">
        <v>18912</v>
      </c>
      <c r="F562" s="9">
        <v>0</v>
      </c>
      <c r="G562" s="9"/>
      <c r="H562" s="3">
        <v>0.75</v>
      </c>
      <c r="I562" s="3">
        <v>0.8</v>
      </c>
      <c r="J562" s="3">
        <v>0.85</v>
      </c>
      <c r="K562" s="3">
        <v>0.9</v>
      </c>
      <c r="L562" s="3">
        <v>0.9</v>
      </c>
      <c r="M562" s="5">
        <f>M560-M561</f>
        <v>83</v>
      </c>
      <c r="N562" s="5">
        <f t="shared" ref="N562" si="2844">N560-N561</f>
        <v>83</v>
      </c>
      <c r="O562" s="5">
        <f t="shared" ref="O562:R562" si="2845">O560-O561</f>
        <v>82</v>
      </c>
      <c r="P562" s="5">
        <f t="shared" si="2845"/>
        <v>81</v>
      </c>
      <c r="Q562" s="5">
        <f t="shared" si="2845"/>
        <v>83</v>
      </c>
      <c r="R562" s="5">
        <f t="shared" si="2845"/>
        <v>84</v>
      </c>
      <c r="S562" s="27">
        <f t="shared" si="2832"/>
        <v>62</v>
      </c>
      <c r="T562" s="27">
        <f t="shared" si="2833"/>
        <v>62</v>
      </c>
      <c r="U562" s="27">
        <f t="shared" si="2834"/>
        <v>66</v>
      </c>
      <c r="V562" s="27">
        <f t="shared" si="2835"/>
        <v>69</v>
      </c>
      <c r="W562" s="27">
        <f t="shared" si="2836"/>
        <v>75</v>
      </c>
      <c r="X562" s="27">
        <f t="shared" si="2837"/>
        <v>76</v>
      </c>
      <c r="Y562" s="27">
        <f t="shared" si="2838"/>
        <v>62</v>
      </c>
      <c r="Z562" s="27">
        <f t="shared" si="2839"/>
        <v>62</v>
      </c>
      <c r="AA562" s="27">
        <f t="shared" si="2840"/>
        <v>66</v>
      </c>
      <c r="AB562" s="27">
        <f t="shared" si="2841"/>
        <v>69</v>
      </c>
      <c r="AC562" s="27">
        <f t="shared" si="2842"/>
        <v>75</v>
      </c>
      <c r="AD562" s="27">
        <f t="shared" si="2843"/>
        <v>76</v>
      </c>
    </row>
    <row r="563" spans="1:30" s="2" customFormat="1" ht="18" customHeight="1" outlineLevel="1">
      <c r="A563" s="72"/>
      <c r="B563" s="72"/>
      <c r="C563" s="22" t="s">
        <v>949</v>
      </c>
      <c r="D563" s="25" t="s">
        <v>1122</v>
      </c>
      <c r="E563" s="4"/>
      <c r="F563" s="9"/>
      <c r="G563" s="9"/>
      <c r="H563" s="3"/>
      <c r="I563" s="3"/>
      <c r="J563" s="3"/>
      <c r="K563" s="3"/>
      <c r="L563" s="3"/>
      <c r="M563" s="5">
        <f>VLOOKUP($C563,'[1]1.계획인구(행정)'!$C$7:$U$501,14,FALSE)</f>
        <v>105</v>
      </c>
      <c r="N563" s="5">
        <f>VLOOKUP($C563,'[1]1.계획인구(행정)'!$C$7:$U$501,15,FALSE)</f>
        <v>105</v>
      </c>
      <c r="O563" s="5">
        <f>VLOOKUP($C563,'[1]1.계획인구(행정)'!$C$7:$U$501,16,FALSE)</f>
        <v>103</v>
      </c>
      <c r="P563" s="5">
        <f>VLOOKUP($C563,'[1]1.계획인구(행정)'!$C$7:$U$501,17,FALSE)</f>
        <v>102</v>
      </c>
      <c r="Q563" s="5">
        <f>VLOOKUP($C563,'[1]1.계획인구(행정)'!$C$7:$U$501,18,FALSE)</f>
        <v>105</v>
      </c>
      <c r="R563" s="5">
        <f>VLOOKUP($C563,'[1]1.계획인구(행정)'!$C$7:$U$501,19,FALSE)</f>
        <v>107</v>
      </c>
      <c r="S563" s="5">
        <f t="shared" ref="S563:T563" si="2846">SUM(S564)</f>
        <v>79</v>
      </c>
      <c r="T563" s="5">
        <f t="shared" si="2846"/>
        <v>79</v>
      </c>
      <c r="U563" s="5">
        <f t="shared" ref="U563" si="2847">SUM(U564)</f>
        <v>82</v>
      </c>
      <c r="V563" s="5">
        <f t="shared" ref="V563" si="2848">SUM(V564)</f>
        <v>87</v>
      </c>
      <c r="W563" s="5">
        <f t="shared" ref="W563" si="2849">SUM(W564)</f>
        <v>95</v>
      </c>
      <c r="X563" s="5">
        <f t="shared" ref="X563" si="2850">SUM(X564)</f>
        <v>96</v>
      </c>
      <c r="Y563" s="5">
        <f t="shared" ref="Y563:Z563" si="2851">SUM(Y564)</f>
        <v>79</v>
      </c>
      <c r="Z563" s="5">
        <f t="shared" si="2851"/>
        <v>79</v>
      </c>
      <c r="AA563" s="5">
        <f t="shared" ref="AA563" si="2852">SUM(AA564)</f>
        <v>82</v>
      </c>
      <c r="AB563" s="5">
        <f t="shared" ref="AB563" si="2853">SUM(AB564)</f>
        <v>87</v>
      </c>
      <c r="AC563" s="5">
        <f t="shared" ref="AC563" si="2854">SUM(AC564)</f>
        <v>95</v>
      </c>
      <c r="AD563" s="5">
        <f t="shared" ref="AD563" si="2855">SUM(AD564)</f>
        <v>96</v>
      </c>
    </row>
    <row r="564" spans="1:30" s="2" customFormat="1" ht="18" customHeight="1" outlineLevel="1">
      <c r="A564" s="72"/>
      <c r="B564" s="72"/>
      <c r="C564" s="11"/>
      <c r="D564" s="25" t="s">
        <v>595</v>
      </c>
      <c r="E564" s="4"/>
      <c r="F564" s="9">
        <v>0</v>
      </c>
      <c r="G564" s="9"/>
      <c r="H564" s="3">
        <v>0.75</v>
      </c>
      <c r="I564" s="3">
        <v>0.8</v>
      </c>
      <c r="J564" s="3">
        <v>0.85</v>
      </c>
      <c r="K564" s="3">
        <v>0.9</v>
      </c>
      <c r="L564" s="3">
        <v>0.9</v>
      </c>
      <c r="M564" s="5">
        <f>M563</f>
        <v>105</v>
      </c>
      <c r="N564" s="5">
        <f t="shared" ref="N564:R564" si="2856">N563</f>
        <v>105</v>
      </c>
      <c r="O564" s="5">
        <f t="shared" si="2856"/>
        <v>103</v>
      </c>
      <c r="P564" s="5">
        <f t="shared" si="2856"/>
        <v>102</v>
      </c>
      <c r="Q564" s="5">
        <f t="shared" si="2856"/>
        <v>105</v>
      </c>
      <c r="R564" s="5">
        <f t="shared" si="2856"/>
        <v>107</v>
      </c>
      <c r="S564" s="27">
        <f t="shared" ref="S564" si="2857">ROUND(IF($F564=0,M564,IF($F564=5,0,0))*H564,0)</f>
        <v>79</v>
      </c>
      <c r="T564" s="27">
        <f t="shared" ref="T564" si="2858">ROUND(IF($F564=0,N564,IF($F564=5,0,0))*H564,0)</f>
        <v>79</v>
      </c>
      <c r="U564" s="27">
        <f>ROUND(IF($F564=0,O564,IF($F564=1,O564,IF($F564=5,O564,0)))*I564,0)</f>
        <v>82</v>
      </c>
      <c r="V564" s="27">
        <f>ROUND(IF($F564=0,P564,IF($F564=1,P564,IF($F564=2,P564,IF($F564=5,P564,0))))*J564,0)</f>
        <v>87</v>
      </c>
      <c r="W564" s="27">
        <f>ROUND(IF($F564=0,Q564,IF($F564=1,Q564,IF($F564=2,Q564,IF($F564=3,Q564,IF($F564=5,Q564,0)))))*K564,0)</f>
        <v>95</v>
      </c>
      <c r="X564" s="27">
        <f>ROUND(IF($F564=0,R564,IF($F564=1,R564,IF($F564=2,R564,IF($F564=3,R564,IF($F564=4,R564,IF($F564=5,R564,0))))))*L564,0)</f>
        <v>96</v>
      </c>
      <c r="Y564" s="27">
        <f t="shared" ref="Y564" si="2859">ROUND(IF($F564=0,M564,IF($F564=5,M564,0))*H564,0)</f>
        <v>79</v>
      </c>
      <c r="Z564" s="27">
        <f t="shared" ref="Z564" si="2860">ROUND(IF($F564=0,N564,IF($F564=5,N564,0))*H564,0)</f>
        <v>79</v>
      </c>
      <c r="AA564" s="27">
        <f>ROUND(IF($F564=0,O564,IF($F564=1,O564,IF($F564=5,O564,0)))*I564,0)</f>
        <v>82</v>
      </c>
      <c r="AB564" s="27">
        <f>ROUND(IF($F564=0,P564,IF($F564=1,P564,IF($F564=2,P564,IF($F564=5,P564,0))))*J564,0)</f>
        <v>87</v>
      </c>
      <c r="AC564" s="27">
        <f>ROUND(IF($F564=0,Q564,IF($F564=1,Q564,IF($F564=2,Q564,IF($F564=3,Q564,IF($F564=5,Q564,0)))))*K564,0)</f>
        <v>95</v>
      </c>
      <c r="AD564" s="27">
        <f>ROUND(IF($F564=0,R564,IF($F564=1,R564,IF($F564=2,R564,IF($F564=3,R564,IF($F564=4,R564,IF($F564=5,R564,0))))))*L564,0)</f>
        <v>96</v>
      </c>
    </row>
    <row r="565" spans="1:30" s="2" customFormat="1" ht="18" customHeight="1">
      <c r="A565" s="72"/>
      <c r="B565" s="72" t="s">
        <v>420</v>
      </c>
      <c r="C565" s="25" t="s">
        <v>421</v>
      </c>
      <c r="D565" s="25" t="s">
        <v>2</v>
      </c>
      <c r="E565" s="4"/>
      <c r="F565" s="9"/>
      <c r="G565" s="9"/>
      <c r="H565" s="3"/>
      <c r="I565" s="3"/>
      <c r="J565" s="3"/>
      <c r="K565" s="3"/>
      <c r="L565" s="3"/>
      <c r="M565" s="5">
        <f>SUMPRODUCT(($D566:$D570="계")*(M566:M570))</f>
        <v>300</v>
      </c>
      <c r="N565" s="5">
        <f t="shared" ref="N565:R565" si="2861">SUMPRODUCT(($D566:$D570="계")*(N566:N570))</f>
        <v>300</v>
      </c>
      <c r="O565" s="5">
        <f t="shared" si="2861"/>
        <v>295</v>
      </c>
      <c r="P565" s="5">
        <f t="shared" si="2861"/>
        <v>293</v>
      </c>
      <c r="Q565" s="5">
        <f t="shared" si="2861"/>
        <v>300</v>
      </c>
      <c r="R565" s="5">
        <f t="shared" si="2861"/>
        <v>305</v>
      </c>
      <c r="S565" s="5">
        <f t="shared" ref="S565:T565" si="2862">SUMPRODUCT(($D566:$D570="계")*(S566:S570))</f>
        <v>226</v>
      </c>
      <c r="T565" s="5">
        <f t="shared" si="2862"/>
        <v>226</v>
      </c>
      <c r="U565" s="5">
        <f t="shared" ref="U565" si="2863">SUMPRODUCT(($D566:$D570="계")*(U566:U570))</f>
        <v>236</v>
      </c>
      <c r="V565" s="5">
        <f t="shared" ref="V565" si="2864">SUMPRODUCT(($D566:$D570="계")*(V566:V570))</f>
        <v>248</v>
      </c>
      <c r="W565" s="5">
        <f t="shared" ref="W565" si="2865">SUMPRODUCT(($D566:$D570="계")*(W566:W570))</f>
        <v>270</v>
      </c>
      <c r="X565" s="5">
        <f t="shared" ref="X565" si="2866">SUMPRODUCT(($D566:$D570="계")*(X566:X570))</f>
        <v>275</v>
      </c>
      <c r="Y565" s="5">
        <f t="shared" ref="Y565:Z565" si="2867">SUMPRODUCT(($D566:$D570="계")*(Y566:Y570))</f>
        <v>226</v>
      </c>
      <c r="Z565" s="5">
        <f t="shared" si="2867"/>
        <v>226</v>
      </c>
      <c r="AA565" s="5">
        <f t="shared" ref="AA565" si="2868">SUMPRODUCT(($D566:$D570="계")*(AA566:AA570))</f>
        <v>236</v>
      </c>
      <c r="AB565" s="5">
        <f t="shared" ref="AB565" si="2869">SUMPRODUCT(($D566:$D570="계")*(AB566:AB570))</f>
        <v>248</v>
      </c>
      <c r="AC565" s="5">
        <f t="shared" ref="AC565" si="2870">SUMPRODUCT(($D566:$D570="계")*(AC566:AC570))</f>
        <v>270</v>
      </c>
      <c r="AD565" s="5">
        <f t="shared" ref="AD565" si="2871">SUMPRODUCT(($D566:$D570="계")*(AD566:AD570))</f>
        <v>275</v>
      </c>
    </row>
    <row r="566" spans="1:30" s="2" customFormat="1" ht="18" customHeight="1" outlineLevel="1">
      <c r="A566" s="72"/>
      <c r="B566" s="72"/>
      <c r="C566" s="22" t="s">
        <v>950</v>
      </c>
      <c r="D566" s="25" t="s">
        <v>1122</v>
      </c>
      <c r="E566" s="4"/>
      <c r="F566" s="9"/>
      <c r="G566" s="9"/>
      <c r="H566" s="3"/>
      <c r="I566" s="3"/>
      <c r="J566" s="3"/>
      <c r="K566" s="3"/>
      <c r="L566" s="3"/>
      <c r="M566" s="5">
        <f>VLOOKUP($C566,'[1]1.계획인구(행정)'!$C$7:$U$501,14,FALSE)</f>
        <v>201</v>
      </c>
      <c r="N566" s="5">
        <f>VLOOKUP($C566,'[1]1.계획인구(행정)'!$C$7:$U$501,15,FALSE)</f>
        <v>201</v>
      </c>
      <c r="O566" s="5">
        <f>VLOOKUP($C566,'[1]1.계획인구(행정)'!$C$7:$U$501,16,FALSE)</f>
        <v>198</v>
      </c>
      <c r="P566" s="5">
        <f>VLOOKUP($C566,'[1]1.계획인구(행정)'!$C$7:$U$501,17,FALSE)</f>
        <v>197</v>
      </c>
      <c r="Q566" s="5">
        <f>VLOOKUP($C566,'[1]1.계획인구(행정)'!$C$7:$U$501,18,FALSE)</f>
        <v>201</v>
      </c>
      <c r="R566" s="5">
        <f>VLOOKUP($C566,'[1]1.계획인구(행정)'!$C$7:$U$501,19,FALSE)</f>
        <v>205</v>
      </c>
      <c r="S566" s="5">
        <f t="shared" ref="S566:T566" si="2872">SUM(S567)</f>
        <v>151</v>
      </c>
      <c r="T566" s="5">
        <f t="shared" si="2872"/>
        <v>151</v>
      </c>
      <c r="U566" s="5">
        <f t="shared" ref="U566" si="2873">SUM(U567)</f>
        <v>158</v>
      </c>
      <c r="V566" s="5">
        <f t="shared" ref="V566" si="2874">SUM(V567)</f>
        <v>167</v>
      </c>
      <c r="W566" s="5">
        <f t="shared" ref="W566" si="2875">SUM(W567)</f>
        <v>181</v>
      </c>
      <c r="X566" s="5">
        <f t="shared" ref="X566" si="2876">SUM(X567)</f>
        <v>185</v>
      </c>
      <c r="Y566" s="5">
        <f t="shared" ref="Y566:Z566" si="2877">SUM(Y567)</f>
        <v>151</v>
      </c>
      <c r="Z566" s="5">
        <f t="shared" si="2877"/>
        <v>151</v>
      </c>
      <c r="AA566" s="5">
        <f t="shared" ref="AA566" si="2878">SUM(AA567)</f>
        <v>158</v>
      </c>
      <c r="AB566" s="5">
        <f t="shared" ref="AB566" si="2879">SUM(AB567)</f>
        <v>167</v>
      </c>
      <c r="AC566" s="5">
        <f t="shared" ref="AC566" si="2880">SUM(AC567)</f>
        <v>181</v>
      </c>
      <c r="AD566" s="5">
        <f t="shared" ref="AD566" si="2881">SUM(AD567)</f>
        <v>185</v>
      </c>
    </row>
    <row r="567" spans="1:30" s="2" customFormat="1" ht="18" customHeight="1" outlineLevel="1">
      <c r="A567" s="72"/>
      <c r="B567" s="72"/>
      <c r="C567" s="11"/>
      <c r="D567" s="25" t="s">
        <v>596</v>
      </c>
      <c r="E567" s="4"/>
      <c r="F567" s="9">
        <v>0</v>
      </c>
      <c r="G567" s="9"/>
      <c r="H567" s="3">
        <v>0.75</v>
      </c>
      <c r="I567" s="3">
        <v>0.8</v>
      </c>
      <c r="J567" s="3">
        <v>0.85</v>
      </c>
      <c r="K567" s="3">
        <v>0.9</v>
      </c>
      <c r="L567" s="3">
        <v>0.9</v>
      </c>
      <c r="M567" s="5">
        <f>M566</f>
        <v>201</v>
      </c>
      <c r="N567" s="5">
        <f t="shared" ref="N567:R567" si="2882">N566</f>
        <v>201</v>
      </c>
      <c r="O567" s="5">
        <f t="shared" si="2882"/>
        <v>198</v>
      </c>
      <c r="P567" s="5">
        <f t="shared" si="2882"/>
        <v>197</v>
      </c>
      <c r="Q567" s="5">
        <f t="shared" si="2882"/>
        <v>201</v>
      </c>
      <c r="R567" s="5">
        <f t="shared" si="2882"/>
        <v>205</v>
      </c>
      <c r="S567" s="27">
        <f t="shared" ref="S567" si="2883">ROUND(IF($F567=0,M567,IF($F567=5,0,0))*H567,0)</f>
        <v>151</v>
      </c>
      <c r="T567" s="27">
        <f t="shared" ref="T567" si="2884">ROUND(IF($F567=0,N567,IF($F567=5,0,0))*H567,0)</f>
        <v>151</v>
      </c>
      <c r="U567" s="27">
        <f>ROUND(IF($F567=0,O567,IF($F567=1,O567,IF($F567=5,O567,0)))*I567,0)</f>
        <v>158</v>
      </c>
      <c r="V567" s="27">
        <f>ROUND(IF($F567=0,P567,IF($F567=1,P567,IF($F567=2,P567,IF($F567=5,P567,0))))*J567,0)</f>
        <v>167</v>
      </c>
      <c r="W567" s="27">
        <f>ROUND(IF($F567=0,Q567,IF($F567=1,Q567,IF($F567=2,Q567,IF($F567=3,Q567,IF($F567=5,Q567,0)))))*K567,0)</f>
        <v>181</v>
      </c>
      <c r="X567" s="27">
        <f>ROUND(IF($F567=0,R567,IF($F567=1,R567,IF($F567=2,R567,IF($F567=3,R567,IF($F567=4,R567,IF($F567=5,R567,0))))))*L567,0)</f>
        <v>185</v>
      </c>
      <c r="Y567" s="27">
        <f t="shared" ref="Y567" si="2885">ROUND(IF($F567=0,M567,IF($F567=5,M567,0))*H567,0)</f>
        <v>151</v>
      </c>
      <c r="Z567" s="27">
        <f t="shared" ref="Z567" si="2886">ROUND(IF($F567=0,N567,IF($F567=5,N567,0))*H567,0)</f>
        <v>151</v>
      </c>
      <c r="AA567" s="27">
        <f>ROUND(IF($F567=0,O567,IF($F567=1,O567,IF($F567=5,O567,0)))*I567,0)</f>
        <v>158</v>
      </c>
      <c r="AB567" s="27">
        <f>ROUND(IF($F567=0,P567,IF($F567=1,P567,IF($F567=2,P567,IF($F567=5,P567,0))))*J567,0)</f>
        <v>167</v>
      </c>
      <c r="AC567" s="27">
        <f>ROUND(IF($F567=0,Q567,IF($F567=1,Q567,IF($F567=2,Q567,IF($F567=3,Q567,IF($F567=5,Q567,0)))))*K567,0)</f>
        <v>181</v>
      </c>
      <c r="AD567" s="27">
        <f>ROUND(IF($F567=0,R567,IF($F567=1,R567,IF($F567=2,R567,IF($F567=3,R567,IF($F567=4,R567,IF($F567=5,R567,0))))))*L567,0)</f>
        <v>185</v>
      </c>
    </row>
    <row r="568" spans="1:30" s="2" customFormat="1" ht="18" customHeight="1" outlineLevel="1">
      <c r="A568" s="72"/>
      <c r="B568" s="72"/>
      <c r="C568" s="22" t="s">
        <v>951</v>
      </c>
      <c r="D568" s="25" t="s">
        <v>1122</v>
      </c>
      <c r="E568" s="4">
        <f>SUM(E569:E570)</f>
        <v>44700</v>
      </c>
      <c r="F568" s="9"/>
      <c r="G568" s="9"/>
      <c r="H568" s="3"/>
      <c r="I568" s="3"/>
      <c r="J568" s="3"/>
      <c r="K568" s="3"/>
      <c r="L568" s="3"/>
      <c r="M568" s="5">
        <f>VLOOKUP($C568,'[1]1.계획인구(행정)'!$C$7:$U$501,14,FALSE)</f>
        <v>99</v>
      </c>
      <c r="N568" s="5">
        <f>VLOOKUP($C568,'[1]1.계획인구(행정)'!$C$7:$U$501,15,FALSE)</f>
        <v>99</v>
      </c>
      <c r="O568" s="5">
        <f>VLOOKUP($C568,'[1]1.계획인구(행정)'!$C$7:$U$501,16,FALSE)</f>
        <v>97</v>
      </c>
      <c r="P568" s="5">
        <f>VLOOKUP($C568,'[1]1.계획인구(행정)'!$C$7:$U$501,17,FALSE)</f>
        <v>96</v>
      </c>
      <c r="Q568" s="5">
        <f>VLOOKUP($C568,'[1]1.계획인구(행정)'!$C$7:$U$501,18,FALSE)</f>
        <v>99</v>
      </c>
      <c r="R568" s="5">
        <f>VLOOKUP($C568,'[1]1.계획인구(행정)'!$C$7:$U$501,19,FALSE)</f>
        <v>100</v>
      </c>
      <c r="S568" s="5">
        <f t="shared" ref="S568:T568" si="2887">SUM(S569:S570)</f>
        <v>75</v>
      </c>
      <c r="T568" s="5">
        <f t="shared" si="2887"/>
        <v>75</v>
      </c>
      <c r="U568" s="5">
        <f t="shared" ref="U568" si="2888">SUM(U569:U570)</f>
        <v>78</v>
      </c>
      <c r="V568" s="5">
        <f t="shared" ref="V568" si="2889">SUM(V569:V570)</f>
        <v>81</v>
      </c>
      <c r="W568" s="5">
        <f t="shared" ref="W568" si="2890">SUM(W569:W570)</f>
        <v>89</v>
      </c>
      <c r="X568" s="5">
        <f t="shared" ref="X568" si="2891">SUM(X569:X570)</f>
        <v>90</v>
      </c>
      <c r="Y568" s="5">
        <f t="shared" ref="Y568:Z568" si="2892">SUM(Y569:Y570)</f>
        <v>75</v>
      </c>
      <c r="Z568" s="5">
        <f t="shared" si="2892"/>
        <v>75</v>
      </c>
      <c r="AA568" s="5">
        <f t="shared" ref="AA568" si="2893">SUM(AA569:AA570)</f>
        <v>78</v>
      </c>
      <c r="AB568" s="5">
        <f t="shared" ref="AB568" si="2894">SUM(AB569:AB570)</f>
        <v>81</v>
      </c>
      <c r="AC568" s="5">
        <f t="shared" ref="AC568" si="2895">SUM(AC569:AC570)</f>
        <v>89</v>
      </c>
      <c r="AD568" s="5">
        <f t="shared" ref="AD568" si="2896">SUM(AD569:AD570)</f>
        <v>90</v>
      </c>
    </row>
    <row r="569" spans="1:30" s="2" customFormat="1" ht="18" customHeight="1" outlineLevel="1">
      <c r="A569" s="72"/>
      <c r="B569" s="72"/>
      <c r="C569" s="12"/>
      <c r="D569" s="25" t="s">
        <v>597</v>
      </c>
      <c r="E569" s="4">
        <v>23965</v>
      </c>
      <c r="F569" s="9">
        <v>0</v>
      </c>
      <c r="G569" s="9"/>
      <c r="H569" s="3">
        <v>0.75</v>
      </c>
      <c r="I569" s="3">
        <v>0.8</v>
      </c>
      <c r="J569" s="3">
        <v>0.85</v>
      </c>
      <c r="K569" s="3">
        <v>0.9</v>
      </c>
      <c r="L569" s="3">
        <v>0.9</v>
      </c>
      <c r="M569" s="5">
        <f>ROUND(M$568*($E569/$E$568),0)</f>
        <v>53</v>
      </c>
      <c r="N569" s="5">
        <f t="shared" ref="N569:R569" si="2897">ROUND(N$568*($E569/$E$568),0)</f>
        <v>53</v>
      </c>
      <c r="O569" s="5">
        <f t="shared" si="2897"/>
        <v>52</v>
      </c>
      <c r="P569" s="5">
        <f t="shared" si="2897"/>
        <v>51</v>
      </c>
      <c r="Q569" s="5">
        <f t="shared" si="2897"/>
        <v>53</v>
      </c>
      <c r="R569" s="5">
        <f t="shared" si="2897"/>
        <v>54</v>
      </c>
      <c r="S569" s="27">
        <f t="shared" ref="S569:S570" si="2898">ROUND(IF($F569=0,M569,IF($F569=5,0,0))*H569,0)</f>
        <v>40</v>
      </c>
      <c r="T569" s="27">
        <f t="shared" ref="T569:T570" si="2899">ROUND(IF($F569=0,N569,IF($F569=5,0,0))*H569,0)</f>
        <v>40</v>
      </c>
      <c r="U569" s="27">
        <f t="shared" ref="U569:U570" si="2900">ROUND(IF($F569=0,O569,IF($F569=1,O569,IF($F569=5,O569,0)))*I569,0)</f>
        <v>42</v>
      </c>
      <c r="V569" s="27">
        <f t="shared" ref="V569:V570" si="2901">ROUND(IF($F569=0,P569,IF($F569=1,P569,IF($F569=2,P569,IF($F569=5,P569,0))))*J569,0)</f>
        <v>43</v>
      </c>
      <c r="W569" s="27">
        <f t="shared" ref="W569:W570" si="2902">ROUND(IF($F569=0,Q569,IF($F569=1,Q569,IF($F569=2,Q569,IF($F569=3,Q569,IF($F569=5,Q569,0)))))*K569,0)</f>
        <v>48</v>
      </c>
      <c r="X569" s="27">
        <f t="shared" ref="X569:X570" si="2903">ROUND(IF($F569=0,R569,IF($F569=1,R569,IF($F569=2,R569,IF($F569=3,R569,IF($F569=4,R569,IF($F569=5,R569,0))))))*L569,0)</f>
        <v>49</v>
      </c>
      <c r="Y569" s="27">
        <f t="shared" ref="Y569:Y570" si="2904">ROUND(IF($F569=0,M569,IF($F569=5,M569,0))*H569,0)</f>
        <v>40</v>
      </c>
      <c r="Z569" s="27">
        <f t="shared" ref="Z569:Z570" si="2905">ROUND(IF($F569=0,N569,IF($F569=5,N569,0))*H569,0)</f>
        <v>40</v>
      </c>
      <c r="AA569" s="27">
        <f t="shared" ref="AA569:AA570" si="2906">ROUND(IF($F569=0,O569,IF($F569=1,O569,IF($F569=5,O569,0)))*I569,0)</f>
        <v>42</v>
      </c>
      <c r="AB569" s="27">
        <f t="shared" ref="AB569:AB570" si="2907">ROUND(IF($F569=0,P569,IF($F569=1,P569,IF($F569=2,P569,IF($F569=5,P569,0))))*J569,0)</f>
        <v>43</v>
      </c>
      <c r="AC569" s="27">
        <f t="shared" ref="AC569:AC570" si="2908">ROUND(IF($F569=0,Q569,IF($F569=1,Q569,IF($F569=2,Q569,IF($F569=3,Q569,IF($F569=5,Q569,0)))))*K569,0)</f>
        <v>48</v>
      </c>
      <c r="AD569" s="27">
        <f t="shared" ref="AD569:AD570" si="2909">ROUND(IF($F569=0,R569,IF($F569=1,R569,IF($F569=2,R569,IF($F569=3,R569,IF($F569=4,R569,IF($F569=5,R569,0))))))*L569,0)</f>
        <v>49</v>
      </c>
    </row>
    <row r="570" spans="1:30" s="2" customFormat="1" ht="18" customHeight="1" outlineLevel="1">
      <c r="A570" s="72"/>
      <c r="B570" s="72"/>
      <c r="C570" s="11"/>
      <c r="D570" s="25" t="s">
        <v>598</v>
      </c>
      <c r="E570" s="4">
        <v>20735</v>
      </c>
      <c r="F570" s="9">
        <v>0</v>
      </c>
      <c r="G570" s="9"/>
      <c r="H570" s="3">
        <v>0.75</v>
      </c>
      <c r="I570" s="3">
        <v>0.8</v>
      </c>
      <c r="J570" s="3">
        <v>0.85</v>
      </c>
      <c r="K570" s="3">
        <v>0.9</v>
      </c>
      <c r="L570" s="3">
        <v>0.9</v>
      </c>
      <c r="M570" s="5">
        <f>M568-M569</f>
        <v>46</v>
      </c>
      <c r="N570" s="5">
        <f t="shared" ref="N570" si="2910">N568-N569</f>
        <v>46</v>
      </c>
      <c r="O570" s="5">
        <f t="shared" ref="O570:R570" si="2911">O568-O569</f>
        <v>45</v>
      </c>
      <c r="P570" s="5">
        <f t="shared" si="2911"/>
        <v>45</v>
      </c>
      <c r="Q570" s="5">
        <f t="shared" si="2911"/>
        <v>46</v>
      </c>
      <c r="R570" s="5">
        <f t="shared" si="2911"/>
        <v>46</v>
      </c>
      <c r="S570" s="27">
        <f t="shared" si="2898"/>
        <v>35</v>
      </c>
      <c r="T570" s="27">
        <f t="shared" si="2899"/>
        <v>35</v>
      </c>
      <c r="U570" s="27">
        <f t="shared" si="2900"/>
        <v>36</v>
      </c>
      <c r="V570" s="27">
        <f t="shared" si="2901"/>
        <v>38</v>
      </c>
      <c r="W570" s="27">
        <f t="shared" si="2902"/>
        <v>41</v>
      </c>
      <c r="X570" s="27">
        <f t="shared" si="2903"/>
        <v>41</v>
      </c>
      <c r="Y570" s="27">
        <f t="shared" si="2904"/>
        <v>35</v>
      </c>
      <c r="Z570" s="27">
        <f t="shared" si="2905"/>
        <v>35</v>
      </c>
      <c r="AA570" s="27">
        <f t="shared" si="2906"/>
        <v>36</v>
      </c>
      <c r="AB570" s="27">
        <f t="shared" si="2907"/>
        <v>38</v>
      </c>
      <c r="AC570" s="27">
        <f t="shared" si="2908"/>
        <v>41</v>
      </c>
      <c r="AD570" s="27">
        <f t="shared" si="2909"/>
        <v>41</v>
      </c>
    </row>
    <row r="571" spans="1:30" s="2" customFormat="1" ht="18" customHeight="1">
      <c r="A571" s="72"/>
      <c r="B571" s="25" t="s">
        <v>422</v>
      </c>
      <c r="C571" s="25" t="s">
        <v>423</v>
      </c>
      <c r="D571" s="25" t="s">
        <v>2</v>
      </c>
      <c r="E571" s="4"/>
      <c r="F571" s="9"/>
      <c r="G571" s="9"/>
      <c r="H571" s="3"/>
      <c r="I571" s="3"/>
      <c r="J571" s="3"/>
      <c r="K571" s="3"/>
      <c r="L571" s="3"/>
      <c r="M571" s="5">
        <f>SUMPRODUCT(($D572:$D577="계")*(M572:M577))</f>
        <v>304</v>
      </c>
      <c r="N571" s="5">
        <f t="shared" ref="N571" si="2912">SUMPRODUCT(($D572:$D577="계")*(N572:N577))</f>
        <v>305</v>
      </c>
      <c r="O571" s="5">
        <f t="shared" ref="O571:R571" si="2913">SUMPRODUCT(($D572:$D577="계")*(O572:O577))</f>
        <v>301</v>
      </c>
      <c r="P571" s="5">
        <f t="shared" si="2913"/>
        <v>298</v>
      </c>
      <c r="Q571" s="5">
        <f t="shared" si="2913"/>
        <v>303</v>
      </c>
      <c r="R571" s="5">
        <f t="shared" si="2913"/>
        <v>310</v>
      </c>
      <c r="S571" s="5">
        <f t="shared" ref="S571:T571" si="2914">SUMPRODUCT(($D572:$D577="계")*(S572:S577))</f>
        <v>44</v>
      </c>
      <c r="T571" s="5">
        <f t="shared" si="2914"/>
        <v>44</v>
      </c>
      <c r="U571" s="5">
        <f t="shared" ref="U571" si="2915">SUMPRODUCT(($D572:$D577="계")*(U572:U577))</f>
        <v>241</v>
      </c>
      <c r="V571" s="5">
        <f t="shared" ref="V571" si="2916">SUMPRODUCT(($D572:$D577="계")*(V572:V577))</f>
        <v>252</v>
      </c>
      <c r="W571" s="5">
        <f t="shared" ref="W571" si="2917">SUMPRODUCT(($D572:$D577="계")*(W572:W577))</f>
        <v>272</v>
      </c>
      <c r="X571" s="5">
        <f t="shared" ref="X571" si="2918">SUMPRODUCT(($D572:$D577="계")*(X572:X577))</f>
        <v>279</v>
      </c>
      <c r="Y571" s="5">
        <f t="shared" ref="Y571:Z571" si="2919">SUMPRODUCT(($D572:$D577="계")*(Y572:Y577))</f>
        <v>44</v>
      </c>
      <c r="Z571" s="5">
        <f t="shared" si="2919"/>
        <v>44</v>
      </c>
      <c r="AA571" s="5">
        <f t="shared" ref="AA571" si="2920">SUMPRODUCT(($D572:$D577="계")*(AA572:AA577))</f>
        <v>241</v>
      </c>
      <c r="AB571" s="5">
        <f t="shared" ref="AB571" si="2921">SUMPRODUCT(($D572:$D577="계")*(AB572:AB577))</f>
        <v>252</v>
      </c>
      <c r="AC571" s="5">
        <f t="shared" ref="AC571" si="2922">SUMPRODUCT(($D572:$D577="계")*(AC572:AC577))</f>
        <v>272</v>
      </c>
      <c r="AD571" s="5">
        <f t="shared" ref="AD571" si="2923">SUMPRODUCT(($D572:$D577="계")*(AD572:AD577))</f>
        <v>279</v>
      </c>
    </row>
    <row r="572" spans="1:30" s="2" customFormat="1" ht="18" customHeight="1" outlineLevel="1">
      <c r="A572" s="72" t="s">
        <v>1130</v>
      </c>
      <c r="B572" s="76" t="s">
        <v>1513</v>
      </c>
      <c r="C572" s="22" t="s">
        <v>952</v>
      </c>
      <c r="D572" s="25" t="s">
        <v>1122</v>
      </c>
      <c r="E572" s="4"/>
      <c r="F572" s="9"/>
      <c r="G572" s="9"/>
      <c r="H572" s="3"/>
      <c r="I572" s="3"/>
      <c r="J572" s="3"/>
      <c r="K572" s="3"/>
      <c r="L572" s="3"/>
      <c r="M572" s="5">
        <f>VLOOKUP($C572,'[1]1.계획인구(행정)'!$C$7:$U$501,14,FALSE)</f>
        <v>58</v>
      </c>
      <c r="N572" s="5">
        <f>VLOOKUP($C572,'[1]1.계획인구(행정)'!$C$7:$U$501,15,FALSE)</f>
        <v>58</v>
      </c>
      <c r="O572" s="5">
        <f>VLOOKUP($C572,'[1]1.계획인구(행정)'!$C$7:$U$501,16,FALSE)</f>
        <v>58</v>
      </c>
      <c r="P572" s="5">
        <f>VLOOKUP($C572,'[1]1.계획인구(행정)'!$C$7:$U$501,17,FALSE)</f>
        <v>57</v>
      </c>
      <c r="Q572" s="5">
        <f>VLOOKUP($C572,'[1]1.계획인구(행정)'!$C$7:$U$501,18,FALSE)</f>
        <v>58</v>
      </c>
      <c r="R572" s="5">
        <f>VLOOKUP($C572,'[1]1.계획인구(행정)'!$C$7:$U$501,19,FALSE)</f>
        <v>59</v>
      </c>
      <c r="S572" s="5">
        <f t="shared" ref="S572:T572" si="2924">SUM(S573)</f>
        <v>44</v>
      </c>
      <c r="T572" s="5">
        <f t="shared" si="2924"/>
        <v>44</v>
      </c>
      <c r="U572" s="5">
        <f t="shared" ref="U572" si="2925">SUM(U573)</f>
        <v>46</v>
      </c>
      <c r="V572" s="5">
        <f t="shared" ref="V572" si="2926">SUM(V573)</f>
        <v>48</v>
      </c>
      <c r="W572" s="5">
        <f t="shared" ref="W572" si="2927">SUM(W573)</f>
        <v>52</v>
      </c>
      <c r="X572" s="5">
        <f t="shared" ref="X572" si="2928">SUM(X573)</f>
        <v>53</v>
      </c>
      <c r="Y572" s="5">
        <f t="shared" ref="Y572:Z572" si="2929">SUM(Y573)</f>
        <v>44</v>
      </c>
      <c r="Z572" s="5">
        <f t="shared" si="2929"/>
        <v>44</v>
      </c>
      <c r="AA572" s="5">
        <f t="shared" ref="AA572" si="2930">SUM(AA573)</f>
        <v>46</v>
      </c>
      <c r="AB572" s="5">
        <f t="shared" ref="AB572" si="2931">SUM(AB573)</f>
        <v>48</v>
      </c>
      <c r="AC572" s="5">
        <f t="shared" ref="AC572" si="2932">SUM(AC573)</f>
        <v>52</v>
      </c>
      <c r="AD572" s="5">
        <f t="shared" ref="AD572" si="2933">SUM(AD573)</f>
        <v>53</v>
      </c>
    </row>
    <row r="573" spans="1:30" s="2" customFormat="1" ht="18" customHeight="1" outlineLevel="1">
      <c r="A573" s="72"/>
      <c r="B573" s="77"/>
      <c r="C573" s="11"/>
      <c r="D573" s="25" t="s">
        <v>599</v>
      </c>
      <c r="E573" s="4"/>
      <c r="F573" s="9">
        <v>0</v>
      </c>
      <c r="G573" s="9"/>
      <c r="H573" s="3">
        <v>0.75</v>
      </c>
      <c r="I573" s="3">
        <v>0.8</v>
      </c>
      <c r="J573" s="3">
        <v>0.85</v>
      </c>
      <c r="K573" s="3">
        <v>0.9</v>
      </c>
      <c r="L573" s="3">
        <v>0.9</v>
      </c>
      <c r="M573" s="5">
        <f>M572</f>
        <v>58</v>
      </c>
      <c r="N573" s="5">
        <f t="shared" ref="N573:R573" si="2934">N572</f>
        <v>58</v>
      </c>
      <c r="O573" s="5">
        <f t="shared" si="2934"/>
        <v>58</v>
      </c>
      <c r="P573" s="5">
        <f t="shared" si="2934"/>
        <v>57</v>
      </c>
      <c r="Q573" s="5">
        <f t="shared" si="2934"/>
        <v>58</v>
      </c>
      <c r="R573" s="5">
        <f t="shared" si="2934"/>
        <v>59</v>
      </c>
      <c r="S573" s="27">
        <f t="shared" ref="S573" si="2935">ROUND(IF($F573=0,M573,IF($F573=5,0,0))*H573,0)</f>
        <v>44</v>
      </c>
      <c r="T573" s="27">
        <f t="shared" ref="T573" si="2936">ROUND(IF($F573=0,N573,IF($F573=5,0,0))*H573,0)</f>
        <v>44</v>
      </c>
      <c r="U573" s="27">
        <f>ROUND(IF($F573=0,O573,IF($F573=1,O573,IF($F573=5,O573,0)))*I573,0)</f>
        <v>46</v>
      </c>
      <c r="V573" s="27">
        <f>ROUND(IF($F573=0,P573,IF($F573=1,P573,IF($F573=2,P573,IF($F573=5,P573,0))))*J573,0)</f>
        <v>48</v>
      </c>
      <c r="W573" s="27">
        <f>ROUND(IF($F573=0,Q573,IF($F573=1,Q573,IF($F573=2,Q573,IF($F573=3,Q573,IF($F573=5,Q573,0)))))*K573,0)</f>
        <v>52</v>
      </c>
      <c r="X573" s="27">
        <f>ROUND(IF($F573=0,R573,IF($F573=1,R573,IF($F573=2,R573,IF($F573=3,R573,IF($F573=4,R573,IF($F573=5,R573,0))))))*L573,0)</f>
        <v>53</v>
      </c>
      <c r="Y573" s="27">
        <f t="shared" ref="Y573" si="2937">ROUND(IF($F573=0,M573,IF($F573=5,M573,0))*H573,0)</f>
        <v>44</v>
      </c>
      <c r="Z573" s="27">
        <f t="shared" ref="Z573" si="2938">ROUND(IF($F573=0,N573,IF($F573=5,N573,0))*H573,0)</f>
        <v>44</v>
      </c>
      <c r="AA573" s="27">
        <f>ROUND(IF($F573=0,O573,IF($F573=1,O573,IF($F573=5,O573,0)))*I573,0)</f>
        <v>46</v>
      </c>
      <c r="AB573" s="27">
        <f>ROUND(IF($F573=0,P573,IF($F573=1,P573,IF($F573=2,P573,IF($F573=5,P573,0))))*J573,0)</f>
        <v>48</v>
      </c>
      <c r="AC573" s="27">
        <f>ROUND(IF($F573=0,Q573,IF($F573=1,Q573,IF($F573=2,Q573,IF($F573=3,Q573,IF($F573=5,Q573,0)))))*K573,0)</f>
        <v>52</v>
      </c>
      <c r="AD573" s="27">
        <f>ROUND(IF($F573=0,R573,IF($F573=1,R573,IF($F573=2,R573,IF($F573=3,R573,IF($F573=4,R573,IF($F573=5,R573,0))))))*L573,0)</f>
        <v>53</v>
      </c>
    </row>
    <row r="574" spans="1:30" s="2" customFormat="1" ht="18" customHeight="1" outlineLevel="1">
      <c r="A574" s="72"/>
      <c r="B574" s="77"/>
      <c r="C574" s="22" t="s">
        <v>953</v>
      </c>
      <c r="D574" s="25" t="s">
        <v>1122</v>
      </c>
      <c r="E574" s="4"/>
      <c r="F574" s="9"/>
      <c r="G574" s="9"/>
      <c r="H574" s="3"/>
      <c r="I574" s="3"/>
      <c r="J574" s="3"/>
      <c r="K574" s="3"/>
      <c r="L574" s="3"/>
      <c r="M574" s="5">
        <f>VLOOKUP($C574,'[1]1.계획인구(행정)'!$C$7:$U$501,14,FALSE)</f>
        <v>168</v>
      </c>
      <c r="N574" s="5">
        <f>VLOOKUP($C574,'[1]1.계획인구(행정)'!$C$7:$U$501,15,FALSE)</f>
        <v>169</v>
      </c>
      <c r="O574" s="5">
        <f>VLOOKUP($C574,'[1]1.계획인구(행정)'!$C$7:$U$501,16,FALSE)</f>
        <v>166</v>
      </c>
      <c r="P574" s="5">
        <f>VLOOKUP($C574,'[1]1.계획인구(행정)'!$C$7:$U$501,17,FALSE)</f>
        <v>164</v>
      </c>
      <c r="Q574" s="5">
        <f>VLOOKUP($C574,'[1]1.계획인구(행정)'!$C$7:$U$501,18,FALSE)</f>
        <v>167</v>
      </c>
      <c r="R574" s="5">
        <f>VLOOKUP($C574,'[1]1.계획인구(행정)'!$C$7:$U$501,19,FALSE)</f>
        <v>171</v>
      </c>
      <c r="S574" s="5">
        <f t="shared" ref="S574:T574" si="2939">SUM(S575)</f>
        <v>0</v>
      </c>
      <c r="T574" s="5">
        <f t="shared" si="2939"/>
        <v>0</v>
      </c>
      <c r="U574" s="5">
        <f t="shared" ref="U574" si="2940">SUM(U575)</f>
        <v>133</v>
      </c>
      <c r="V574" s="5">
        <f t="shared" ref="V574" si="2941">SUM(V575)</f>
        <v>139</v>
      </c>
      <c r="W574" s="5">
        <f t="shared" ref="W574" si="2942">SUM(W575)</f>
        <v>150</v>
      </c>
      <c r="X574" s="5">
        <f t="shared" ref="X574" si="2943">SUM(X575)</f>
        <v>154</v>
      </c>
      <c r="Y574" s="5">
        <f t="shared" ref="Y574:Z574" si="2944">SUM(Y575)</f>
        <v>0</v>
      </c>
      <c r="Z574" s="5">
        <f t="shared" si="2944"/>
        <v>0</v>
      </c>
      <c r="AA574" s="5">
        <f t="shared" ref="AA574" si="2945">SUM(AA575)</f>
        <v>133</v>
      </c>
      <c r="AB574" s="5">
        <f t="shared" ref="AB574" si="2946">SUM(AB575)</f>
        <v>139</v>
      </c>
      <c r="AC574" s="5">
        <f t="shared" ref="AC574" si="2947">SUM(AC575)</f>
        <v>150</v>
      </c>
      <c r="AD574" s="5">
        <f t="shared" ref="AD574" si="2948">SUM(AD575)</f>
        <v>154</v>
      </c>
    </row>
    <row r="575" spans="1:30" s="2" customFormat="1" ht="18" customHeight="1" outlineLevel="1">
      <c r="A575" s="72"/>
      <c r="B575" s="77"/>
      <c r="C575" s="11"/>
      <c r="D575" s="25" t="s">
        <v>601</v>
      </c>
      <c r="E575" s="4"/>
      <c r="F575" s="9">
        <v>1</v>
      </c>
      <c r="G575" s="9"/>
      <c r="H575" s="3">
        <v>0.75</v>
      </c>
      <c r="I575" s="3">
        <v>0.8</v>
      </c>
      <c r="J575" s="3">
        <v>0.85</v>
      </c>
      <c r="K575" s="3">
        <v>0.9</v>
      </c>
      <c r="L575" s="3">
        <v>0.9</v>
      </c>
      <c r="M575" s="5">
        <f>M574</f>
        <v>168</v>
      </c>
      <c r="N575" s="5">
        <f t="shared" ref="N575:O575" si="2949">N574</f>
        <v>169</v>
      </c>
      <c r="O575" s="5">
        <f t="shared" si="2949"/>
        <v>166</v>
      </c>
      <c r="P575" s="5">
        <f t="shared" ref="P575" si="2950">P574</f>
        <v>164</v>
      </c>
      <c r="Q575" s="5">
        <f t="shared" ref="Q575" si="2951">Q574</f>
        <v>167</v>
      </c>
      <c r="R575" s="5">
        <f t="shared" ref="R575" si="2952">R574</f>
        <v>171</v>
      </c>
      <c r="S575" s="27">
        <f t="shared" ref="S575" si="2953">ROUND(IF($F575=0,M575,IF($F575=5,0,0))*H575,0)</f>
        <v>0</v>
      </c>
      <c r="T575" s="27">
        <f t="shared" ref="T575" si="2954">ROUND(IF($F575=0,N575,IF($F575=5,0,0))*H575,0)</f>
        <v>0</v>
      </c>
      <c r="U575" s="27">
        <f>ROUND(IF($F575=0,O575,IF($F575=1,O575,IF($F575=5,O575,0)))*I575,0)</f>
        <v>133</v>
      </c>
      <c r="V575" s="27">
        <f>ROUND(IF($F575=0,P575,IF($F575=1,P575,IF($F575=2,P575,IF($F575=5,P575,0))))*J575,0)</f>
        <v>139</v>
      </c>
      <c r="W575" s="27">
        <f>ROUND(IF($F575=0,Q575,IF($F575=1,Q575,IF($F575=2,Q575,IF($F575=3,Q575,IF($F575=5,Q575,0)))))*K575,0)</f>
        <v>150</v>
      </c>
      <c r="X575" s="27">
        <f>ROUND(IF($F575=0,R575,IF($F575=1,R575,IF($F575=2,R575,IF($F575=3,R575,IF($F575=4,R575,IF($F575=5,R575,0))))))*L575,0)</f>
        <v>154</v>
      </c>
      <c r="Y575" s="27">
        <f t="shared" ref="Y575" si="2955">ROUND(IF($F575=0,M575,IF($F575=5,M575,0))*H575,0)</f>
        <v>0</v>
      </c>
      <c r="Z575" s="27">
        <f t="shared" ref="Z575" si="2956">ROUND(IF($F575=0,N575,IF($F575=5,N575,0))*H575,0)</f>
        <v>0</v>
      </c>
      <c r="AA575" s="27">
        <f>ROUND(IF($F575=0,O575,IF($F575=1,O575,IF($F575=5,O575,0)))*I575,0)</f>
        <v>133</v>
      </c>
      <c r="AB575" s="27">
        <f>ROUND(IF($F575=0,P575,IF($F575=1,P575,IF($F575=2,P575,IF($F575=5,P575,0))))*J575,0)</f>
        <v>139</v>
      </c>
      <c r="AC575" s="27">
        <f>ROUND(IF($F575=0,Q575,IF($F575=1,Q575,IF($F575=2,Q575,IF($F575=3,Q575,IF($F575=5,Q575,0)))))*K575,0)</f>
        <v>150</v>
      </c>
      <c r="AD575" s="27">
        <f>ROUND(IF($F575=0,R575,IF($F575=1,R575,IF($F575=2,R575,IF($F575=3,R575,IF($F575=4,R575,IF($F575=5,R575,0))))))*L575,0)</f>
        <v>154</v>
      </c>
    </row>
    <row r="576" spans="1:30" s="2" customFormat="1" ht="18" customHeight="1" outlineLevel="1">
      <c r="A576" s="72"/>
      <c r="B576" s="77"/>
      <c r="C576" s="22" t="s">
        <v>954</v>
      </c>
      <c r="D576" s="25" t="s">
        <v>1122</v>
      </c>
      <c r="E576" s="4"/>
      <c r="F576" s="9"/>
      <c r="G576" s="9"/>
      <c r="H576" s="3"/>
      <c r="I576" s="3"/>
      <c r="J576" s="3"/>
      <c r="K576" s="3"/>
      <c r="L576" s="3"/>
      <c r="M576" s="5">
        <f>VLOOKUP($C576,'[1]1.계획인구(행정)'!$C$7:$U$501,14,FALSE)</f>
        <v>78</v>
      </c>
      <c r="N576" s="5">
        <f>VLOOKUP($C576,'[1]1.계획인구(행정)'!$C$7:$U$501,15,FALSE)</f>
        <v>78</v>
      </c>
      <c r="O576" s="5">
        <f>VLOOKUP($C576,'[1]1.계획인구(행정)'!$C$7:$U$501,16,FALSE)</f>
        <v>77</v>
      </c>
      <c r="P576" s="5">
        <f>VLOOKUP($C576,'[1]1.계획인구(행정)'!$C$7:$U$501,17,FALSE)</f>
        <v>77</v>
      </c>
      <c r="Q576" s="5">
        <f>VLOOKUP($C576,'[1]1.계획인구(행정)'!$C$7:$U$501,18,FALSE)</f>
        <v>78</v>
      </c>
      <c r="R576" s="5">
        <f>VLOOKUP($C576,'[1]1.계획인구(행정)'!$C$7:$U$501,19,FALSE)</f>
        <v>80</v>
      </c>
      <c r="S576" s="5">
        <f t="shared" ref="S576:T576" si="2957">SUM(S577)</f>
        <v>0</v>
      </c>
      <c r="T576" s="5">
        <f t="shared" si="2957"/>
        <v>0</v>
      </c>
      <c r="U576" s="5">
        <f t="shared" ref="U576" si="2958">SUM(U577)</f>
        <v>62</v>
      </c>
      <c r="V576" s="5">
        <f t="shared" ref="V576" si="2959">SUM(V577)</f>
        <v>65</v>
      </c>
      <c r="W576" s="5">
        <f t="shared" ref="W576" si="2960">SUM(W577)</f>
        <v>70</v>
      </c>
      <c r="X576" s="5">
        <f t="shared" ref="X576" si="2961">SUM(X577)</f>
        <v>72</v>
      </c>
      <c r="Y576" s="5">
        <f t="shared" ref="Y576:Z576" si="2962">SUM(Y577)</f>
        <v>0</v>
      </c>
      <c r="Z576" s="5">
        <f t="shared" si="2962"/>
        <v>0</v>
      </c>
      <c r="AA576" s="5">
        <f t="shared" ref="AA576" si="2963">SUM(AA577)</f>
        <v>62</v>
      </c>
      <c r="AB576" s="5">
        <f t="shared" ref="AB576" si="2964">SUM(AB577)</f>
        <v>65</v>
      </c>
      <c r="AC576" s="5">
        <f t="shared" ref="AC576" si="2965">SUM(AC577)</f>
        <v>70</v>
      </c>
      <c r="AD576" s="5">
        <f t="shared" ref="AD576" si="2966">SUM(AD577)</f>
        <v>72</v>
      </c>
    </row>
    <row r="577" spans="1:32" s="2" customFormat="1" ht="18" customHeight="1" outlineLevel="1">
      <c r="A577" s="72"/>
      <c r="B577" s="78"/>
      <c r="C577" s="11"/>
      <c r="D577" s="25" t="s">
        <v>600</v>
      </c>
      <c r="E577" s="4"/>
      <c r="F577" s="9">
        <v>1</v>
      </c>
      <c r="G577" s="9"/>
      <c r="H577" s="3">
        <v>0.75</v>
      </c>
      <c r="I577" s="3">
        <v>0.8</v>
      </c>
      <c r="J577" s="3">
        <v>0.85</v>
      </c>
      <c r="K577" s="3">
        <v>0.9</v>
      </c>
      <c r="L577" s="3">
        <v>0.9</v>
      </c>
      <c r="M577" s="5">
        <f>M576</f>
        <v>78</v>
      </c>
      <c r="N577" s="5">
        <f t="shared" ref="N577:O577" si="2967">N576</f>
        <v>78</v>
      </c>
      <c r="O577" s="5">
        <f t="shared" si="2967"/>
        <v>77</v>
      </c>
      <c r="P577" s="5">
        <f t="shared" ref="P577" si="2968">P576</f>
        <v>77</v>
      </c>
      <c r="Q577" s="5">
        <f t="shared" ref="Q577" si="2969">Q576</f>
        <v>78</v>
      </c>
      <c r="R577" s="5">
        <f t="shared" ref="R577" si="2970">R576</f>
        <v>80</v>
      </c>
      <c r="S577" s="27">
        <f t="shared" ref="S577" si="2971">ROUND(IF($F577=0,M577,IF($F577=5,0,0))*H577,0)</f>
        <v>0</v>
      </c>
      <c r="T577" s="27">
        <f t="shared" ref="T577" si="2972">ROUND(IF($F577=0,N577,IF($F577=5,0,0))*H577,0)</f>
        <v>0</v>
      </c>
      <c r="U577" s="27">
        <f>ROUND(IF($F577=0,O577,IF($F577=1,O577,IF($F577=5,O577,0)))*I577,0)</f>
        <v>62</v>
      </c>
      <c r="V577" s="27">
        <f>ROUND(IF($F577=0,P577,IF($F577=1,P577,IF($F577=2,P577,IF($F577=5,P577,0))))*J577,0)</f>
        <v>65</v>
      </c>
      <c r="W577" s="27">
        <f>ROUND(IF($F577=0,Q577,IF($F577=1,Q577,IF($F577=2,Q577,IF($F577=3,Q577,IF($F577=5,Q577,0)))))*K577,0)</f>
        <v>70</v>
      </c>
      <c r="X577" s="27">
        <f>ROUND(IF($F577=0,R577,IF($F577=1,R577,IF($F577=2,R577,IF($F577=3,R577,IF($F577=4,R577,IF($F577=5,R577,0))))))*L577,0)</f>
        <v>72</v>
      </c>
      <c r="Y577" s="27">
        <f t="shared" ref="Y577" si="2973">ROUND(IF($F577=0,M577,IF($F577=5,M577,0))*H577,0)</f>
        <v>0</v>
      </c>
      <c r="Z577" s="27">
        <f t="shared" ref="Z577" si="2974">ROUND(IF($F577=0,N577,IF($F577=5,N577,0))*H577,0)</f>
        <v>0</v>
      </c>
      <c r="AA577" s="27">
        <f>ROUND(IF($F577=0,O577,IF($F577=1,O577,IF($F577=5,O577,0)))*I577,0)</f>
        <v>62</v>
      </c>
      <c r="AB577" s="27">
        <f>ROUND(IF($F577=0,P577,IF($F577=1,P577,IF($F577=2,P577,IF($F577=5,P577,0))))*J577,0)</f>
        <v>65</v>
      </c>
      <c r="AC577" s="27">
        <f>ROUND(IF($F577=0,Q577,IF($F577=1,Q577,IF($F577=2,Q577,IF($F577=3,Q577,IF($F577=5,Q577,0)))))*K577,0)</f>
        <v>70</v>
      </c>
      <c r="AD577" s="27">
        <f>ROUND(IF($F577=0,R577,IF($F577=1,R577,IF($F577=2,R577,IF($F577=3,R577,IF($F577=4,R577,IF($F577=5,R577,0))))))*L577,0)</f>
        <v>72</v>
      </c>
    </row>
    <row r="578" spans="1:32" s="2" customFormat="1" ht="17.100000000000001" customHeight="1">
      <c r="A578" s="72" t="s">
        <v>424</v>
      </c>
      <c r="B578" s="73" t="s">
        <v>40</v>
      </c>
      <c r="C578" s="74"/>
      <c r="D578" s="75"/>
      <c r="E578" s="6"/>
      <c r="F578" s="10"/>
      <c r="G578" s="10"/>
      <c r="H578" s="8"/>
      <c r="I578" s="8"/>
      <c r="J578" s="8"/>
      <c r="K578" s="8"/>
      <c r="L578" s="8"/>
      <c r="M578" s="7">
        <f>SUMPRODUCT(($D579:$D665="소계")*(M579:M665))</f>
        <v>7175</v>
      </c>
      <c r="N578" s="7">
        <f t="shared" ref="N578:R578" si="2975">SUMPRODUCT(($D579:$D665="소계")*(N579:N665))</f>
        <v>7186</v>
      </c>
      <c r="O578" s="7">
        <f t="shared" si="2975"/>
        <v>7075</v>
      </c>
      <c r="P578" s="7">
        <f t="shared" si="2975"/>
        <v>6999</v>
      </c>
      <c r="Q578" s="7">
        <f t="shared" si="2975"/>
        <v>7170</v>
      </c>
      <c r="R578" s="7">
        <f t="shared" si="2975"/>
        <v>7300</v>
      </c>
      <c r="S578" s="7">
        <f t="shared" ref="S578:T578" si="2976">SUMPRODUCT(($D579:$D665="소계")*(S579:S665))</f>
        <v>2237</v>
      </c>
      <c r="T578" s="7">
        <f t="shared" si="2976"/>
        <v>2241</v>
      </c>
      <c r="U578" s="7">
        <f t="shared" ref="U578" si="2977">SUMPRODUCT(($D579:$D665="소계")*(U579:U665))</f>
        <v>3884</v>
      </c>
      <c r="V578" s="7">
        <f t="shared" ref="V578" si="2978">SUMPRODUCT(($D579:$D665="소계")*(V579:V665))</f>
        <v>5938</v>
      </c>
      <c r="W578" s="7">
        <f t="shared" ref="W578" si="2979">SUMPRODUCT(($D579:$D665="소계")*(W579:W665))</f>
        <v>6442</v>
      </c>
      <c r="X578" s="7">
        <f t="shared" ref="X578" si="2980">SUMPRODUCT(($D579:$D665="소계")*(X579:X665))</f>
        <v>6561</v>
      </c>
      <c r="Y578" s="7">
        <f t="shared" ref="Y578:Z578" si="2981">SUMPRODUCT(($D579:$D665="소계")*(Y579:Y665))</f>
        <v>2754</v>
      </c>
      <c r="Z578" s="7">
        <f t="shared" si="2981"/>
        <v>2758</v>
      </c>
      <c r="AA578" s="7">
        <f t="shared" ref="AA578" si="2982">SUMPRODUCT(($D579:$D665="소계")*(AA579:AA665))</f>
        <v>3884</v>
      </c>
      <c r="AB578" s="7">
        <f t="shared" ref="AB578" si="2983">SUMPRODUCT(($D579:$D665="소계")*(AB579:AB665))</f>
        <v>5938</v>
      </c>
      <c r="AC578" s="7">
        <f t="shared" ref="AC578" si="2984">SUMPRODUCT(($D579:$D665="소계")*(AC579:AC665))</f>
        <v>6442</v>
      </c>
      <c r="AD578" s="7">
        <f t="shared" ref="AD578" si="2985">SUMPRODUCT(($D579:$D665="소계")*(AD579:AD665))</f>
        <v>6561</v>
      </c>
      <c r="AE578" s="29">
        <f>S578/M578</f>
        <v>0.31177700348432058</v>
      </c>
      <c r="AF578" s="29">
        <f>Y578/M578</f>
        <v>0.3838327526132404</v>
      </c>
    </row>
    <row r="579" spans="1:32" s="2" customFormat="1" ht="17.100000000000001" customHeight="1">
      <c r="A579" s="72"/>
      <c r="B579" s="72" t="s">
        <v>425</v>
      </c>
      <c r="C579" s="22" t="s">
        <v>426</v>
      </c>
      <c r="D579" s="25" t="s">
        <v>2</v>
      </c>
      <c r="E579" s="4">
        <f>SUM(E580:E583)</f>
        <v>106478</v>
      </c>
      <c r="F579" s="9"/>
      <c r="G579" s="9"/>
      <c r="H579" s="3"/>
      <c r="I579" s="3"/>
      <c r="J579" s="3"/>
      <c r="K579" s="3"/>
      <c r="L579" s="3"/>
      <c r="M579" s="5">
        <f>VLOOKUP($C579,'[1]1.계획인구(행정)'!$C$7:$U$501,14,FALSE)</f>
        <v>285</v>
      </c>
      <c r="N579" s="5">
        <f>VLOOKUP($C579,'[1]1.계획인구(행정)'!$C$7:$U$501,15,FALSE)</f>
        <v>286</v>
      </c>
      <c r="O579" s="5">
        <f>VLOOKUP($C579,'[1]1.계획인구(행정)'!$C$7:$U$501,16,FALSE)</f>
        <v>281</v>
      </c>
      <c r="P579" s="5">
        <f>VLOOKUP($C579,'[1]1.계획인구(행정)'!$C$7:$U$501,17,FALSE)</f>
        <v>278</v>
      </c>
      <c r="Q579" s="5">
        <f>VLOOKUP($C579,'[1]1.계획인구(행정)'!$C$7:$U$501,18,FALSE)</f>
        <v>285</v>
      </c>
      <c r="R579" s="5">
        <f>VLOOKUP($C579,'[1]1.계획인구(행정)'!$C$7:$U$501,19,FALSE)</f>
        <v>290</v>
      </c>
      <c r="S579" s="5">
        <f>SUM(S580:S583)</f>
        <v>0</v>
      </c>
      <c r="T579" s="5">
        <f>SUM(T580:T583)</f>
        <v>0</v>
      </c>
      <c r="U579" s="5">
        <f t="shared" ref="U579:AD579" si="2986">SUM(U580:U583)</f>
        <v>0</v>
      </c>
      <c r="V579" s="5">
        <f t="shared" si="2986"/>
        <v>224</v>
      </c>
      <c r="W579" s="5">
        <f t="shared" si="2986"/>
        <v>244</v>
      </c>
      <c r="X579" s="5">
        <f t="shared" si="2986"/>
        <v>246</v>
      </c>
      <c r="Y579" s="5">
        <f t="shared" si="2986"/>
        <v>0</v>
      </c>
      <c r="Z579" s="5">
        <f t="shared" ref="Z579" si="2987">SUM(Z580:Z583)</f>
        <v>0</v>
      </c>
      <c r="AA579" s="5">
        <f t="shared" si="2986"/>
        <v>0</v>
      </c>
      <c r="AB579" s="5">
        <f t="shared" si="2986"/>
        <v>224</v>
      </c>
      <c r="AC579" s="5">
        <f t="shared" si="2986"/>
        <v>244</v>
      </c>
      <c r="AD579" s="5">
        <f t="shared" si="2986"/>
        <v>246</v>
      </c>
    </row>
    <row r="580" spans="1:32" s="2" customFormat="1" ht="17.100000000000001" customHeight="1" outlineLevel="1">
      <c r="A580" s="72"/>
      <c r="B580" s="72"/>
      <c r="C580" s="12"/>
      <c r="D580" s="25" t="s">
        <v>602</v>
      </c>
      <c r="E580" s="4">
        <v>24337</v>
      </c>
      <c r="F580" s="9">
        <v>2</v>
      </c>
      <c r="G580" s="9"/>
      <c r="H580" s="3">
        <v>0.75</v>
      </c>
      <c r="I580" s="3">
        <v>0.8</v>
      </c>
      <c r="J580" s="3">
        <v>0.85</v>
      </c>
      <c r="K580" s="3">
        <v>0.9</v>
      </c>
      <c r="L580" s="3">
        <v>0.9</v>
      </c>
      <c r="M580" s="5">
        <f>ROUND(M$579*($E580/$E$579),0)</f>
        <v>65</v>
      </c>
      <c r="N580" s="5">
        <f t="shared" ref="N580:R582" si="2988">ROUND(N$579*($E580/$E$579),0)</f>
        <v>65</v>
      </c>
      <c r="O580" s="5">
        <f t="shared" si="2988"/>
        <v>64</v>
      </c>
      <c r="P580" s="5">
        <f t="shared" si="2988"/>
        <v>64</v>
      </c>
      <c r="Q580" s="5">
        <f t="shared" si="2988"/>
        <v>65</v>
      </c>
      <c r="R580" s="5">
        <f t="shared" si="2988"/>
        <v>66</v>
      </c>
      <c r="S580" s="27">
        <f t="shared" ref="S580:S583" si="2989">ROUND(IF($F580=0,M580,IF($F580=5,0,0))*H580,0)</f>
        <v>0</v>
      </c>
      <c r="T580" s="27">
        <f t="shared" ref="T580:T583" si="2990">ROUND(IF($F580=0,N580,IF($F580=5,0,0))*H580,0)</f>
        <v>0</v>
      </c>
      <c r="U580" s="27">
        <f t="shared" ref="U580:U583" si="2991">ROUND(IF($F580=0,O580,IF($F580=1,O580,IF($F580=5,O580,0)))*I580,0)</f>
        <v>0</v>
      </c>
      <c r="V580" s="27">
        <f t="shared" ref="V580:V583" si="2992">ROUND(IF($F580=0,P580,IF($F580=1,P580,IF($F580=2,P580,IF($F580=5,P580,0))))*J580,0)</f>
        <v>54</v>
      </c>
      <c r="W580" s="27">
        <f t="shared" ref="W580:W583" si="2993">ROUND(IF($F580=0,Q580,IF($F580=1,Q580,IF($F580=2,Q580,IF($F580=3,Q580,IF($F580=5,Q580,0)))))*K580,0)</f>
        <v>59</v>
      </c>
      <c r="X580" s="27">
        <f t="shared" ref="X580:X583" si="2994">ROUND(IF($F580=0,R580,IF($F580=1,R580,IF($F580=2,R580,IF($F580=3,R580,IF($F580=4,R580,IF($F580=5,R580,0))))))*L580,0)</f>
        <v>59</v>
      </c>
      <c r="Y580" s="27">
        <f t="shared" ref="Y580:Y583" si="2995">ROUND(IF($F580=0,M580,IF($F580=5,M580,0))*H580,0)</f>
        <v>0</v>
      </c>
      <c r="Z580" s="27">
        <f t="shared" ref="Z580:Z583" si="2996">ROUND(IF($F580=0,N580,IF($F580=5,N580,0))*H580,0)</f>
        <v>0</v>
      </c>
      <c r="AA580" s="27">
        <f t="shared" ref="AA580:AA583" si="2997">ROUND(IF($F580=0,O580,IF($F580=1,O580,IF($F580=5,O580,0)))*I580,0)</f>
        <v>0</v>
      </c>
      <c r="AB580" s="27">
        <f t="shared" ref="AB580:AB583" si="2998">ROUND(IF($F580=0,P580,IF($F580=1,P580,IF($F580=2,P580,IF($F580=5,P580,0))))*J580,0)</f>
        <v>54</v>
      </c>
      <c r="AC580" s="27">
        <f t="shared" ref="AC580:AC583" si="2999">ROUND(IF($F580=0,Q580,IF($F580=1,Q580,IF($F580=2,Q580,IF($F580=3,Q580,IF($F580=5,Q580,0)))))*K580,0)</f>
        <v>59</v>
      </c>
      <c r="AD580" s="27">
        <f t="shared" ref="AD580:AD583" si="3000">ROUND(IF($F580=0,R580,IF($F580=1,R580,IF($F580=2,R580,IF($F580=3,R580,IF($F580=4,R580,IF($F580=5,R580,0))))))*L580,0)</f>
        <v>59</v>
      </c>
    </row>
    <row r="581" spans="1:32" s="2" customFormat="1" ht="17.100000000000001" customHeight="1" outlineLevel="1">
      <c r="A581" s="72"/>
      <c r="B581" s="72"/>
      <c r="C581" s="12"/>
      <c r="D581" s="25" t="s">
        <v>603</v>
      </c>
      <c r="E581" s="4">
        <v>52310</v>
      </c>
      <c r="F581" s="9">
        <v>2</v>
      </c>
      <c r="G581" s="9"/>
      <c r="H581" s="3">
        <v>0.75</v>
      </c>
      <c r="I581" s="3">
        <v>0.8</v>
      </c>
      <c r="J581" s="3">
        <v>0.85</v>
      </c>
      <c r="K581" s="3">
        <v>0.9</v>
      </c>
      <c r="L581" s="3">
        <v>0.9</v>
      </c>
      <c r="M581" s="5">
        <f>ROUND(M$579*($E581/$E$579),0)</f>
        <v>140</v>
      </c>
      <c r="N581" s="5">
        <f t="shared" si="2988"/>
        <v>141</v>
      </c>
      <c r="O581" s="5">
        <f t="shared" si="2988"/>
        <v>138</v>
      </c>
      <c r="P581" s="5">
        <f t="shared" si="2988"/>
        <v>137</v>
      </c>
      <c r="Q581" s="5">
        <f t="shared" si="2988"/>
        <v>140</v>
      </c>
      <c r="R581" s="5">
        <f t="shared" si="2988"/>
        <v>142</v>
      </c>
      <c r="S581" s="27">
        <f t="shared" si="2989"/>
        <v>0</v>
      </c>
      <c r="T581" s="27">
        <f t="shared" si="2990"/>
        <v>0</v>
      </c>
      <c r="U581" s="27">
        <f t="shared" si="2991"/>
        <v>0</v>
      </c>
      <c r="V581" s="27">
        <f t="shared" si="2992"/>
        <v>116</v>
      </c>
      <c r="W581" s="27">
        <f t="shared" si="2993"/>
        <v>126</v>
      </c>
      <c r="X581" s="27">
        <f t="shared" si="2994"/>
        <v>128</v>
      </c>
      <c r="Y581" s="27">
        <f t="shared" si="2995"/>
        <v>0</v>
      </c>
      <c r="Z581" s="27">
        <f t="shared" si="2996"/>
        <v>0</v>
      </c>
      <c r="AA581" s="27">
        <f t="shared" si="2997"/>
        <v>0</v>
      </c>
      <c r="AB581" s="27">
        <f t="shared" si="2998"/>
        <v>116</v>
      </c>
      <c r="AC581" s="27">
        <f t="shared" si="2999"/>
        <v>126</v>
      </c>
      <c r="AD581" s="27">
        <f t="shared" si="3000"/>
        <v>128</v>
      </c>
    </row>
    <row r="582" spans="1:32" s="2" customFormat="1" ht="17.100000000000001" customHeight="1" outlineLevel="1">
      <c r="A582" s="72"/>
      <c r="B582" s="72"/>
      <c r="C582" s="12"/>
      <c r="D582" s="25" t="s">
        <v>604</v>
      </c>
      <c r="E582" s="4">
        <v>24404</v>
      </c>
      <c r="F582" s="9">
        <v>2</v>
      </c>
      <c r="G582" s="9"/>
      <c r="H582" s="3">
        <v>0.75</v>
      </c>
      <c r="I582" s="3">
        <v>0.8</v>
      </c>
      <c r="J582" s="3">
        <v>0.85</v>
      </c>
      <c r="K582" s="3">
        <v>0.9</v>
      </c>
      <c r="L582" s="3">
        <v>0.9</v>
      </c>
      <c r="M582" s="5">
        <f>ROUND(M$579*($E582/$E$579),0)</f>
        <v>65</v>
      </c>
      <c r="N582" s="5">
        <f t="shared" si="2988"/>
        <v>66</v>
      </c>
      <c r="O582" s="5">
        <f t="shared" si="2988"/>
        <v>64</v>
      </c>
      <c r="P582" s="5">
        <f t="shared" si="2988"/>
        <v>64</v>
      </c>
      <c r="Q582" s="5">
        <f t="shared" si="2988"/>
        <v>65</v>
      </c>
      <c r="R582" s="5">
        <f t="shared" si="2988"/>
        <v>66</v>
      </c>
      <c r="S582" s="27">
        <f t="shared" si="2989"/>
        <v>0</v>
      </c>
      <c r="T582" s="27">
        <f t="shared" si="2990"/>
        <v>0</v>
      </c>
      <c r="U582" s="27">
        <f t="shared" si="2991"/>
        <v>0</v>
      </c>
      <c r="V582" s="27">
        <f t="shared" si="2992"/>
        <v>54</v>
      </c>
      <c r="W582" s="27">
        <f t="shared" si="2993"/>
        <v>59</v>
      </c>
      <c r="X582" s="27">
        <f t="shared" si="2994"/>
        <v>59</v>
      </c>
      <c r="Y582" s="27">
        <f t="shared" si="2995"/>
        <v>0</v>
      </c>
      <c r="Z582" s="27">
        <f t="shared" si="2996"/>
        <v>0</v>
      </c>
      <c r="AA582" s="27">
        <f t="shared" si="2997"/>
        <v>0</v>
      </c>
      <c r="AB582" s="27">
        <f t="shared" si="2998"/>
        <v>54</v>
      </c>
      <c r="AC582" s="27">
        <f t="shared" si="2999"/>
        <v>59</v>
      </c>
      <c r="AD582" s="27">
        <f t="shared" si="3000"/>
        <v>59</v>
      </c>
    </row>
    <row r="583" spans="1:32" s="2" customFormat="1" ht="17.100000000000001" customHeight="1" outlineLevel="1">
      <c r="A583" s="72"/>
      <c r="B583" s="72"/>
      <c r="C583" s="11"/>
      <c r="D583" s="25" t="s">
        <v>605</v>
      </c>
      <c r="E583" s="4">
        <v>5427</v>
      </c>
      <c r="F583" s="9">
        <v>6</v>
      </c>
      <c r="G583" s="9"/>
      <c r="H583" s="3">
        <v>0.75</v>
      </c>
      <c r="I583" s="3">
        <v>0.8</v>
      </c>
      <c r="J583" s="3">
        <v>0.85</v>
      </c>
      <c r="K583" s="3">
        <v>0.9</v>
      </c>
      <c r="L583" s="3">
        <v>0.9</v>
      </c>
      <c r="M583" s="5">
        <f>M579-M580-M581-M582</f>
        <v>15</v>
      </c>
      <c r="N583" s="5">
        <f t="shared" ref="N583" si="3001">N579-N580-N581-N582</f>
        <v>14</v>
      </c>
      <c r="O583" s="5">
        <f t="shared" ref="O583:R583" si="3002">O579-O580-O581-O582</f>
        <v>15</v>
      </c>
      <c r="P583" s="5">
        <f t="shared" si="3002"/>
        <v>13</v>
      </c>
      <c r="Q583" s="5">
        <f t="shared" si="3002"/>
        <v>15</v>
      </c>
      <c r="R583" s="5">
        <f t="shared" si="3002"/>
        <v>16</v>
      </c>
      <c r="S583" s="27">
        <f t="shared" si="2989"/>
        <v>0</v>
      </c>
      <c r="T583" s="27">
        <f t="shared" si="2990"/>
        <v>0</v>
      </c>
      <c r="U583" s="27">
        <f t="shared" si="2991"/>
        <v>0</v>
      </c>
      <c r="V583" s="27">
        <f t="shared" si="2992"/>
        <v>0</v>
      </c>
      <c r="W583" s="27">
        <f t="shared" si="2993"/>
        <v>0</v>
      </c>
      <c r="X583" s="27">
        <f t="shared" si="2994"/>
        <v>0</v>
      </c>
      <c r="Y583" s="27">
        <f t="shared" si="2995"/>
        <v>0</v>
      </c>
      <c r="Z583" s="27">
        <f t="shared" si="2996"/>
        <v>0</v>
      </c>
      <c r="AA583" s="27">
        <f t="shared" si="2997"/>
        <v>0</v>
      </c>
      <c r="AB583" s="27">
        <f t="shared" si="2998"/>
        <v>0</v>
      </c>
      <c r="AC583" s="27">
        <f t="shared" si="2999"/>
        <v>0</v>
      </c>
      <c r="AD583" s="27">
        <f t="shared" si="3000"/>
        <v>0</v>
      </c>
    </row>
    <row r="584" spans="1:32" s="2" customFormat="1" ht="17.100000000000001" customHeight="1">
      <c r="A584" s="72"/>
      <c r="B584" s="72" t="s">
        <v>427</v>
      </c>
      <c r="C584" s="22" t="s">
        <v>606</v>
      </c>
      <c r="D584" s="25" t="s">
        <v>2</v>
      </c>
      <c r="E584" s="4">
        <f>SUM(E585:E587)</f>
        <v>75755</v>
      </c>
      <c r="F584" s="9"/>
      <c r="G584" s="9"/>
      <c r="H584" s="3"/>
      <c r="I584" s="3"/>
      <c r="J584" s="3"/>
      <c r="K584" s="3"/>
      <c r="L584" s="3"/>
      <c r="M584" s="5">
        <f>VLOOKUP($C584,'[1]1.계획인구(행정)'!$C$7:$U$501,14,FALSE)</f>
        <v>162</v>
      </c>
      <c r="N584" s="5">
        <f>VLOOKUP($C584,'[1]1.계획인구(행정)'!$C$7:$U$501,15,FALSE)</f>
        <v>162</v>
      </c>
      <c r="O584" s="5">
        <f>VLOOKUP($C584,'[1]1.계획인구(행정)'!$C$7:$U$501,16,FALSE)</f>
        <v>160</v>
      </c>
      <c r="P584" s="5">
        <f>VLOOKUP($C584,'[1]1.계획인구(행정)'!$C$7:$U$501,17,FALSE)</f>
        <v>158</v>
      </c>
      <c r="Q584" s="5">
        <f>VLOOKUP($C584,'[1]1.계획인구(행정)'!$C$7:$U$501,18,FALSE)</f>
        <v>162</v>
      </c>
      <c r="R584" s="5">
        <f>VLOOKUP($C584,'[1]1.계획인구(행정)'!$C$7:$U$501,19,FALSE)</f>
        <v>165</v>
      </c>
      <c r="S584" s="5">
        <f>SUM(S585:S587)</f>
        <v>0</v>
      </c>
      <c r="T584" s="5">
        <f>SUM(T585:T587)</f>
        <v>0</v>
      </c>
      <c r="U584" s="5">
        <f t="shared" ref="U584:AD584" si="3003">SUM(U585:U587)</f>
        <v>0</v>
      </c>
      <c r="V584" s="5">
        <f t="shared" si="3003"/>
        <v>135</v>
      </c>
      <c r="W584" s="5">
        <f t="shared" si="3003"/>
        <v>146</v>
      </c>
      <c r="X584" s="5">
        <f t="shared" si="3003"/>
        <v>149</v>
      </c>
      <c r="Y584" s="5">
        <f t="shared" si="3003"/>
        <v>0</v>
      </c>
      <c r="Z584" s="5">
        <f t="shared" si="3003"/>
        <v>0</v>
      </c>
      <c r="AA584" s="5">
        <f t="shared" si="3003"/>
        <v>0</v>
      </c>
      <c r="AB584" s="5">
        <f t="shared" si="3003"/>
        <v>135</v>
      </c>
      <c r="AC584" s="5">
        <f t="shared" si="3003"/>
        <v>146</v>
      </c>
      <c r="AD584" s="5">
        <f t="shared" si="3003"/>
        <v>149</v>
      </c>
    </row>
    <row r="585" spans="1:32" s="2" customFormat="1" ht="17.100000000000001" customHeight="1" outlineLevel="1">
      <c r="A585" s="72"/>
      <c r="B585" s="72"/>
      <c r="C585" s="12"/>
      <c r="D585" s="25" t="s">
        <v>607</v>
      </c>
      <c r="E585" s="4">
        <v>38971</v>
      </c>
      <c r="F585" s="9">
        <v>2</v>
      </c>
      <c r="G585" s="9"/>
      <c r="H585" s="3">
        <v>0.75</v>
      </c>
      <c r="I585" s="3">
        <v>0.8</v>
      </c>
      <c r="J585" s="3">
        <v>0.85</v>
      </c>
      <c r="K585" s="3">
        <v>0.9</v>
      </c>
      <c r="L585" s="3">
        <v>0.9</v>
      </c>
      <c r="M585" s="5">
        <f>ROUND(M$584*($E585/$E$584),0)</f>
        <v>83</v>
      </c>
      <c r="N585" s="5">
        <f t="shared" ref="N585:R586" si="3004">ROUND(N$584*($E585/$E$584),0)</f>
        <v>83</v>
      </c>
      <c r="O585" s="5">
        <f t="shared" si="3004"/>
        <v>82</v>
      </c>
      <c r="P585" s="5">
        <f t="shared" si="3004"/>
        <v>81</v>
      </c>
      <c r="Q585" s="5">
        <f t="shared" si="3004"/>
        <v>83</v>
      </c>
      <c r="R585" s="5">
        <f t="shared" si="3004"/>
        <v>85</v>
      </c>
      <c r="S585" s="27">
        <f t="shared" ref="S585:S587" si="3005">ROUND(IF($F585=0,M585,IF($F585=5,0,0))*H585,0)</f>
        <v>0</v>
      </c>
      <c r="T585" s="27">
        <f t="shared" ref="T585:T587" si="3006">ROUND(IF($F585=0,N585,IF($F585=5,0,0))*H585,0)</f>
        <v>0</v>
      </c>
      <c r="U585" s="27">
        <f t="shared" ref="U585:U586" si="3007">ROUND(IF($F585=0,O585,IF($F585=1,O585,IF($F585=5,O585,0)))*I585,0)</f>
        <v>0</v>
      </c>
      <c r="V585" s="27">
        <f t="shared" ref="V585:V586" si="3008">ROUND(IF($F585=0,P585,IF($F585=1,P585,IF($F585=2,P585,IF($F585=5,P585,0))))*J585,0)</f>
        <v>69</v>
      </c>
      <c r="W585" s="27">
        <f t="shared" ref="W585:W586" si="3009">ROUND(IF($F585=0,Q585,IF($F585=1,Q585,IF($F585=2,Q585,IF($F585=3,Q585,IF($F585=5,Q585,0)))))*K585,0)</f>
        <v>75</v>
      </c>
      <c r="X585" s="27">
        <f t="shared" ref="X585:X586" si="3010">ROUND(IF($F585=0,R585,IF($F585=1,R585,IF($F585=2,R585,IF($F585=3,R585,IF($F585=4,R585,IF($F585=5,R585,0))))))*L585,0)</f>
        <v>77</v>
      </c>
      <c r="Y585" s="27">
        <f t="shared" ref="Y585:Y587" si="3011">ROUND(IF($F585=0,M585,IF($F585=5,M585,0))*H585,0)</f>
        <v>0</v>
      </c>
      <c r="Z585" s="27">
        <f t="shared" ref="Z585:Z587" si="3012">ROUND(IF($F585=0,N585,IF($F585=5,N585,0))*H585,0)</f>
        <v>0</v>
      </c>
      <c r="AA585" s="27">
        <f t="shared" ref="AA585:AA586" si="3013">ROUND(IF($F585=0,O585,IF($F585=1,O585,IF($F585=5,O585,0)))*I585,0)</f>
        <v>0</v>
      </c>
      <c r="AB585" s="27">
        <f t="shared" ref="AB585:AB586" si="3014">ROUND(IF($F585=0,P585,IF($F585=1,P585,IF($F585=2,P585,IF($F585=5,P585,0))))*J585,0)</f>
        <v>69</v>
      </c>
      <c r="AC585" s="27">
        <f t="shared" ref="AC585:AC586" si="3015">ROUND(IF($F585=0,Q585,IF($F585=1,Q585,IF($F585=2,Q585,IF($F585=3,Q585,IF($F585=5,Q585,0)))))*K585,0)</f>
        <v>75</v>
      </c>
      <c r="AD585" s="27">
        <f t="shared" ref="AD585:AD586" si="3016">ROUND(IF($F585=0,R585,IF($F585=1,R585,IF($F585=2,R585,IF($F585=3,R585,IF($F585=4,R585,IF($F585=5,R585,0))))))*L585,0)</f>
        <v>77</v>
      </c>
    </row>
    <row r="586" spans="1:32" s="2" customFormat="1" ht="17.100000000000001" customHeight="1" outlineLevel="1">
      <c r="A586" s="72"/>
      <c r="B586" s="72"/>
      <c r="C586" s="12"/>
      <c r="D586" s="25" t="s">
        <v>608</v>
      </c>
      <c r="E586" s="4">
        <v>22819</v>
      </c>
      <c r="F586" s="9">
        <v>2</v>
      </c>
      <c r="G586" s="9"/>
      <c r="H586" s="3">
        <v>0.75</v>
      </c>
      <c r="I586" s="3">
        <v>0.8</v>
      </c>
      <c r="J586" s="3">
        <v>0.85</v>
      </c>
      <c r="K586" s="3">
        <v>0.9</v>
      </c>
      <c r="L586" s="3">
        <v>0.9</v>
      </c>
      <c r="M586" s="5">
        <f>ROUND(M$584*($E586/$E$584),0)</f>
        <v>49</v>
      </c>
      <c r="N586" s="5">
        <f t="shared" si="3004"/>
        <v>49</v>
      </c>
      <c r="O586" s="5">
        <f t="shared" si="3004"/>
        <v>48</v>
      </c>
      <c r="P586" s="5">
        <f t="shared" si="3004"/>
        <v>48</v>
      </c>
      <c r="Q586" s="5">
        <f t="shared" si="3004"/>
        <v>49</v>
      </c>
      <c r="R586" s="5">
        <f t="shared" si="3004"/>
        <v>50</v>
      </c>
      <c r="S586" s="27">
        <f t="shared" si="3005"/>
        <v>0</v>
      </c>
      <c r="T586" s="27">
        <f t="shared" si="3006"/>
        <v>0</v>
      </c>
      <c r="U586" s="27">
        <f t="shared" si="3007"/>
        <v>0</v>
      </c>
      <c r="V586" s="27">
        <f t="shared" si="3008"/>
        <v>41</v>
      </c>
      <c r="W586" s="27">
        <f t="shared" si="3009"/>
        <v>44</v>
      </c>
      <c r="X586" s="27">
        <f t="shared" si="3010"/>
        <v>45</v>
      </c>
      <c r="Y586" s="27">
        <f t="shared" si="3011"/>
        <v>0</v>
      </c>
      <c r="Z586" s="27">
        <f t="shared" si="3012"/>
        <v>0</v>
      </c>
      <c r="AA586" s="27">
        <f t="shared" si="3013"/>
        <v>0</v>
      </c>
      <c r="AB586" s="27">
        <f t="shared" si="3014"/>
        <v>41</v>
      </c>
      <c r="AC586" s="27">
        <f t="shared" si="3015"/>
        <v>44</v>
      </c>
      <c r="AD586" s="27">
        <f t="shared" si="3016"/>
        <v>45</v>
      </c>
    </row>
    <row r="587" spans="1:32" s="2" customFormat="1" ht="17.100000000000001" customHeight="1" outlineLevel="1">
      <c r="A587" s="72"/>
      <c r="B587" s="72"/>
      <c r="C587" s="11"/>
      <c r="D587" s="25" t="s">
        <v>609</v>
      </c>
      <c r="E587" s="4">
        <v>13965</v>
      </c>
      <c r="F587" s="9">
        <v>2</v>
      </c>
      <c r="G587" s="9"/>
      <c r="H587" s="3">
        <v>0.75</v>
      </c>
      <c r="I587" s="3">
        <v>0.8</v>
      </c>
      <c r="J587" s="3">
        <v>0.85</v>
      </c>
      <c r="K587" s="3">
        <v>0.9</v>
      </c>
      <c r="L587" s="3">
        <v>0.9</v>
      </c>
      <c r="M587" s="5">
        <f>M584-M585-M586</f>
        <v>30</v>
      </c>
      <c r="N587" s="5">
        <f t="shared" ref="N587" si="3017">N584-N585-N586</f>
        <v>30</v>
      </c>
      <c r="O587" s="5">
        <f t="shared" ref="O587:R587" si="3018">O584-O585-O586</f>
        <v>30</v>
      </c>
      <c r="P587" s="5">
        <f t="shared" si="3018"/>
        <v>29</v>
      </c>
      <c r="Q587" s="5">
        <f t="shared" si="3018"/>
        <v>30</v>
      </c>
      <c r="R587" s="5">
        <f t="shared" si="3018"/>
        <v>30</v>
      </c>
      <c r="S587" s="27">
        <f t="shared" si="3005"/>
        <v>0</v>
      </c>
      <c r="T587" s="27">
        <f t="shared" si="3006"/>
        <v>0</v>
      </c>
      <c r="U587" s="27">
        <f>ROUND(IF($F587=0,O587,IF($F587=1,O587,IF($F587=5,O587,0)))*I587,0)</f>
        <v>0</v>
      </c>
      <c r="V587" s="27">
        <f>ROUND(IF($F587=0,P587,IF($F587=1,P587,IF($F587=2,P587,IF($F587=5,P587,0))))*J587,0)</f>
        <v>25</v>
      </c>
      <c r="W587" s="27">
        <f>ROUND(IF($F587=0,Q587,IF($F587=1,Q587,IF($F587=2,Q587,IF($F587=3,Q587,IF($F587=5,Q587,0)))))*K587,0)</f>
        <v>27</v>
      </c>
      <c r="X587" s="27">
        <f>ROUND(IF($F587=0,R587,IF($F587=1,R587,IF($F587=2,R587,IF($F587=3,R587,IF($F587=4,R587,IF($F587=5,R587,0))))))*L587,0)</f>
        <v>27</v>
      </c>
      <c r="Y587" s="27">
        <f t="shared" si="3011"/>
        <v>0</v>
      </c>
      <c r="Z587" s="27">
        <f t="shared" si="3012"/>
        <v>0</v>
      </c>
      <c r="AA587" s="27">
        <f>ROUND(IF($F587=0,O587,IF($F587=1,O587,IF($F587=5,O587,0)))*I587,0)</f>
        <v>0</v>
      </c>
      <c r="AB587" s="27">
        <f>ROUND(IF($F587=0,P587,IF($F587=1,P587,IF($F587=2,P587,IF($F587=5,P587,0))))*J587,0)</f>
        <v>25</v>
      </c>
      <c r="AC587" s="27">
        <f>ROUND(IF($F587=0,Q587,IF($F587=1,Q587,IF($F587=2,Q587,IF($F587=3,Q587,IF($F587=5,Q587,0)))))*K587,0)</f>
        <v>27</v>
      </c>
      <c r="AD587" s="27">
        <f>ROUND(IF($F587=0,R587,IF($F587=1,R587,IF($F587=2,R587,IF($F587=3,R587,IF($F587=4,R587,IF($F587=5,R587,0))))))*L587,0)</f>
        <v>27</v>
      </c>
    </row>
    <row r="588" spans="1:32" s="2" customFormat="1" ht="17.100000000000001" customHeight="1">
      <c r="A588" s="72"/>
      <c r="B588" s="72" t="s">
        <v>428</v>
      </c>
      <c r="C588" s="25" t="s">
        <v>428</v>
      </c>
      <c r="D588" s="25" t="s">
        <v>2</v>
      </c>
      <c r="E588" s="4"/>
      <c r="F588" s="9"/>
      <c r="G588" s="9"/>
      <c r="H588" s="3"/>
      <c r="I588" s="3"/>
      <c r="J588" s="3"/>
      <c r="K588" s="3"/>
      <c r="L588" s="3"/>
      <c r="M588" s="5">
        <f>SUMPRODUCT(($D589:$D596="계")*(M589:M596))</f>
        <v>431</v>
      </c>
      <c r="N588" s="5">
        <f t="shared" ref="N588" si="3019">SUMPRODUCT(($D589:$D596="계")*(N589:N596))</f>
        <v>431</v>
      </c>
      <c r="O588" s="5">
        <f t="shared" ref="O588:R588" si="3020">SUMPRODUCT(($D589:$D596="계")*(O589:O596))</f>
        <v>425</v>
      </c>
      <c r="P588" s="5">
        <f t="shared" si="3020"/>
        <v>421</v>
      </c>
      <c r="Q588" s="5">
        <f t="shared" si="3020"/>
        <v>431</v>
      </c>
      <c r="R588" s="5">
        <f t="shared" si="3020"/>
        <v>439</v>
      </c>
      <c r="S588" s="5">
        <f t="shared" ref="S588:T588" si="3021">SUMPRODUCT(($D589:$D596="계")*(S589:S596))</f>
        <v>0</v>
      </c>
      <c r="T588" s="5">
        <f t="shared" si="3021"/>
        <v>0</v>
      </c>
      <c r="U588" s="5">
        <f t="shared" ref="U588" si="3022">SUMPRODUCT(($D589:$D596="계")*(U589:U596))</f>
        <v>0</v>
      </c>
      <c r="V588" s="5">
        <f t="shared" ref="V588" si="3023">SUMPRODUCT(($D589:$D596="계")*(V589:V596))</f>
        <v>358</v>
      </c>
      <c r="W588" s="5">
        <f t="shared" ref="W588" si="3024">SUMPRODUCT(($D589:$D596="계")*(W589:W596))</f>
        <v>387</v>
      </c>
      <c r="X588" s="5">
        <f t="shared" ref="X588" si="3025">SUMPRODUCT(($D589:$D596="계")*(X589:X596))</f>
        <v>395</v>
      </c>
      <c r="Y588" s="5">
        <f t="shared" ref="Y588:Z588" si="3026">SUMPRODUCT(($D589:$D596="계")*(Y589:Y596))</f>
        <v>0</v>
      </c>
      <c r="Z588" s="5">
        <f t="shared" si="3026"/>
        <v>0</v>
      </c>
      <c r="AA588" s="5">
        <f t="shared" ref="AA588" si="3027">SUMPRODUCT(($D589:$D596="계")*(AA589:AA596))</f>
        <v>0</v>
      </c>
      <c r="AB588" s="5">
        <f t="shared" ref="AB588" si="3028">SUMPRODUCT(($D589:$D596="계")*(AB589:AB596))</f>
        <v>358</v>
      </c>
      <c r="AC588" s="5">
        <f t="shared" ref="AC588" si="3029">SUMPRODUCT(($D589:$D596="계")*(AC589:AC596))</f>
        <v>387</v>
      </c>
      <c r="AD588" s="5">
        <f t="shared" ref="AD588" si="3030">SUMPRODUCT(($D589:$D596="계")*(AD589:AD596))</f>
        <v>395</v>
      </c>
    </row>
    <row r="589" spans="1:32" s="2" customFormat="1" ht="17.100000000000001" customHeight="1" outlineLevel="1">
      <c r="A589" s="72"/>
      <c r="B589" s="72"/>
      <c r="C589" s="22" t="s">
        <v>955</v>
      </c>
      <c r="D589" s="25" t="s">
        <v>1122</v>
      </c>
      <c r="E589" s="4">
        <f>SUM(E590:E592)</f>
        <v>102490</v>
      </c>
      <c r="F589" s="9"/>
      <c r="G589" s="9"/>
      <c r="H589" s="3"/>
      <c r="I589" s="3"/>
      <c r="J589" s="3"/>
      <c r="K589" s="3"/>
      <c r="L589" s="3"/>
      <c r="M589" s="5">
        <f>VLOOKUP($C589,'[1]1.계획인구(행정)'!$C$7:$U$501,14,FALSE)</f>
        <v>214</v>
      </c>
      <c r="N589" s="5">
        <f>VLOOKUP($C589,'[1]1.계획인구(행정)'!$C$7:$U$501,15,FALSE)</f>
        <v>214</v>
      </c>
      <c r="O589" s="5">
        <f>VLOOKUP($C589,'[1]1.계획인구(행정)'!$C$7:$U$501,16,FALSE)</f>
        <v>211</v>
      </c>
      <c r="P589" s="5">
        <f>VLOOKUP($C589,'[1]1.계획인구(행정)'!$C$7:$U$501,17,FALSE)</f>
        <v>209</v>
      </c>
      <c r="Q589" s="5">
        <f>VLOOKUP($C589,'[1]1.계획인구(행정)'!$C$7:$U$501,18,FALSE)</f>
        <v>214</v>
      </c>
      <c r="R589" s="5">
        <f>VLOOKUP($C589,'[1]1.계획인구(행정)'!$C$7:$U$501,19,FALSE)</f>
        <v>218</v>
      </c>
      <c r="S589" s="5">
        <f>SUM(S590:S592)</f>
        <v>0</v>
      </c>
      <c r="T589" s="5">
        <f>SUM(T590:T592)</f>
        <v>0</v>
      </c>
      <c r="U589" s="5">
        <f t="shared" ref="U589:AD589" si="3031">SUM(U590:U592)</f>
        <v>0</v>
      </c>
      <c r="V589" s="5">
        <f t="shared" si="3031"/>
        <v>178</v>
      </c>
      <c r="W589" s="5">
        <f t="shared" si="3031"/>
        <v>192</v>
      </c>
      <c r="X589" s="5">
        <f t="shared" si="3031"/>
        <v>196</v>
      </c>
      <c r="Y589" s="5">
        <f t="shared" si="3031"/>
        <v>0</v>
      </c>
      <c r="Z589" s="5">
        <f t="shared" ref="Z589" si="3032">SUM(Z590:Z592)</f>
        <v>0</v>
      </c>
      <c r="AA589" s="5">
        <f t="shared" si="3031"/>
        <v>0</v>
      </c>
      <c r="AB589" s="5">
        <f t="shared" si="3031"/>
        <v>178</v>
      </c>
      <c r="AC589" s="5">
        <f t="shared" si="3031"/>
        <v>192</v>
      </c>
      <c r="AD589" s="5">
        <f t="shared" si="3031"/>
        <v>196</v>
      </c>
    </row>
    <row r="590" spans="1:32" s="2" customFormat="1" ht="17.100000000000001" customHeight="1" outlineLevel="1">
      <c r="A590" s="72"/>
      <c r="B590" s="72"/>
      <c r="C590" s="12"/>
      <c r="D590" s="25" t="s">
        <v>610</v>
      </c>
      <c r="E590" s="4">
        <v>53005</v>
      </c>
      <c r="F590" s="9">
        <v>2</v>
      </c>
      <c r="G590" s="9"/>
      <c r="H590" s="3">
        <v>0.75</v>
      </c>
      <c r="I590" s="3">
        <v>0.8</v>
      </c>
      <c r="J590" s="3">
        <v>0.85</v>
      </c>
      <c r="K590" s="3">
        <v>0.9</v>
      </c>
      <c r="L590" s="3">
        <v>0.9</v>
      </c>
      <c r="M590" s="5">
        <f>ROUND(M$589*($E590/$E$589),0)</f>
        <v>111</v>
      </c>
      <c r="N590" s="5">
        <f t="shared" ref="N590:R591" si="3033">ROUND(N$589*($E590/$E$589),0)</f>
        <v>111</v>
      </c>
      <c r="O590" s="5">
        <f t="shared" si="3033"/>
        <v>109</v>
      </c>
      <c r="P590" s="5">
        <f t="shared" si="3033"/>
        <v>108</v>
      </c>
      <c r="Q590" s="5">
        <f t="shared" si="3033"/>
        <v>111</v>
      </c>
      <c r="R590" s="5">
        <f t="shared" si="3033"/>
        <v>113</v>
      </c>
      <c r="S590" s="27">
        <f t="shared" ref="S590:S592" si="3034">ROUND(IF($F590=0,M590,IF($F590=5,0,0))*H590,0)</f>
        <v>0</v>
      </c>
      <c r="T590" s="27">
        <f t="shared" ref="T590:T592" si="3035">ROUND(IF($F590=0,N590,IF($F590=5,0,0))*H590,0)</f>
        <v>0</v>
      </c>
      <c r="U590" s="27">
        <f t="shared" ref="U590:U592" si="3036">ROUND(IF($F590=0,O590,IF($F590=1,O590,IF($F590=5,O590,0)))*I590,0)</f>
        <v>0</v>
      </c>
      <c r="V590" s="27">
        <f t="shared" ref="V590:V592" si="3037">ROUND(IF($F590=0,P590,IF($F590=1,P590,IF($F590=2,P590,IF($F590=5,P590,0))))*J590,0)</f>
        <v>92</v>
      </c>
      <c r="W590" s="27">
        <f t="shared" ref="W590:W592" si="3038">ROUND(IF($F590=0,Q590,IF($F590=1,Q590,IF($F590=2,Q590,IF($F590=3,Q590,IF($F590=5,Q590,0)))))*K590,0)</f>
        <v>100</v>
      </c>
      <c r="X590" s="27">
        <f t="shared" ref="X590:X592" si="3039">ROUND(IF($F590=0,R590,IF($F590=1,R590,IF($F590=2,R590,IF($F590=3,R590,IF($F590=4,R590,IF($F590=5,R590,0))))))*L590,0)</f>
        <v>102</v>
      </c>
      <c r="Y590" s="27">
        <f t="shared" ref="Y590:Y592" si="3040">ROUND(IF($F590=0,M590,IF($F590=5,M590,0))*H590,0)</f>
        <v>0</v>
      </c>
      <c r="Z590" s="27">
        <f t="shared" ref="Z590:Z592" si="3041">ROUND(IF($F590=0,N590,IF($F590=5,N590,0))*H590,0)</f>
        <v>0</v>
      </c>
      <c r="AA590" s="27">
        <f t="shared" ref="AA590:AA592" si="3042">ROUND(IF($F590=0,O590,IF($F590=1,O590,IF($F590=5,O590,0)))*I590,0)</f>
        <v>0</v>
      </c>
      <c r="AB590" s="27">
        <f t="shared" ref="AB590:AB592" si="3043">ROUND(IF($F590=0,P590,IF($F590=1,P590,IF($F590=2,P590,IF($F590=5,P590,0))))*J590,0)</f>
        <v>92</v>
      </c>
      <c r="AC590" s="27">
        <f t="shared" ref="AC590:AC592" si="3044">ROUND(IF($F590=0,Q590,IF($F590=1,Q590,IF($F590=2,Q590,IF($F590=3,Q590,IF($F590=5,Q590,0)))))*K590,0)</f>
        <v>100</v>
      </c>
      <c r="AD590" s="27">
        <f t="shared" ref="AD590:AD592" si="3045">ROUND(IF($F590=0,R590,IF($F590=1,R590,IF($F590=2,R590,IF($F590=3,R590,IF($F590=4,R590,IF($F590=5,R590,0))))))*L590,0)</f>
        <v>102</v>
      </c>
    </row>
    <row r="591" spans="1:32" s="2" customFormat="1" ht="17.100000000000001" customHeight="1" outlineLevel="1">
      <c r="A591" s="72"/>
      <c r="B591" s="72"/>
      <c r="C591" s="12"/>
      <c r="D591" s="25" t="s">
        <v>611</v>
      </c>
      <c r="E591" s="4">
        <v>36814</v>
      </c>
      <c r="F591" s="9">
        <v>2</v>
      </c>
      <c r="G591" s="9"/>
      <c r="H591" s="3">
        <v>0.75</v>
      </c>
      <c r="I591" s="3">
        <v>0.8</v>
      </c>
      <c r="J591" s="3">
        <v>0.85</v>
      </c>
      <c r="K591" s="3">
        <v>0.9</v>
      </c>
      <c r="L591" s="3">
        <v>0.9</v>
      </c>
      <c r="M591" s="5">
        <f>ROUND(M$589*($E591/$E$589),0)</f>
        <v>77</v>
      </c>
      <c r="N591" s="5">
        <f t="shared" si="3033"/>
        <v>77</v>
      </c>
      <c r="O591" s="5">
        <f t="shared" si="3033"/>
        <v>76</v>
      </c>
      <c r="P591" s="5">
        <f t="shared" si="3033"/>
        <v>75</v>
      </c>
      <c r="Q591" s="5">
        <f t="shared" si="3033"/>
        <v>77</v>
      </c>
      <c r="R591" s="5">
        <f t="shared" si="3033"/>
        <v>78</v>
      </c>
      <c r="S591" s="27">
        <f t="shared" si="3034"/>
        <v>0</v>
      </c>
      <c r="T591" s="27">
        <f t="shared" si="3035"/>
        <v>0</v>
      </c>
      <c r="U591" s="27">
        <f t="shared" si="3036"/>
        <v>0</v>
      </c>
      <c r="V591" s="27">
        <f t="shared" si="3037"/>
        <v>64</v>
      </c>
      <c r="W591" s="27">
        <f t="shared" si="3038"/>
        <v>69</v>
      </c>
      <c r="X591" s="27">
        <f t="shared" si="3039"/>
        <v>70</v>
      </c>
      <c r="Y591" s="27">
        <f t="shared" si="3040"/>
        <v>0</v>
      </c>
      <c r="Z591" s="27">
        <f t="shared" si="3041"/>
        <v>0</v>
      </c>
      <c r="AA591" s="27">
        <f t="shared" si="3042"/>
        <v>0</v>
      </c>
      <c r="AB591" s="27">
        <f t="shared" si="3043"/>
        <v>64</v>
      </c>
      <c r="AC591" s="27">
        <f t="shared" si="3044"/>
        <v>69</v>
      </c>
      <c r="AD591" s="27">
        <f t="shared" si="3045"/>
        <v>70</v>
      </c>
    </row>
    <row r="592" spans="1:32" s="2" customFormat="1" ht="17.100000000000001" customHeight="1" outlineLevel="1">
      <c r="A592" s="72"/>
      <c r="B592" s="72"/>
      <c r="C592" s="11"/>
      <c r="D592" s="25" t="s">
        <v>612</v>
      </c>
      <c r="E592" s="4">
        <v>12671</v>
      </c>
      <c r="F592" s="9">
        <v>2</v>
      </c>
      <c r="G592" s="9"/>
      <c r="H592" s="3">
        <v>0.75</v>
      </c>
      <c r="I592" s="3">
        <v>0.8</v>
      </c>
      <c r="J592" s="3">
        <v>0.85</v>
      </c>
      <c r="K592" s="3">
        <v>0.9</v>
      </c>
      <c r="L592" s="3">
        <v>0.9</v>
      </c>
      <c r="M592" s="5">
        <f>M589-M590-M591</f>
        <v>26</v>
      </c>
      <c r="N592" s="5">
        <f t="shared" ref="N592" si="3046">N589-N590-N591</f>
        <v>26</v>
      </c>
      <c r="O592" s="5">
        <f t="shared" ref="O592:R592" si="3047">O589-O590-O591</f>
        <v>26</v>
      </c>
      <c r="P592" s="5">
        <f t="shared" si="3047"/>
        <v>26</v>
      </c>
      <c r="Q592" s="5">
        <f t="shared" si="3047"/>
        <v>26</v>
      </c>
      <c r="R592" s="5">
        <f t="shared" si="3047"/>
        <v>27</v>
      </c>
      <c r="S592" s="27">
        <f t="shared" si="3034"/>
        <v>0</v>
      </c>
      <c r="T592" s="27">
        <f t="shared" si="3035"/>
        <v>0</v>
      </c>
      <c r="U592" s="27">
        <f t="shared" si="3036"/>
        <v>0</v>
      </c>
      <c r="V592" s="27">
        <f t="shared" si="3037"/>
        <v>22</v>
      </c>
      <c r="W592" s="27">
        <f t="shared" si="3038"/>
        <v>23</v>
      </c>
      <c r="X592" s="27">
        <f t="shared" si="3039"/>
        <v>24</v>
      </c>
      <c r="Y592" s="27">
        <f t="shared" si="3040"/>
        <v>0</v>
      </c>
      <c r="Z592" s="27">
        <f t="shared" si="3041"/>
        <v>0</v>
      </c>
      <c r="AA592" s="27">
        <f t="shared" si="3042"/>
        <v>0</v>
      </c>
      <c r="AB592" s="27">
        <f t="shared" si="3043"/>
        <v>22</v>
      </c>
      <c r="AC592" s="27">
        <f t="shared" si="3044"/>
        <v>23</v>
      </c>
      <c r="AD592" s="27">
        <f t="shared" si="3045"/>
        <v>24</v>
      </c>
    </row>
    <row r="593" spans="1:30" s="2" customFormat="1" ht="17.100000000000001" customHeight="1" outlineLevel="1">
      <c r="A593" s="72"/>
      <c r="B593" s="72"/>
      <c r="C593" s="22" t="s">
        <v>956</v>
      </c>
      <c r="D593" s="25" t="s">
        <v>1122</v>
      </c>
      <c r="E593" s="4">
        <f>SUM(E594:E596)</f>
        <v>101538</v>
      </c>
      <c r="F593" s="9"/>
      <c r="G593" s="9"/>
      <c r="H593" s="3"/>
      <c r="I593" s="3"/>
      <c r="J593" s="3"/>
      <c r="K593" s="3"/>
      <c r="L593" s="3"/>
      <c r="M593" s="5">
        <f>VLOOKUP($C593,'[1]1.계획인구(행정)'!$C$7:$U$501,14,FALSE)</f>
        <v>217</v>
      </c>
      <c r="N593" s="5">
        <f>VLOOKUP($C593,'[1]1.계획인구(행정)'!$C$7:$U$501,15,FALSE)</f>
        <v>217</v>
      </c>
      <c r="O593" s="5">
        <f>VLOOKUP($C593,'[1]1.계획인구(행정)'!$C$7:$U$501,16,FALSE)</f>
        <v>214</v>
      </c>
      <c r="P593" s="5">
        <f>VLOOKUP($C593,'[1]1.계획인구(행정)'!$C$7:$U$501,17,FALSE)</f>
        <v>212</v>
      </c>
      <c r="Q593" s="5">
        <f>VLOOKUP($C593,'[1]1.계획인구(행정)'!$C$7:$U$501,18,FALSE)</f>
        <v>217</v>
      </c>
      <c r="R593" s="5">
        <f>VLOOKUP($C593,'[1]1.계획인구(행정)'!$C$7:$U$501,19,FALSE)</f>
        <v>221</v>
      </c>
      <c r="S593" s="5">
        <f t="shared" ref="S593:AD593" si="3048">SUM(S594:S596)</f>
        <v>0</v>
      </c>
      <c r="T593" s="5">
        <f t="shared" si="3048"/>
        <v>0</v>
      </c>
      <c r="U593" s="5">
        <f t="shared" si="3048"/>
        <v>0</v>
      </c>
      <c r="V593" s="5">
        <f t="shared" si="3048"/>
        <v>180</v>
      </c>
      <c r="W593" s="5">
        <f t="shared" si="3048"/>
        <v>195</v>
      </c>
      <c r="X593" s="5">
        <f t="shared" si="3048"/>
        <v>199</v>
      </c>
      <c r="Y593" s="5">
        <f t="shared" si="3048"/>
        <v>0</v>
      </c>
      <c r="Z593" s="5">
        <f t="shared" si="3048"/>
        <v>0</v>
      </c>
      <c r="AA593" s="5">
        <f t="shared" si="3048"/>
        <v>0</v>
      </c>
      <c r="AB593" s="5">
        <f t="shared" si="3048"/>
        <v>180</v>
      </c>
      <c r="AC593" s="5">
        <f t="shared" si="3048"/>
        <v>195</v>
      </c>
      <c r="AD593" s="5">
        <f t="shared" si="3048"/>
        <v>199</v>
      </c>
    </row>
    <row r="594" spans="1:30" s="2" customFormat="1" ht="17.100000000000001" customHeight="1" outlineLevel="1">
      <c r="A594" s="72"/>
      <c r="B594" s="72"/>
      <c r="C594" s="12"/>
      <c r="D594" s="25" t="s">
        <v>613</v>
      </c>
      <c r="E594" s="4">
        <v>20252</v>
      </c>
      <c r="F594" s="9">
        <v>2</v>
      </c>
      <c r="G594" s="9"/>
      <c r="H594" s="3">
        <v>0.75</v>
      </c>
      <c r="I594" s="3">
        <v>0.8</v>
      </c>
      <c r="J594" s="3">
        <v>0.85</v>
      </c>
      <c r="K594" s="3">
        <v>0.9</v>
      </c>
      <c r="L594" s="3">
        <v>0.9</v>
      </c>
      <c r="M594" s="5">
        <f>ROUND(M$593*($E594/$E$593),0)</f>
        <v>43</v>
      </c>
      <c r="N594" s="5">
        <f t="shared" ref="N594:R595" si="3049">ROUND(N$593*($E594/$E$593),0)</f>
        <v>43</v>
      </c>
      <c r="O594" s="5">
        <f t="shared" si="3049"/>
        <v>43</v>
      </c>
      <c r="P594" s="5">
        <f t="shared" si="3049"/>
        <v>42</v>
      </c>
      <c r="Q594" s="5">
        <f t="shared" si="3049"/>
        <v>43</v>
      </c>
      <c r="R594" s="5">
        <f t="shared" si="3049"/>
        <v>44</v>
      </c>
      <c r="S594" s="27">
        <f t="shared" ref="S594:S596" si="3050">ROUND(IF($F594=0,M594,IF($F594=5,0,0))*H594,0)</f>
        <v>0</v>
      </c>
      <c r="T594" s="27">
        <f t="shared" ref="T594:T596" si="3051">ROUND(IF($F594=0,N594,IF($F594=5,0,0))*H594,0)</f>
        <v>0</v>
      </c>
      <c r="U594" s="27">
        <f t="shared" ref="U594:U596" si="3052">ROUND(IF($F594=0,O594,IF($F594=1,O594,IF($F594=5,O594,0)))*I594,0)</f>
        <v>0</v>
      </c>
      <c r="V594" s="27">
        <f t="shared" ref="V594:V596" si="3053">ROUND(IF($F594=0,P594,IF($F594=1,P594,IF($F594=2,P594,IF($F594=5,P594,0))))*J594,0)</f>
        <v>36</v>
      </c>
      <c r="W594" s="27">
        <f t="shared" ref="W594:W596" si="3054">ROUND(IF($F594=0,Q594,IF($F594=1,Q594,IF($F594=2,Q594,IF($F594=3,Q594,IF($F594=5,Q594,0)))))*K594,0)</f>
        <v>39</v>
      </c>
      <c r="X594" s="27">
        <f t="shared" ref="X594:X596" si="3055">ROUND(IF($F594=0,R594,IF($F594=1,R594,IF($F594=2,R594,IF($F594=3,R594,IF($F594=4,R594,IF($F594=5,R594,0))))))*L594,0)</f>
        <v>40</v>
      </c>
      <c r="Y594" s="27">
        <f t="shared" ref="Y594:Y596" si="3056">ROUND(IF($F594=0,M594,IF($F594=5,M594,0))*H594,0)</f>
        <v>0</v>
      </c>
      <c r="Z594" s="27">
        <f t="shared" ref="Z594:Z596" si="3057">ROUND(IF($F594=0,N594,IF($F594=5,N594,0))*H594,0)</f>
        <v>0</v>
      </c>
      <c r="AA594" s="27">
        <f t="shared" ref="AA594:AA596" si="3058">ROUND(IF($F594=0,O594,IF($F594=1,O594,IF($F594=5,O594,0)))*I594,0)</f>
        <v>0</v>
      </c>
      <c r="AB594" s="27">
        <f t="shared" ref="AB594:AB596" si="3059">ROUND(IF($F594=0,P594,IF($F594=1,P594,IF($F594=2,P594,IF($F594=5,P594,0))))*J594,0)</f>
        <v>36</v>
      </c>
      <c r="AC594" s="27">
        <f t="shared" ref="AC594:AC596" si="3060">ROUND(IF($F594=0,Q594,IF($F594=1,Q594,IF($F594=2,Q594,IF($F594=3,Q594,IF($F594=5,Q594,0)))))*K594,0)</f>
        <v>39</v>
      </c>
      <c r="AD594" s="27">
        <f t="shared" ref="AD594:AD596" si="3061">ROUND(IF($F594=0,R594,IF($F594=1,R594,IF($F594=2,R594,IF($F594=3,R594,IF($F594=4,R594,IF($F594=5,R594,0))))))*L594,0)</f>
        <v>40</v>
      </c>
    </row>
    <row r="595" spans="1:30" s="2" customFormat="1" ht="17.100000000000001" customHeight="1" outlineLevel="1">
      <c r="A595" s="72"/>
      <c r="B595" s="72"/>
      <c r="C595" s="12"/>
      <c r="D595" s="25" t="s">
        <v>614</v>
      </c>
      <c r="E595" s="4">
        <v>40823</v>
      </c>
      <c r="F595" s="9">
        <v>2</v>
      </c>
      <c r="G595" s="9"/>
      <c r="H595" s="3">
        <v>0.75</v>
      </c>
      <c r="I595" s="3">
        <v>0.8</v>
      </c>
      <c r="J595" s="3">
        <v>0.85</v>
      </c>
      <c r="K595" s="3">
        <v>0.9</v>
      </c>
      <c r="L595" s="3">
        <v>0.9</v>
      </c>
      <c r="M595" s="5">
        <f>ROUND(M$593*($E595/$E$593),0)</f>
        <v>87</v>
      </c>
      <c r="N595" s="5">
        <f t="shared" si="3049"/>
        <v>87</v>
      </c>
      <c r="O595" s="5">
        <f t="shared" si="3049"/>
        <v>86</v>
      </c>
      <c r="P595" s="5">
        <f t="shared" si="3049"/>
        <v>85</v>
      </c>
      <c r="Q595" s="5">
        <f t="shared" si="3049"/>
        <v>87</v>
      </c>
      <c r="R595" s="5">
        <f t="shared" si="3049"/>
        <v>89</v>
      </c>
      <c r="S595" s="27">
        <f t="shared" si="3050"/>
        <v>0</v>
      </c>
      <c r="T595" s="27">
        <f t="shared" si="3051"/>
        <v>0</v>
      </c>
      <c r="U595" s="27">
        <f t="shared" si="3052"/>
        <v>0</v>
      </c>
      <c r="V595" s="27">
        <f t="shared" si="3053"/>
        <v>72</v>
      </c>
      <c r="W595" s="27">
        <f t="shared" si="3054"/>
        <v>78</v>
      </c>
      <c r="X595" s="27">
        <f t="shared" si="3055"/>
        <v>80</v>
      </c>
      <c r="Y595" s="27">
        <f t="shared" si="3056"/>
        <v>0</v>
      </c>
      <c r="Z595" s="27">
        <f t="shared" si="3057"/>
        <v>0</v>
      </c>
      <c r="AA595" s="27">
        <f t="shared" si="3058"/>
        <v>0</v>
      </c>
      <c r="AB595" s="27">
        <f t="shared" si="3059"/>
        <v>72</v>
      </c>
      <c r="AC595" s="27">
        <f t="shared" si="3060"/>
        <v>78</v>
      </c>
      <c r="AD595" s="27">
        <f t="shared" si="3061"/>
        <v>80</v>
      </c>
    </row>
    <row r="596" spans="1:30" s="2" customFormat="1" ht="17.100000000000001" customHeight="1" outlineLevel="1">
      <c r="A596" s="72"/>
      <c r="B596" s="72"/>
      <c r="C596" s="11"/>
      <c r="D596" s="25" t="s">
        <v>615</v>
      </c>
      <c r="E596" s="4">
        <v>40463</v>
      </c>
      <c r="F596" s="9">
        <v>2</v>
      </c>
      <c r="G596" s="9"/>
      <c r="H596" s="3">
        <v>0.75</v>
      </c>
      <c r="I596" s="3">
        <v>0.8</v>
      </c>
      <c r="J596" s="3">
        <v>0.85</v>
      </c>
      <c r="K596" s="3">
        <v>0.9</v>
      </c>
      <c r="L596" s="3">
        <v>0.9</v>
      </c>
      <c r="M596" s="5">
        <f>M593-M594-M595</f>
        <v>87</v>
      </c>
      <c r="N596" s="5">
        <f t="shared" ref="N596" si="3062">N593-N594-N595</f>
        <v>87</v>
      </c>
      <c r="O596" s="5">
        <f t="shared" ref="O596:R596" si="3063">O593-O594-O595</f>
        <v>85</v>
      </c>
      <c r="P596" s="5">
        <f t="shared" si="3063"/>
        <v>85</v>
      </c>
      <c r="Q596" s="5">
        <f t="shared" si="3063"/>
        <v>87</v>
      </c>
      <c r="R596" s="5">
        <f t="shared" si="3063"/>
        <v>88</v>
      </c>
      <c r="S596" s="27">
        <f t="shared" si="3050"/>
        <v>0</v>
      </c>
      <c r="T596" s="27">
        <f t="shared" si="3051"/>
        <v>0</v>
      </c>
      <c r="U596" s="27">
        <f t="shared" si="3052"/>
        <v>0</v>
      </c>
      <c r="V596" s="27">
        <f t="shared" si="3053"/>
        <v>72</v>
      </c>
      <c r="W596" s="27">
        <f t="shared" si="3054"/>
        <v>78</v>
      </c>
      <c r="X596" s="27">
        <f t="shared" si="3055"/>
        <v>79</v>
      </c>
      <c r="Y596" s="27">
        <f t="shared" si="3056"/>
        <v>0</v>
      </c>
      <c r="Z596" s="27">
        <f t="shared" si="3057"/>
        <v>0</v>
      </c>
      <c r="AA596" s="27">
        <f t="shared" si="3058"/>
        <v>0</v>
      </c>
      <c r="AB596" s="27">
        <f t="shared" si="3059"/>
        <v>72</v>
      </c>
      <c r="AC596" s="27">
        <f t="shared" si="3060"/>
        <v>78</v>
      </c>
      <c r="AD596" s="27">
        <f t="shared" si="3061"/>
        <v>79</v>
      </c>
    </row>
    <row r="597" spans="1:30" s="2" customFormat="1" ht="17.100000000000001" customHeight="1">
      <c r="A597" s="72"/>
      <c r="B597" s="72" t="s">
        <v>429</v>
      </c>
      <c r="C597" s="22" t="s">
        <v>429</v>
      </c>
      <c r="D597" s="25" t="s">
        <v>2</v>
      </c>
      <c r="E597" s="4">
        <f>SUM(E598:E599)</f>
        <v>69092</v>
      </c>
      <c r="F597" s="9"/>
      <c r="G597" s="9"/>
      <c r="H597" s="3"/>
      <c r="I597" s="3"/>
      <c r="J597" s="3"/>
      <c r="K597" s="3"/>
      <c r="L597" s="3"/>
      <c r="M597" s="5">
        <f>VLOOKUP($C597,'[1]1.계획인구(행정)'!$C$7:$U$501,14,FALSE)</f>
        <v>292</v>
      </c>
      <c r="N597" s="5">
        <f>VLOOKUP($C597,'[1]1.계획인구(행정)'!$C$7:$U$501,15,FALSE)</f>
        <v>292</v>
      </c>
      <c r="O597" s="5">
        <f>VLOOKUP($C597,'[1]1.계획인구(행정)'!$C$7:$U$501,16,FALSE)</f>
        <v>288</v>
      </c>
      <c r="P597" s="5">
        <f>VLOOKUP($C597,'[1]1.계획인구(행정)'!$C$7:$U$501,17,FALSE)</f>
        <v>285</v>
      </c>
      <c r="Q597" s="5">
        <f>VLOOKUP($C597,'[1]1.계획인구(행정)'!$C$7:$U$501,18,FALSE)</f>
        <v>291</v>
      </c>
      <c r="R597" s="5">
        <f>VLOOKUP($C597,'[1]1.계획인구(행정)'!$C$7:$U$501,19,FALSE)</f>
        <v>297</v>
      </c>
      <c r="S597" s="5">
        <f>SUM(S598:S599)</f>
        <v>0</v>
      </c>
      <c r="T597" s="5">
        <f>SUM(T598:T599)</f>
        <v>0</v>
      </c>
      <c r="U597" s="5">
        <f t="shared" ref="U597:AD597" si="3064">SUM(U598:U599)</f>
        <v>231</v>
      </c>
      <c r="V597" s="5">
        <f t="shared" si="3064"/>
        <v>242</v>
      </c>
      <c r="W597" s="5">
        <f t="shared" si="3064"/>
        <v>262</v>
      </c>
      <c r="X597" s="5">
        <f t="shared" si="3064"/>
        <v>268</v>
      </c>
      <c r="Y597" s="5">
        <f t="shared" si="3064"/>
        <v>158</v>
      </c>
      <c r="Z597" s="5">
        <f t="shared" si="3064"/>
        <v>158</v>
      </c>
      <c r="AA597" s="5">
        <f t="shared" si="3064"/>
        <v>231</v>
      </c>
      <c r="AB597" s="5">
        <f t="shared" si="3064"/>
        <v>242</v>
      </c>
      <c r="AC597" s="5">
        <f t="shared" si="3064"/>
        <v>262</v>
      </c>
      <c r="AD597" s="5">
        <f t="shared" si="3064"/>
        <v>268</v>
      </c>
    </row>
    <row r="598" spans="1:30" s="2" customFormat="1" ht="17.100000000000001" customHeight="1" outlineLevel="1">
      <c r="A598" s="72"/>
      <c r="B598" s="79"/>
      <c r="C598" s="12"/>
      <c r="D598" s="25" t="s">
        <v>617</v>
      </c>
      <c r="E598" s="4">
        <v>49625</v>
      </c>
      <c r="F598" s="9">
        <v>5</v>
      </c>
      <c r="G598" s="9"/>
      <c r="H598" s="3">
        <v>0.75</v>
      </c>
      <c r="I598" s="3">
        <v>0.8</v>
      </c>
      <c r="J598" s="3">
        <v>0.85</v>
      </c>
      <c r="K598" s="3">
        <v>0.9</v>
      </c>
      <c r="L598" s="3">
        <v>0.9</v>
      </c>
      <c r="M598" s="5">
        <f>ROUND(M$597*($E598/$E$597),0)</f>
        <v>210</v>
      </c>
      <c r="N598" s="5">
        <f t="shared" ref="N598:R598" si="3065">ROUND(N$597*($E598/$E$597),0)</f>
        <v>210</v>
      </c>
      <c r="O598" s="5">
        <f t="shared" si="3065"/>
        <v>207</v>
      </c>
      <c r="P598" s="5">
        <f t="shared" si="3065"/>
        <v>205</v>
      </c>
      <c r="Q598" s="5">
        <f t="shared" si="3065"/>
        <v>209</v>
      </c>
      <c r="R598" s="5">
        <f t="shared" si="3065"/>
        <v>213</v>
      </c>
      <c r="S598" s="27">
        <f t="shared" ref="S598:S599" si="3066">ROUND(IF($F598=0,M598,IF($F598=5,0,0))*H598,0)</f>
        <v>0</v>
      </c>
      <c r="T598" s="27">
        <f t="shared" ref="T598:T599" si="3067">ROUND(IF($F598=0,N598,IF($F598=5,0,0))*H598,0)</f>
        <v>0</v>
      </c>
      <c r="U598" s="27">
        <f t="shared" ref="U598:U599" si="3068">ROUND(IF($F598=0,O598,IF($F598=1,O598,IF($F598=5,O598,0)))*I598,0)</f>
        <v>166</v>
      </c>
      <c r="V598" s="27">
        <f t="shared" ref="V598:V599" si="3069">ROUND(IF($F598=0,P598,IF($F598=1,P598,IF($F598=2,P598,IF($F598=5,P598,0))))*J598,0)</f>
        <v>174</v>
      </c>
      <c r="W598" s="27">
        <f t="shared" ref="W598:W599" si="3070">ROUND(IF($F598=0,Q598,IF($F598=1,Q598,IF($F598=2,Q598,IF($F598=3,Q598,IF($F598=5,Q598,0)))))*K598,0)</f>
        <v>188</v>
      </c>
      <c r="X598" s="27">
        <f t="shared" ref="X598:X599" si="3071">ROUND(IF($F598=0,R598,IF($F598=1,R598,IF($F598=2,R598,IF($F598=3,R598,IF($F598=4,R598,IF($F598=5,R598,0))))))*L598,0)</f>
        <v>192</v>
      </c>
      <c r="Y598" s="27">
        <f t="shared" ref="Y598:Y599" si="3072">ROUND(IF($F598=0,M598,IF($F598=5,M598,0))*H598,0)</f>
        <v>158</v>
      </c>
      <c r="Z598" s="27">
        <f t="shared" ref="Z598:Z599" si="3073">ROUND(IF($F598=0,N598,IF($F598=5,N598,0))*H598,0)</f>
        <v>158</v>
      </c>
      <c r="AA598" s="27">
        <f t="shared" ref="AA598:AA599" si="3074">ROUND(IF($F598=0,O598,IF($F598=1,O598,IF($F598=5,O598,0)))*I598,0)</f>
        <v>166</v>
      </c>
      <c r="AB598" s="27">
        <f t="shared" ref="AB598:AB599" si="3075">ROUND(IF($F598=0,P598,IF($F598=1,P598,IF($F598=2,P598,IF($F598=5,P598,0))))*J598,0)</f>
        <v>174</v>
      </c>
      <c r="AC598" s="27">
        <f t="shared" ref="AC598:AC599" si="3076">ROUND(IF($F598=0,Q598,IF($F598=1,Q598,IF($F598=2,Q598,IF($F598=3,Q598,IF($F598=5,Q598,0)))))*K598,0)</f>
        <v>188</v>
      </c>
      <c r="AD598" s="27">
        <f t="shared" ref="AD598:AD599" si="3077">ROUND(IF($F598=0,R598,IF($F598=1,R598,IF($F598=2,R598,IF($F598=3,R598,IF($F598=4,R598,IF($F598=5,R598,0))))))*L598,0)</f>
        <v>192</v>
      </c>
    </row>
    <row r="599" spans="1:30" s="2" customFormat="1" ht="17.100000000000001" customHeight="1" outlineLevel="1">
      <c r="A599" s="72"/>
      <c r="B599" s="79"/>
      <c r="C599" s="11"/>
      <c r="D599" s="25" t="s">
        <v>616</v>
      </c>
      <c r="E599" s="4">
        <v>19467</v>
      </c>
      <c r="F599" s="9">
        <v>1</v>
      </c>
      <c r="G599" s="9"/>
      <c r="H599" s="3">
        <v>0.75</v>
      </c>
      <c r="I599" s="3">
        <v>0.8</v>
      </c>
      <c r="J599" s="3">
        <v>0.85</v>
      </c>
      <c r="K599" s="3">
        <v>0.9</v>
      </c>
      <c r="L599" s="3">
        <v>0.9</v>
      </c>
      <c r="M599" s="5">
        <f>M597-M598</f>
        <v>82</v>
      </c>
      <c r="N599" s="5">
        <f t="shared" ref="N599" si="3078">N597-N598</f>
        <v>82</v>
      </c>
      <c r="O599" s="5">
        <f t="shared" ref="O599:R599" si="3079">O597-O598</f>
        <v>81</v>
      </c>
      <c r="P599" s="5">
        <f t="shared" si="3079"/>
        <v>80</v>
      </c>
      <c r="Q599" s="5">
        <f t="shared" si="3079"/>
        <v>82</v>
      </c>
      <c r="R599" s="5">
        <f t="shared" si="3079"/>
        <v>84</v>
      </c>
      <c r="S599" s="27">
        <f t="shared" si="3066"/>
        <v>0</v>
      </c>
      <c r="T599" s="27">
        <f t="shared" si="3067"/>
        <v>0</v>
      </c>
      <c r="U599" s="27">
        <f t="shared" si="3068"/>
        <v>65</v>
      </c>
      <c r="V599" s="27">
        <f t="shared" si="3069"/>
        <v>68</v>
      </c>
      <c r="W599" s="27">
        <f t="shared" si="3070"/>
        <v>74</v>
      </c>
      <c r="X599" s="27">
        <f t="shared" si="3071"/>
        <v>76</v>
      </c>
      <c r="Y599" s="27">
        <f t="shared" si="3072"/>
        <v>0</v>
      </c>
      <c r="Z599" s="27">
        <f t="shared" si="3073"/>
        <v>0</v>
      </c>
      <c r="AA599" s="27">
        <f t="shared" si="3074"/>
        <v>65</v>
      </c>
      <c r="AB599" s="27">
        <f t="shared" si="3075"/>
        <v>68</v>
      </c>
      <c r="AC599" s="27">
        <f t="shared" si="3076"/>
        <v>74</v>
      </c>
      <c r="AD599" s="27">
        <f t="shared" si="3077"/>
        <v>76</v>
      </c>
    </row>
    <row r="600" spans="1:30" s="2" customFormat="1" ht="18" customHeight="1">
      <c r="A600" s="72" t="s">
        <v>1514</v>
      </c>
      <c r="B600" s="72" t="s">
        <v>430</v>
      </c>
      <c r="C600" s="25" t="s">
        <v>430</v>
      </c>
      <c r="D600" s="25" t="s">
        <v>2</v>
      </c>
      <c r="E600" s="4"/>
      <c r="F600" s="9"/>
      <c r="G600" s="9"/>
      <c r="H600" s="3"/>
      <c r="I600" s="3"/>
      <c r="J600" s="3"/>
      <c r="K600" s="3"/>
      <c r="L600" s="3"/>
      <c r="M600" s="5">
        <f>SUMPRODUCT(($D601:$D604="계")*(M601:M604))</f>
        <v>1123</v>
      </c>
      <c r="N600" s="5">
        <f t="shared" ref="N600" si="3080">SUMPRODUCT(($D601:$D604="계")*(N601:N604))</f>
        <v>1124</v>
      </c>
      <c r="O600" s="5">
        <f t="shared" ref="O600:R600" si="3081">SUMPRODUCT(($D601:$D604="계")*(O601:O604))</f>
        <v>1107</v>
      </c>
      <c r="P600" s="5">
        <f t="shared" si="3081"/>
        <v>1095</v>
      </c>
      <c r="Q600" s="5">
        <f t="shared" si="3081"/>
        <v>1123</v>
      </c>
      <c r="R600" s="5">
        <f t="shared" si="3081"/>
        <v>1142</v>
      </c>
      <c r="S600" s="5">
        <f t="shared" ref="S600:T600" si="3082">SUMPRODUCT(($D601:$D604="계")*(S601:S604))</f>
        <v>843</v>
      </c>
      <c r="T600" s="5">
        <f t="shared" si="3082"/>
        <v>844</v>
      </c>
      <c r="U600" s="5">
        <f t="shared" ref="U600" si="3083">SUMPRODUCT(($D601:$D604="계")*(U601:U604))</f>
        <v>886</v>
      </c>
      <c r="V600" s="5">
        <f t="shared" ref="V600" si="3084">SUMPRODUCT(($D601:$D604="계")*(V601:V604))</f>
        <v>931</v>
      </c>
      <c r="W600" s="5">
        <f t="shared" ref="W600" si="3085">SUMPRODUCT(($D601:$D604="계")*(W601:W604))</f>
        <v>1012</v>
      </c>
      <c r="X600" s="5">
        <f t="shared" ref="X600" si="3086">SUMPRODUCT(($D601:$D604="계")*(X601:X604))</f>
        <v>1028</v>
      </c>
      <c r="Y600" s="5">
        <f t="shared" ref="Y600:Z600" si="3087">SUMPRODUCT(($D601:$D604="계")*(Y601:Y604))</f>
        <v>843</v>
      </c>
      <c r="Z600" s="5">
        <f t="shared" si="3087"/>
        <v>844</v>
      </c>
      <c r="AA600" s="5">
        <f t="shared" ref="AA600" si="3088">SUMPRODUCT(($D601:$D604="계")*(AA601:AA604))</f>
        <v>886</v>
      </c>
      <c r="AB600" s="5">
        <f t="shared" ref="AB600" si="3089">SUMPRODUCT(($D601:$D604="계")*(AB601:AB604))</f>
        <v>931</v>
      </c>
      <c r="AC600" s="5">
        <f t="shared" ref="AC600" si="3090">SUMPRODUCT(($D601:$D604="계")*(AC601:AC604))</f>
        <v>1012</v>
      </c>
      <c r="AD600" s="5">
        <f t="shared" ref="AD600" si="3091">SUMPRODUCT(($D601:$D604="계")*(AD601:AD604))</f>
        <v>1028</v>
      </c>
    </row>
    <row r="601" spans="1:30" s="2" customFormat="1" ht="18" customHeight="1" outlineLevel="1">
      <c r="A601" s="72"/>
      <c r="B601" s="72"/>
      <c r="C601" s="25" t="s">
        <v>957</v>
      </c>
      <c r="D601" s="25" t="s">
        <v>1122</v>
      </c>
      <c r="E601" s="4"/>
      <c r="F601" s="9">
        <v>0</v>
      </c>
      <c r="G601" s="9"/>
      <c r="H601" s="3">
        <v>0.75</v>
      </c>
      <c r="I601" s="3">
        <v>0.8</v>
      </c>
      <c r="J601" s="3">
        <v>0.85</v>
      </c>
      <c r="K601" s="3">
        <v>0.9</v>
      </c>
      <c r="L601" s="3">
        <v>0.9</v>
      </c>
      <c r="M601" s="5">
        <f>VLOOKUP($C601,'[1]1.계획인구(행정)'!$C$7:$U$501,14,FALSE)</f>
        <v>152</v>
      </c>
      <c r="N601" s="5">
        <f>VLOOKUP($C601,'[1]1.계획인구(행정)'!$C$7:$U$501,15,FALSE)</f>
        <v>152</v>
      </c>
      <c r="O601" s="5">
        <f>VLOOKUP($C601,'[1]1.계획인구(행정)'!$C$7:$U$501,16,FALSE)</f>
        <v>150</v>
      </c>
      <c r="P601" s="5">
        <f>VLOOKUP($C601,'[1]1.계획인구(행정)'!$C$7:$U$501,17,FALSE)</f>
        <v>148</v>
      </c>
      <c r="Q601" s="5">
        <f>VLOOKUP($C601,'[1]1.계획인구(행정)'!$C$7:$U$501,18,FALSE)</f>
        <v>152</v>
      </c>
      <c r="R601" s="5">
        <f>VLOOKUP($C601,'[1]1.계획인구(행정)'!$C$7:$U$501,19,FALSE)</f>
        <v>154</v>
      </c>
      <c r="S601" s="27">
        <f t="shared" ref="S601:S604" si="3092">ROUND(IF($F601=0,M601,IF($F601=5,0,0))*H601,0)</f>
        <v>114</v>
      </c>
      <c r="T601" s="27">
        <f t="shared" ref="T601:T604" si="3093">ROUND(IF($F601=0,N601,IF($F601=5,0,0))*H601,0)</f>
        <v>114</v>
      </c>
      <c r="U601" s="27">
        <f t="shared" ref="U601:U604" si="3094">ROUND(IF($F601=0,O601,IF($F601=1,O601,IF($F601=5,O601,0)))*I601,0)</f>
        <v>120</v>
      </c>
      <c r="V601" s="27">
        <f t="shared" ref="V601:V604" si="3095">ROUND(IF($F601=0,P601,IF($F601=1,P601,IF($F601=2,P601,IF($F601=5,P601,0))))*J601,0)</f>
        <v>126</v>
      </c>
      <c r="W601" s="27">
        <f t="shared" ref="W601:W604" si="3096">ROUND(IF($F601=0,Q601,IF($F601=1,Q601,IF($F601=2,Q601,IF($F601=3,Q601,IF($F601=5,Q601,0)))))*K601,0)</f>
        <v>137</v>
      </c>
      <c r="X601" s="27">
        <f t="shared" ref="X601:X604" si="3097">ROUND(IF($F601=0,R601,IF($F601=1,R601,IF($F601=2,R601,IF($F601=3,R601,IF($F601=4,R601,IF($F601=5,R601,0))))))*L601,0)</f>
        <v>139</v>
      </c>
      <c r="Y601" s="27">
        <f t="shared" ref="Y601:Y604" si="3098">ROUND(IF($F601=0,M601,IF($F601=5,M601,0))*H601,0)</f>
        <v>114</v>
      </c>
      <c r="Z601" s="27">
        <f t="shared" ref="Z601:Z604" si="3099">ROUND(IF($F601=0,N601,IF($F601=5,N601,0))*H601,0)</f>
        <v>114</v>
      </c>
      <c r="AA601" s="27">
        <f t="shared" ref="AA601:AA604" si="3100">ROUND(IF($F601=0,O601,IF($F601=1,O601,IF($F601=5,O601,0)))*I601,0)</f>
        <v>120</v>
      </c>
      <c r="AB601" s="27">
        <f t="shared" ref="AB601:AB604" si="3101">ROUND(IF($F601=0,P601,IF($F601=1,P601,IF($F601=2,P601,IF($F601=5,P601,0))))*J601,0)</f>
        <v>126</v>
      </c>
      <c r="AC601" s="27">
        <f t="shared" ref="AC601:AC604" si="3102">ROUND(IF($F601=0,Q601,IF($F601=1,Q601,IF($F601=2,Q601,IF($F601=3,Q601,IF($F601=5,Q601,0)))))*K601,0)</f>
        <v>137</v>
      </c>
      <c r="AD601" s="27">
        <f t="shared" ref="AD601:AD604" si="3103">ROUND(IF($F601=0,R601,IF($F601=1,R601,IF($F601=2,R601,IF($F601=3,R601,IF($F601=4,R601,IF($F601=5,R601,0))))))*L601,0)</f>
        <v>139</v>
      </c>
    </row>
    <row r="602" spans="1:30" s="2" customFormat="1" ht="18" customHeight="1" outlineLevel="1">
      <c r="A602" s="72"/>
      <c r="B602" s="72"/>
      <c r="C602" s="25" t="s">
        <v>958</v>
      </c>
      <c r="D602" s="25" t="s">
        <v>1122</v>
      </c>
      <c r="E602" s="4"/>
      <c r="F602" s="9">
        <v>0</v>
      </c>
      <c r="G602" s="9"/>
      <c r="H602" s="3">
        <v>0.75</v>
      </c>
      <c r="I602" s="3">
        <v>0.8</v>
      </c>
      <c r="J602" s="3">
        <v>0.85</v>
      </c>
      <c r="K602" s="3">
        <v>0.9</v>
      </c>
      <c r="L602" s="3">
        <v>0.9</v>
      </c>
      <c r="M602" s="5">
        <f>VLOOKUP($C602,'[1]1.계획인구(행정)'!$C$7:$U$501,14,FALSE)</f>
        <v>404</v>
      </c>
      <c r="N602" s="5">
        <f>VLOOKUP($C602,'[1]1.계획인구(행정)'!$C$7:$U$501,15,FALSE)</f>
        <v>405</v>
      </c>
      <c r="O602" s="5">
        <f>VLOOKUP($C602,'[1]1.계획인구(행정)'!$C$7:$U$501,16,FALSE)</f>
        <v>399</v>
      </c>
      <c r="P602" s="5">
        <f>VLOOKUP($C602,'[1]1.계획인구(행정)'!$C$7:$U$501,17,FALSE)</f>
        <v>394</v>
      </c>
      <c r="Q602" s="5">
        <f>VLOOKUP($C602,'[1]1.계획인구(행정)'!$C$7:$U$501,18,FALSE)</f>
        <v>404</v>
      </c>
      <c r="R602" s="5">
        <f>VLOOKUP($C602,'[1]1.계획인구(행정)'!$C$7:$U$501,19,FALSE)</f>
        <v>411</v>
      </c>
      <c r="S602" s="27">
        <f t="shared" si="3092"/>
        <v>303</v>
      </c>
      <c r="T602" s="27">
        <f t="shared" si="3093"/>
        <v>304</v>
      </c>
      <c r="U602" s="27">
        <f t="shared" si="3094"/>
        <v>319</v>
      </c>
      <c r="V602" s="27">
        <f t="shared" si="3095"/>
        <v>335</v>
      </c>
      <c r="W602" s="27">
        <f t="shared" si="3096"/>
        <v>364</v>
      </c>
      <c r="X602" s="27">
        <f t="shared" si="3097"/>
        <v>370</v>
      </c>
      <c r="Y602" s="27">
        <f t="shared" si="3098"/>
        <v>303</v>
      </c>
      <c r="Z602" s="27">
        <f t="shared" si="3099"/>
        <v>304</v>
      </c>
      <c r="AA602" s="27">
        <f t="shared" si="3100"/>
        <v>319</v>
      </c>
      <c r="AB602" s="27">
        <f t="shared" si="3101"/>
        <v>335</v>
      </c>
      <c r="AC602" s="27">
        <f t="shared" si="3102"/>
        <v>364</v>
      </c>
      <c r="AD602" s="27">
        <f t="shared" si="3103"/>
        <v>370</v>
      </c>
    </row>
    <row r="603" spans="1:30" s="2" customFormat="1" ht="18" customHeight="1" outlineLevel="1">
      <c r="A603" s="72"/>
      <c r="B603" s="72"/>
      <c r="C603" s="25" t="s">
        <v>959</v>
      </c>
      <c r="D603" s="25" t="s">
        <v>1122</v>
      </c>
      <c r="E603" s="4"/>
      <c r="F603" s="9">
        <v>0</v>
      </c>
      <c r="G603" s="9"/>
      <c r="H603" s="3">
        <v>0.75</v>
      </c>
      <c r="I603" s="3">
        <v>0.8</v>
      </c>
      <c r="J603" s="3">
        <v>0.85</v>
      </c>
      <c r="K603" s="3">
        <v>0.9</v>
      </c>
      <c r="L603" s="3">
        <v>0.9</v>
      </c>
      <c r="M603" s="5">
        <f>VLOOKUP($C603,'[1]1.계획인구(행정)'!$C$7:$U$501,14,FALSE)</f>
        <v>373</v>
      </c>
      <c r="N603" s="5">
        <f>VLOOKUP($C603,'[1]1.계획인구(행정)'!$C$7:$U$501,15,FALSE)</f>
        <v>373</v>
      </c>
      <c r="O603" s="5">
        <f>VLOOKUP($C603,'[1]1.계획인구(행정)'!$C$7:$U$501,16,FALSE)</f>
        <v>367</v>
      </c>
      <c r="P603" s="5">
        <f>VLOOKUP($C603,'[1]1.계획인구(행정)'!$C$7:$U$501,17,FALSE)</f>
        <v>364</v>
      </c>
      <c r="Q603" s="5">
        <f>VLOOKUP($C603,'[1]1.계획인구(행정)'!$C$7:$U$501,18,FALSE)</f>
        <v>373</v>
      </c>
      <c r="R603" s="5">
        <f>VLOOKUP($C603,'[1]1.계획인구(행정)'!$C$7:$U$501,19,FALSE)</f>
        <v>380</v>
      </c>
      <c r="S603" s="27">
        <f t="shared" si="3092"/>
        <v>280</v>
      </c>
      <c r="T603" s="27">
        <f t="shared" si="3093"/>
        <v>280</v>
      </c>
      <c r="U603" s="27">
        <f t="shared" si="3094"/>
        <v>294</v>
      </c>
      <c r="V603" s="27">
        <f t="shared" si="3095"/>
        <v>309</v>
      </c>
      <c r="W603" s="27">
        <f t="shared" si="3096"/>
        <v>336</v>
      </c>
      <c r="X603" s="27">
        <f t="shared" si="3097"/>
        <v>342</v>
      </c>
      <c r="Y603" s="27">
        <f t="shared" si="3098"/>
        <v>280</v>
      </c>
      <c r="Z603" s="27">
        <f t="shared" si="3099"/>
        <v>280</v>
      </c>
      <c r="AA603" s="27">
        <f t="shared" si="3100"/>
        <v>294</v>
      </c>
      <c r="AB603" s="27">
        <f t="shared" si="3101"/>
        <v>309</v>
      </c>
      <c r="AC603" s="27">
        <f t="shared" si="3102"/>
        <v>336</v>
      </c>
      <c r="AD603" s="27">
        <f t="shared" si="3103"/>
        <v>342</v>
      </c>
    </row>
    <row r="604" spans="1:30" s="2" customFormat="1" ht="18" customHeight="1" outlineLevel="1">
      <c r="A604" s="72"/>
      <c r="B604" s="72"/>
      <c r="C604" s="25" t="s">
        <v>960</v>
      </c>
      <c r="D604" s="25" t="s">
        <v>1122</v>
      </c>
      <c r="E604" s="4"/>
      <c r="F604" s="9">
        <v>0</v>
      </c>
      <c r="G604" s="9"/>
      <c r="H604" s="3">
        <v>0.75</v>
      </c>
      <c r="I604" s="3">
        <v>0.8</v>
      </c>
      <c r="J604" s="3">
        <v>0.85</v>
      </c>
      <c r="K604" s="3">
        <v>0.9</v>
      </c>
      <c r="L604" s="3">
        <v>0.9</v>
      </c>
      <c r="M604" s="5">
        <f>VLOOKUP($C604,'[1]1.계획인구(행정)'!$C$7:$U$501,14,FALSE)</f>
        <v>194</v>
      </c>
      <c r="N604" s="5">
        <f>VLOOKUP($C604,'[1]1.계획인구(행정)'!$C$7:$U$501,15,FALSE)</f>
        <v>194</v>
      </c>
      <c r="O604" s="5">
        <f>VLOOKUP($C604,'[1]1.계획인구(행정)'!$C$7:$U$501,16,FALSE)</f>
        <v>191</v>
      </c>
      <c r="P604" s="5">
        <f>VLOOKUP($C604,'[1]1.계획인구(행정)'!$C$7:$U$501,17,FALSE)</f>
        <v>189</v>
      </c>
      <c r="Q604" s="5">
        <f>VLOOKUP($C604,'[1]1.계획인구(행정)'!$C$7:$U$501,18,FALSE)</f>
        <v>194</v>
      </c>
      <c r="R604" s="5">
        <f>VLOOKUP($C604,'[1]1.계획인구(행정)'!$C$7:$U$501,19,FALSE)</f>
        <v>197</v>
      </c>
      <c r="S604" s="27">
        <f t="shared" si="3092"/>
        <v>146</v>
      </c>
      <c r="T604" s="27">
        <f t="shared" si="3093"/>
        <v>146</v>
      </c>
      <c r="U604" s="27">
        <f t="shared" si="3094"/>
        <v>153</v>
      </c>
      <c r="V604" s="27">
        <f t="shared" si="3095"/>
        <v>161</v>
      </c>
      <c r="W604" s="27">
        <f t="shared" si="3096"/>
        <v>175</v>
      </c>
      <c r="X604" s="27">
        <f t="shared" si="3097"/>
        <v>177</v>
      </c>
      <c r="Y604" s="27">
        <f t="shared" si="3098"/>
        <v>146</v>
      </c>
      <c r="Z604" s="27">
        <f t="shared" si="3099"/>
        <v>146</v>
      </c>
      <c r="AA604" s="27">
        <f t="shared" si="3100"/>
        <v>153</v>
      </c>
      <c r="AB604" s="27">
        <f t="shared" si="3101"/>
        <v>161</v>
      </c>
      <c r="AC604" s="27">
        <f t="shared" si="3102"/>
        <v>175</v>
      </c>
      <c r="AD604" s="27">
        <f t="shared" si="3103"/>
        <v>177</v>
      </c>
    </row>
    <row r="605" spans="1:30" s="2" customFormat="1" ht="18" customHeight="1">
      <c r="A605" s="72"/>
      <c r="B605" s="72" t="s">
        <v>431</v>
      </c>
      <c r="C605" s="25" t="s">
        <v>431</v>
      </c>
      <c r="D605" s="25" t="s">
        <v>2</v>
      </c>
      <c r="E605" s="4"/>
      <c r="F605" s="9"/>
      <c r="G605" s="9"/>
      <c r="H605" s="3"/>
      <c r="I605" s="3"/>
      <c r="J605" s="3"/>
      <c r="K605" s="3"/>
      <c r="L605" s="3"/>
      <c r="M605" s="5">
        <f>SUMPRODUCT(($D606:$D611="계")*(M606:M611))</f>
        <v>786</v>
      </c>
      <c r="N605" s="5">
        <f t="shared" ref="N605:R605" si="3104">SUMPRODUCT(($D606:$D611="계")*(N606:N611))</f>
        <v>787</v>
      </c>
      <c r="O605" s="5">
        <f t="shared" si="3104"/>
        <v>775</v>
      </c>
      <c r="P605" s="5">
        <f t="shared" si="3104"/>
        <v>767</v>
      </c>
      <c r="Q605" s="5">
        <f t="shared" si="3104"/>
        <v>786</v>
      </c>
      <c r="R605" s="5">
        <f t="shared" si="3104"/>
        <v>801</v>
      </c>
      <c r="S605" s="5">
        <f t="shared" ref="S605:T605" si="3105">SUMPRODUCT(($D606:$D611="계")*(S606:S611))</f>
        <v>570</v>
      </c>
      <c r="T605" s="5">
        <f t="shared" si="3105"/>
        <v>570</v>
      </c>
      <c r="U605" s="5">
        <f t="shared" ref="U605" si="3106">SUMPRODUCT(($D606:$D611="계")*(U606:U611))</f>
        <v>620</v>
      </c>
      <c r="V605" s="5">
        <f t="shared" ref="V605" si="3107">SUMPRODUCT(($D606:$D611="계")*(V606:V611))</f>
        <v>652</v>
      </c>
      <c r="W605" s="5">
        <f t="shared" ref="W605" si="3108">SUMPRODUCT(($D606:$D611="계")*(W606:W611))</f>
        <v>707</v>
      </c>
      <c r="X605" s="5">
        <f t="shared" ref="X605" si="3109">SUMPRODUCT(($D606:$D611="계")*(X606:X611))</f>
        <v>722</v>
      </c>
      <c r="Y605" s="5">
        <f t="shared" ref="Y605:Z605" si="3110">SUMPRODUCT(($D606:$D611="계")*(Y606:Y611))</f>
        <v>570</v>
      </c>
      <c r="Z605" s="5">
        <f t="shared" si="3110"/>
        <v>570</v>
      </c>
      <c r="AA605" s="5">
        <f t="shared" ref="AA605" si="3111">SUMPRODUCT(($D606:$D611="계")*(AA606:AA611))</f>
        <v>620</v>
      </c>
      <c r="AB605" s="5">
        <f t="shared" ref="AB605" si="3112">SUMPRODUCT(($D606:$D611="계")*(AB606:AB611))</f>
        <v>652</v>
      </c>
      <c r="AC605" s="5">
        <f t="shared" ref="AC605" si="3113">SUMPRODUCT(($D606:$D611="계")*(AC606:AC611))</f>
        <v>707</v>
      </c>
      <c r="AD605" s="5">
        <f t="shared" ref="AD605" si="3114">SUMPRODUCT(($D606:$D611="계")*(AD606:AD611))</f>
        <v>722</v>
      </c>
    </row>
    <row r="606" spans="1:30" s="2" customFormat="1" ht="18" customHeight="1" outlineLevel="1">
      <c r="A606" s="72"/>
      <c r="B606" s="72"/>
      <c r="C606" s="25" t="s">
        <v>961</v>
      </c>
      <c r="D606" s="25" t="s">
        <v>1122</v>
      </c>
      <c r="E606" s="4"/>
      <c r="F606" s="9">
        <v>0</v>
      </c>
      <c r="G606" s="9"/>
      <c r="H606" s="3">
        <v>0.75</v>
      </c>
      <c r="I606" s="3">
        <v>0.8</v>
      </c>
      <c r="J606" s="3">
        <v>0.85</v>
      </c>
      <c r="K606" s="3">
        <v>0.9</v>
      </c>
      <c r="L606" s="3">
        <v>0.9</v>
      </c>
      <c r="M606" s="5">
        <f>VLOOKUP($C606,'[1]1.계획인구(행정)'!$C$7:$U$501,14,FALSE)</f>
        <v>123</v>
      </c>
      <c r="N606" s="5">
        <f>VLOOKUP($C606,'[1]1.계획인구(행정)'!$C$7:$U$501,15,FALSE)</f>
        <v>123</v>
      </c>
      <c r="O606" s="5">
        <f>VLOOKUP($C606,'[1]1.계획인구(행정)'!$C$7:$U$501,16,FALSE)</f>
        <v>121</v>
      </c>
      <c r="P606" s="5">
        <f>VLOOKUP($C606,'[1]1.계획인구(행정)'!$C$7:$U$501,17,FALSE)</f>
        <v>120</v>
      </c>
      <c r="Q606" s="5">
        <f>VLOOKUP($C606,'[1]1.계획인구(행정)'!$C$7:$U$501,18,FALSE)</f>
        <v>123</v>
      </c>
      <c r="R606" s="5">
        <f>VLOOKUP($C606,'[1]1.계획인구(행정)'!$C$7:$U$501,19,FALSE)</f>
        <v>125</v>
      </c>
      <c r="S606" s="27">
        <f t="shared" ref="S606:S607" si="3115">ROUND(IF($F606=0,M606,IF($F606=5,0,0))*H606,0)</f>
        <v>92</v>
      </c>
      <c r="T606" s="27">
        <f t="shared" ref="T606:T607" si="3116">ROUND(IF($F606=0,N606,IF($F606=5,0,0))*H606,0)</f>
        <v>92</v>
      </c>
      <c r="U606" s="27">
        <f t="shared" ref="U606:U607" si="3117">ROUND(IF($F606=0,O606,IF($F606=1,O606,IF($F606=5,O606,0)))*I606,0)</f>
        <v>97</v>
      </c>
      <c r="V606" s="27">
        <f t="shared" ref="V606:V607" si="3118">ROUND(IF($F606=0,P606,IF($F606=1,P606,IF($F606=2,P606,IF($F606=5,P606,0))))*J606,0)</f>
        <v>102</v>
      </c>
      <c r="W606" s="27">
        <f t="shared" ref="W606:W607" si="3119">ROUND(IF($F606=0,Q606,IF($F606=1,Q606,IF($F606=2,Q606,IF($F606=3,Q606,IF($F606=5,Q606,0)))))*K606,0)</f>
        <v>111</v>
      </c>
      <c r="X606" s="27">
        <f t="shared" ref="X606:X607" si="3120">ROUND(IF($F606=0,R606,IF($F606=1,R606,IF($F606=2,R606,IF($F606=3,R606,IF($F606=4,R606,IF($F606=5,R606,0))))))*L606,0)</f>
        <v>113</v>
      </c>
      <c r="Y606" s="27">
        <f t="shared" ref="Y606:Y607" si="3121">ROUND(IF($F606=0,M606,IF($F606=5,M606,0))*H606,0)</f>
        <v>92</v>
      </c>
      <c r="Z606" s="27">
        <f t="shared" ref="Z606:Z607" si="3122">ROUND(IF($F606=0,N606,IF($F606=5,N606,0))*H606,0)</f>
        <v>92</v>
      </c>
      <c r="AA606" s="27">
        <f t="shared" ref="AA606:AA607" si="3123">ROUND(IF($F606=0,O606,IF($F606=1,O606,IF($F606=5,O606,0)))*I606,0)</f>
        <v>97</v>
      </c>
      <c r="AB606" s="27">
        <f t="shared" ref="AB606:AB607" si="3124">ROUND(IF($F606=0,P606,IF($F606=1,P606,IF($F606=2,P606,IF($F606=5,P606,0))))*J606,0)</f>
        <v>102</v>
      </c>
      <c r="AC606" s="27">
        <f t="shared" ref="AC606:AC607" si="3125">ROUND(IF($F606=0,Q606,IF($F606=1,Q606,IF($F606=2,Q606,IF($F606=3,Q606,IF($F606=5,Q606,0)))))*K606,0)</f>
        <v>111</v>
      </c>
      <c r="AD606" s="27">
        <f t="shared" ref="AD606:AD607" si="3126">ROUND(IF($F606=0,R606,IF($F606=1,R606,IF($F606=2,R606,IF($F606=3,R606,IF($F606=4,R606,IF($F606=5,R606,0))))))*L606,0)</f>
        <v>113</v>
      </c>
    </row>
    <row r="607" spans="1:30" s="2" customFormat="1" ht="18" customHeight="1" outlineLevel="1">
      <c r="A607" s="72"/>
      <c r="B607" s="72"/>
      <c r="C607" s="25" t="s">
        <v>962</v>
      </c>
      <c r="D607" s="25" t="s">
        <v>1122</v>
      </c>
      <c r="E607" s="4"/>
      <c r="F607" s="9">
        <v>0</v>
      </c>
      <c r="G607" s="9"/>
      <c r="H607" s="3">
        <v>0.75</v>
      </c>
      <c r="I607" s="3">
        <v>0.8</v>
      </c>
      <c r="J607" s="3">
        <v>0.85</v>
      </c>
      <c r="K607" s="3">
        <v>0.9</v>
      </c>
      <c r="L607" s="3">
        <v>0.9</v>
      </c>
      <c r="M607" s="5">
        <f>VLOOKUP($C607,'[1]1.계획인구(행정)'!$C$7:$U$501,14,FALSE)</f>
        <v>318</v>
      </c>
      <c r="N607" s="5">
        <f>VLOOKUP($C607,'[1]1.계획인구(행정)'!$C$7:$U$501,15,FALSE)</f>
        <v>319</v>
      </c>
      <c r="O607" s="5">
        <f>VLOOKUP($C607,'[1]1.계획인구(행정)'!$C$7:$U$501,16,FALSE)</f>
        <v>314</v>
      </c>
      <c r="P607" s="5">
        <f>VLOOKUP($C607,'[1]1.계획인구(행정)'!$C$7:$U$501,17,FALSE)</f>
        <v>310</v>
      </c>
      <c r="Q607" s="5">
        <f>VLOOKUP($C607,'[1]1.계획인구(행정)'!$C$7:$U$501,18,FALSE)</f>
        <v>318</v>
      </c>
      <c r="R607" s="5">
        <f>VLOOKUP($C607,'[1]1.계획인구(행정)'!$C$7:$U$501,19,FALSE)</f>
        <v>324</v>
      </c>
      <c r="S607" s="27">
        <f t="shared" si="3115"/>
        <v>239</v>
      </c>
      <c r="T607" s="27">
        <f t="shared" si="3116"/>
        <v>239</v>
      </c>
      <c r="U607" s="27">
        <f t="shared" si="3117"/>
        <v>251</v>
      </c>
      <c r="V607" s="27">
        <f t="shared" si="3118"/>
        <v>264</v>
      </c>
      <c r="W607" s="27">
        <f t="shared" si="3119"/>
        <v>286</v>
      </c>
      <c r="X607" s="27">
        <f t="shared" si="3120"/>
        <v>292</v>
      </c>
      <c r="Y607" s="27">
        <f t="shared" si="3121"/>
        <v>239</v>
      </c>
      <c r="Z607" s="27">
        <f t="shared" si="3122"/>
        <v>239</v>
      </c>
      <c r="AA607" s="27">
        <f t="shared" si="3123"/>
        <v>251</v>
      </c>
      <c r="AB607" s="27">
        <f t="shared" si="3124"/>
        <v>264</v>
      </c>
      <c r="AC607" s="27">
        <f t="shared" si="3125"/>
        <v>286</v>
      </c>
      <c r="AD607" s="27">
        <f t="shared" si="3126"/>
        <v>292</v>
      </c>
    </row>
    <row r="608" spans="1:30" s="2" customFormat="1" ht="18" customHeight="1" outlineLevel="1">
      <c r="A608" s="72"/>
      <c r="B608" s="72"/>
      <c r="C608" s="22" t="s">
        <v>963</v>
      </c>
      <c r="D608" s="25" t="s">
        <v>1122</v>
      </c>
      <c r="E608" s="4">
        <f>SUM(E609:E610)</f>
        <v>47509</v>
      </c>
      <c r="F608" s="9"/>
      <c r="G608" s="9"/>
      <c r="H608" s="3"/>
      <c r="I608" s="3"/>
      <c r="J608" s="3"/>
      <c r="K608" s="3"/>
      <c r="L608" s="3"/>
      <c r="M608" s="5">
        <f>VLOOKUP($C608,'[1]1.계획인구(행정)'!$C$7:$U$501,14,FALSE)</f>
        <v>148</v>
      </c>
      <c r="N608" s="5">
        <f>VLOOKUP($C608,'[1]1.계획인구(행정)'!$C$7:$U$501,15,FALSE)</f>
        <v>148</v>
      </c>
      <c r="O608" s="5">
        <f>VLOOKUP($C608,'[1]1.계획인구(행정)'!$C$7:$U$501,16,FALSE)</f>
        <v>146</v>
      </c>
      <c r="P608" s="5">
        <f>VLOOKUP($C608,'[1]1.계획인구(행정)'!$C$7:$U$501,17,FALSE)</f>
        <v>145</v>
      </c>
      <c r="Q608" s="5">
        <f>VLOOKUP($C608,'[1]1.계획인구(행정)'!$C$7:$U$501,18,FALSE)</f>
        <v>148</v>
      </c>
      <c r="R608" s="5">
        <f>VLOOKUP($C608,'[1]1.계획인구(행정)'!$C$7:$U$501,19,FALSE)</f>
        <v>151</v>
      </c>
      <c r="S608" s="5">
        <f>SUM(S609:S610)</f>
        <v>91</v>
      </c>
      <c r="T608" s="5">
        <f>SUM(T609:T610)</f>
        <v>91</v>
      </c>
      <c r="U608" s="5">
        <f t="shared" ref="U608:AD608" si="3127">SUM(U609:U610)</f>
        <v>117</v>
      </c>
      <c r="V608" s="5">
        <f t="shared" si="3127"/>
        <v>123</v>
      </c>
      <c r="W608" s="5">
        <f t="shared" si="3127"/>
        <v>133</v>
      </c>
      <c r="X608" s="5">
        <f t="shared" si="3127"/>
        <v>136</v>
      </c>
      <c r="Y608" s="5">
        <f t="shared" si="3127"/>
        <v>91</v>
      </c>
      <c r="Z608" s="5">
        <f t="shared" si="3127"/>
        <v>91</v>
      </c>
      <c r="AA608" s="5">
        <f t="shared" si="3127"/>
        <v>117</v>
      </c>
      <c r="AB608" s="5">
        <f t="shared" si="3127"/>
        <v>123</v>
      </c>
      <c r="AC608" s="5">
        <f t="shared" si="3127"/>
        <v>133</v>
      </c>
      <c r="AD608" s="5">
        <f t="shared" si="3127"/>
        <v>136</v>
      </c>
    </row>
    <row r="609" spans="1:30" s="2" customFormat="1" ht="18" customHeight="1" outlineLevel="1">
      <c r="A609" s="72"/>
      <c r="B609" s="72"/>
      <c r="C609" s="12"/>
      <c r="D609" s="25" t="s">
        <v>619</v>
      </c>
      <c r="E609" s="4">
        <v>38861</v>
      </c>
      <c r="F609" s="9">
        <v>0</v>
      </c>
      <c r="G609" s="9"/>
      <c r="H609" s="3">
        <v>0.75</v>
      </c>
      <c r="I609" s="3">
        <v>0.8</v>
      </c>
      <c r="J609" s="3">
        <v>0.85</v>
      </c>
      <c r="K609" s="3">
        <v>0.9</v>
      </c>
      <c r="L609" s="3">
        <v>0.9</v>
      </c>
      <c r="M609" s="5">
        <f>ROUND(M$608*($E609/$E$608),0)</f>
        <v>121</v>
      </c>
      <c r="N609" s="5">
        <f t="shared" ref="N609:R609" si="3128">ROUND(N$608*($E609/$E$608),0)</f>
        <v>121</v>
      </c>
      <c r="O609" s="5">
        <f t="shared" si="3128"/>
        <v>119</v>
      </c>
      <c r="P609" s="5">
        <f t="shared" si="3128"/>
        <v>119</v>
      </c>
      <c r="Q609" s="5">
        <f t="shared" si="3128"/>
        <v>121</v>
      </c>
      <c r="R609" s="5">
        <f t="shared" si="3128"/>
        <v>124</v>
      </c>
      <c r="S609" s="27">
        <f t="shared" ref="S609:S611" si="3129">ROUND(IF($F609=0,M609,IF($F609=5,0,0))*H609,0)</f>
        <v>91</v>
      </c>
      <c r="T609" s="27">
        <f t="shared" ref="T609:T611" si="3130">ROUND(IF($F609=0,N609,IF($F609=5,0,0))*H609,0)</f>
        <v>91</v>
      </c>
      <c r="U609" s="27">
        <f t="shared" ref="U609:U611" si="3131">ROUND(IF($F609=0,O609,IF($F609=1,O609,IF($F609=5,O609,0)))*I609,0)</f>
        <v>95</v>
      </c>
      <c r="V609" s="27">
        <f t="shared" ref="V609:V611" si="3132">ROUND(IF($F609=0,P609,IF($F609=1,P609,IF($F609=2,P609,IF($F609=5,P609,0))))*J609,0)</f>
        <v>101</v>
      </c>
      <c r="W609" s="27">
        <f t="shared" ref="W609:W611" si="3133">ROUND(IF($F609=0,Q609,IF($F609=1,Q609,IF($F609=2,Q609,IF($F609=3,Q609,IF($F609=5,Q609,0)))))*K609,0)</f>
        <v>109</v>
      </c>
      <c r="X609" s="27">
        <f t="shared" ref="X609:X611" si="3134">ROUND(IF($F609=0,R609,IF($F609=1,R609,IF($F609=2,R609,IF($F609=3,R609,IF($F609=4,R609,IF($F609=5,R609,0))))))*L609,0)</f>
        <v>112</v>
      </c>
      <c r="Y609" s="27">
        <f t="shared" ref="Y609:Y611" si="3135">ROUND(IF($F609=0,M609,IF($F609=5,M609,0))*H609,0)</f>
        <v>91</v>
      </c>
      <c r="Z609" s="27">
        <f t="shared" ref="Z609:Z621" si="3136">ROUND(IF($F609=0,N609,IF($F609=5,N609,0))*H609,0)</f>
        <v>91</v>
      </c>
      <c r="AA609" s="27">
        <f t="shared" ref="AA609:AA611" si="3137">ROUND(IF($F609=0,O609,IF($F609=1,O609,IF($F609=5,O609,0)))*I609,0)</f>
        <v>95</v>
      </c>
      <c r="AB609" s="27">
        <f t="shared" ref="AB609:AB611" si="3138">ROUND(IF($F609=0,P609,IF($F609=1,P609,IF($F609=2,P609,IF($F609=5,P609,0))))*J609,0)</f>
        <v>101</v>
      </c>
      <c r="AC609" s="27">
        <f t="shared" ref="AC609:AC611" si="3139">ROUND(IF($F609=0,Q609,IF($F609=1,Q609,IF($F609=2,Q609,IF($F609=3,Q609,IF($F609=5,Q609,0)))))*K609,0)</f>
        <v>109</v>
      </c>
      <c r="AD609" s="27">
        <f t="shared" ref="AD609:AD611" si="3140">ROUND(IF($F609=0,R609,IF($F609=1,R609,IF($F609=2,R609,IF($F609=3,R609,IF($F609=4,R609,IF($F609=5,R609,0))))))*L609,0)</f>
        <v>112</v>
      </c>
    </row>
    <row r="610" spans="1:30" s="2" customFormat="1" ht="18" customHeight="1" outlineLevel="1">
      <c r="A610" s="72"/>
      <c r="B610" s="72"/>
      <c r="C610" s="11"/>
      <c r="D610" s="25" t="s">
        <v>618</v>
      </c>
      <c r="E610" s="4">
        <v>8648</v>
      </c>
      <c r="F610" s="9">
        <v>1</v>
      </c>
      <c r="G610" s="9"/>
      <c r="H610" s="3">
        <v>0.75</v>
      </c>
      <c r="I610" s="3">
        <v>0.8</v>
      </c>
      <c r="J610" s="3">
        <v>0.85</v>
      </c>
      <c r="K610" s="3">
        <v>0.9</v>
      </c>
      <c r="L610" s="3">
        <v>0.9</v>
      </c>
      <c r="M610" s="5">
        <f>M608-M609</f>
        <v>27</v>
      </c>
      <c r="N610" s="5">
        <f t="shared" ref="N610" si="3141">N608-N609</f>
        <v>27</v>
      </c>
      <c r="O610" s="5">
        <f t="shared" ref="O610:R610" si="3142">O608-O609</f>
        <v>27</v>
      </c>
      <c r="P610" s="5">
        <f t="shared" si="3142"/>
        <v>26</v>
      </c>
      <c r="Q610" s="5">
        <f t="shared" si="3142"/>
        <v>27</v>
      </c>
      <c r="R610" s="5">
        <f t="shared" si="3142"/>
        <v>27</v>
      </c>
      <c r="S610" s="27">
        <f t="shared" si="3129"/>
        <v>0</v>
      </c>
      <c r="T610" s="27">
        <f t="shared" si="3130"/>
        <v>0</v>
      </c>
      <c r="U610" s="27">
        <f t="shared" si="3131"/>
        <v>22</v>
      </c>
      <c r="V610" s="27">
        <f t="shared" si="3132"/>
        <v>22</v>
      </c>
      <c r="W610" s="27">
        <f t="shared" si="3133"/>
        <v>24</v>
      </c>
      <c r="X610" s="27">
        <f t="shared" si="3134"/>
        <v>24</v>
      </c>
      <c r="Y610" s="27">
        <f t="shared" si="3135"/>
        <v>0</v>
      </c>
      <c r="Z610" s="27">
        <f t="shared" si="3136"/>
        <v>0</v>
      </c>
      <c r="AA610" s="27">
        <f t="shared" si="3137"/>
        <v>22</v>
      </c>
      <c r="AB610" s="27">
        <f t="shared" si="3138"/>
        <v>22</v>
      </c>
      <c r="AC610" s="27">
        <f t="shared" si="3139"/>
        <v>24</v>
      </c>
      <c r="AD610" s="27">
        <f t="shared" si="3140"/>
        <v>24</v>
      </c>
    </row>
    <row r="611" spans="1:30" s="2" customFormat="1" ht="18" customHeight="1" outlineLevel="1">
      <c r="A611" s="72"/>
      <c r="B611" s="72"/>
      <c r="C611" s="25" t="s">
        <v>964</v>
      </c>
      <c r="D611" s="25" t="s">
        <v>1122</v>
      </c>
      <c r="E611" s="4"/>
      <c r="F611" s="9">
        <v>0</v>
      </c>
      <c r="G611" s="9"/>
      <c r="H611" s="3">
        <v>0.75</v>
      </c>
      <c r="I611" s="3">
        <v>0.8</v>
      </c>
      <c r="J611" s="3">
        <v>0.85</v>
      </c>
      <c r="K611" s="3">
        <v>0.9</v>
      </c>
      <c r="L611" s="3">
        <v>0.9</v>
      </c>
      <c r="M611" s="5">
        <f>VLOOKUP($C611,'[1]1.계획인구(행정)'!$C$7:$U$501,14,FALSE)</f>
        <v>197</v>
      </c>
      <c r="N611" s="5">
        <f>VLOOKUP($C611,'[1]1.계획인구(행정)'!$C$7:$U$501,15,FALSE)</f>
        <v>197</v>
      </c>
      <c r="O611" s="5">
        <f>VLOOKUP($C611,'[1]1.계획인구(행정)'!$C$7:$U$501,16,FALSE)</f>
        <v>194</v>
      </c>
      <c r="P611" s="5">
        <f>VLOOKUP($C611,'[1]1.계획인구(행정)'!$C$7:$U$501,17,FALSE)</f>
        <v>192</v>
      </c>
      <c r="Q611" s="5">
        <f>VLOOKUP($C611,'[1]1.계획인구(행정)'!$C$7:$U$501,18,FALSE)</f>
        <v>197</v>
      </c>
      <c r="R611" s="5">
        <f>VLOOKUP($C611,'[1]1.계획인구(행정)'!$C$7:$U$501,19,FALSE)</f>
        <v>201</v>
      </c>
      <c r="S611" s="27">
        <f t="shared" si="3129"/>
        <v>148</v>
      </c>
      <c r="T611" s="27">
        <f t="shared" si="3130"/>
        <v>148</v>
      </c>
      <c r="U611" s="27">
        <f t="shared" si="3131"/>
        <v>155</v>
      </c>
      <c r="V611" s="27">
        <f t="shared" si="3132"/>
        <v>163</v>
      </c>
      <c r="W611" s="27">
        <f t="shared" si="3133"/>
        <v>177</v>
      </c>
      <c r="X611" s="27">
        <f t="shared" si="3134"/>
        <v>181</v>
      </c>
      <c r="Y611" s="27">
        <f t="shared" si="3135"/>
        <v>148</v>
      </c>
      <c r="Z611" s="27">
        <f t="shared" si="3136"/>
        <v>148</v>
      </c>
      <c r="AA611" s="27">
        <f t="shared" si="3137"/>
        <v>155</v>
      </c>
      <c r="AB611" s="27">
        <f t="shared" si="3138"/>
        <v>163</v>
      </c>
      <c r="AC611" s="27">
        <f t="shared" si="3139"/>
        <v>177</v>
      </c>
      <c r="AD611" s="27">
        <f t="shared" si="3140"/>
        <v>181</v>
      </c>
    </row>
    <row r="612" spans="1:30" s="2" customFormat="1" ht="18" customHeight="1">
      <c r="A612" s="72"/>
      <c r="B612" s="72" t="s">
        <v>432</v>
      </c>
      <c r="C612" s="22" t="s">
        <v>432</v>
      </c>
      <c r="D612" s="25" t="s">
        <v>2</v>
      </c>
      <c r="E612" s="4">
        <f>SUM(E613:E614)</f>
        <v>86056</v>
      </c>
      <c r="F612" s="9"/>
      <c r="G612" s="9"/>
      <c r="H612" s="3"/>
      <c r="I612" s="3"/>
      <c r="J612" s="3"/>
      <c r="K612" s="3"/>
      <c r="L612" s="3"/>
      <c r="M612" s="5">
        <f>VLOOKUP($C612,'[1]1.계획인구(행정)'!$C$7:$U$501,14,FALSE)</f>
        <v>160</v>
      </c>
      <c r="N612" s="5">
        <f>VLOOKUP($C612,'[1]1.계획인구(행정)'!$C$7:$U$501,15,FALSE)</f>
        <v>160</v>
      </c>
      <c r="O612" s="5">
        <f>VLOOKUP($C612,'[1]1.계획인구(행정)'!$C$7:$U$501,16,FALSE)</f>
        <v>158</v>
      </c>
      <c r="P612" s="5">
        <f>VLOOKUP($C612,'[1]1.계획인구(행정)'!$C$7:$U$501,17,FALSE)</f>
        <v>156</v>
      </c>
      <c r="Q612" s="5">
        <f>VLOOKUP($C612,'[1]1.계획인구(행정)'!$C$7:$U$501,18,FALSE)</f>
        <v>160</v>
      </c>
      <c r="R612" s="5">
        <f>VLOOKUP($C612,'[1]1.계획인구(행정)'!$C$7:$U$501,19,FALSE)</f>
        <v>163</v>
      </c>
      <c r="S612" s="5">
        <f>SUM(S613:S614)</f>
        <v>0</v>
      </c>
      <c r="T612" s="5">
        <f>SUM(T613:T614)</f>
        <v>0</v>
      </c>
      <c r="U612" s="5">
        <f t="shared" ref="U612:AD612" si="3143">SUM(U613:U614)</f>
        <v>127</v>
      </c>
      <c r="V612" s="5">
        <f t="shared" si="3143"/>
        <v>133</v>
      </c>
      <c r="W612" s="5">
        <f t="shared" si="3143"/>
        <v>144</v>
      </c>
      <c r="X612" s="5">
        <f t="shared" si="3143"/>
        <v>147</v>
      </c>
      <c r="Y612" s="5">
        <f t="shared" si="3143"/>
        <v>0</v>
      </c>
      <c r="Z612" s="5">
        <f t="shared" si="3143"/>
        <v>0</v>
      </c>
      <c r="AA612" s="5">
        <f t="shared" si="3143"/>
        <v>127</v>
      </c>
      <c r="AB612" s="5">
        <f t="shared" si="3143"/>
        <v>133</v>
      </c>
      <c r="AC612" s="5">
        <f t="shared" si="3143"/>
        <v>144</v>
      </c>
      <c r="AD612" s="5">
        <f t="shared" si="3143"/>
        <v>147</v>
      </c>
    </row>
    <row r="613" spans="1:30" s="2" customFormat="1" ht="18" customHeight="1" outlineLevel="1">
      <c r="A613" s="72"/>
      <c r="B613" s="72"/>
      <c r="C613" s="12"/>
      <c r="D613" s="25" t="s">
        <v>620</v>
      </c>
      <c r="E613" s="4">
        <v>52389</v>
      </c>
      <c r="F613" s="9">
        <v>1</v>
      </c>
      <c r="G613" s="9"/>
      <c r="H613" s="3">
        <v>0.75</v>
      </c>
      <c r="I613" s="3">
        <v>0.8</v>
      </c>
      <c r="J613" s="3">
        <v>0.85</v>
      </c>
      <c r="K613" s="3">
        <v>0.9</v>
      </c>
      <c r="L613" s="3">
        <v>0.9</v>
      </c>
      <c r="M613" s="5">
        <f>ROUND(M$612*($E613/$E$612),0)</f>
        <v>97</v>
      </c>
      <c r="N613" s="5">
        <f t="shared" ref="N613:R613" si="3144">ROUND(N$612*($E613/$E$612),0)</f>
        <v>97</v>
      </c>
      <c r="O613" s="5">
        <f t="shared" si="3144"/>
        <v>96</v>
      </c>
      <c r="P613" s="5">
        <f t="shared" si="3144"/>
        <v>95</v>
      </c>
      <c r="Q613" s="5">
        <f t="shared" si="3144"/>
        <v>97</v>
      </c>
      <c r="R613" s="5">
        <f t="shared" si="3144"/>
        <v>99</v>
      </c>
      <c r="S613" s="27">
        <f t="shared" ref="S613:S614" si="3145">ROUND(IF($F613=0,M613,IF($F613=5,0,0))*H613,0)</f>
        <v>0</v>
      </c>
      <c r="T613" s="27">
        <f t="shared" ref="T613:T614" si="3146">ROUND(IF($F613=0,N613,IF($F613=5,0,0))*H613,0)</f>
        <v>0</v>
      </c>
      <c r="U613" s="27">
        <f t="shared" ref="U613:U614" si="3147">ROUND(IF($F613=0,O613,IF($F613=1,O613,IF($F613=5,O613,0)))*I613,0)</f>
        <v>77</v>
      </c>
      <c r="V613" s="27">
        <f t="shared" ref="V613:V614" si="3148">ROUND(IF($F613=0,P613,IF($F613=1,P613,IF($F613=2,P613,IF($F613=5,P613,0))))*J613,0)</f>
        <v>81</v>
      </c>
      <c r="W613" s="27">
        <f t="shared" ref="W613:W614" si="3149">ROUND(IF($F613=0,Q613,IF($F613=1,Q613,IF($F613=2,Q613,IF($F613=3,Q613,IF($F613=5,Q613,0)))))*K613,0)</f>
        <v>87</v>
      </c>
      <c r="X613" s="27">
        <f t="shared" ref="X613:X614" si="3150">ROUND(IF($F613=0,R613,IF($F613=1,R613,IF($F613=2,R613,IF($F613=3,R613,IF($F613=4,R613,IF($F613=5,R613,0))))))*L613,0)</f>
        <v>89</v>
      </c>
      <c r="Y613" s="27">
        <f t="shared" ref="Y613:Y614" si="3151">ROUND(IF($F613=0,M613,IF($F613=5,M613,0))*H613,0)</f>
        <v>0</v>
      </c>
      <c r="Z613" s="27">
        <f t="shared" si="3136"/>
        <v>0</v>
      </c>
      <c r="AA613" s="27">
        <f t="shared" ref="AA613:AA614" si="3152">ROUND(IF($F613=0,O613,IF($F613=1,O613,IF($F613=5,O613,0)))*I613,0)</f>
        <v>77</v>
      </c>
      <c r="AB613" s="27">
        <f t="shared" ref="AB613:AB614" si="3153">ROUND(IF($F613=0,P613,IF($F613=1,P613,IF($F613=2,P613,IF($F613=5,P613,0))))*J613,0)</f>
        <v>81</v>
      </c>
      <c r="AC613" s="27">
        <f t="shared" ref="AC613:AC614" si="3154">ROUND(IF($F613=0,Q613,IF($F613=1,Q613,IF($F613=2,Q613,IF($F613=3,Q613,IF($F613=5,Q613,0)))))*K613,0)</f>
        <v>87</v>
      </c>
      <c r="AD613" s="27">
        <f t="shared" ref="AD613:AD614" si="3155">ROUND(IF($F613=0,R613,IF($F613=1,R613,IF($F613=2,R613,IF($F613=3,R613,IF($F613=4,R613,IF($F613=5,R613,0))))))*L613,0)</f>
        <v>89</v>
      </c>
    </row>
    <row r="614" spans="1:30" s="2" customFormat="1" ht="18" customHeight="1" outlineLevel="1">
      <c r="A614" s="72"/>
      <c r="B614" s="72"/>
      <c r="C614" s="11"/>
      <c r="D614" s="25" t="s">
        <v>621</v>
      </c>
      <c r="E614" s="4">
        <v>33667</v>
      </c>
      <c r="F614" s="9">
        <v>1</v>
      </c>
      <c r="G614" s="9"/>
      <c r="H614" s="3">
        <v>0.75</v>
      </c>
      <c r="I614" s="3">
        <v>0.8</v>
      </c>
      <c r="J614" s="3">
        <v>0.85</v>
      </c>
      <c r="K614" s="3">
        <v>0.9</v>
      </c>
      <c r="L614" s="3">
        <v>0.9</v>
      </c>
      <c r="M614" s="5">
        <f>M612-M613</f>
        <v>63</v>
      </c>
      <c r="N614" s="5">
        <f t="shared" ref="N614" si="3156">N612-N613</f>
        <v>63</v>
      </c>
      <c r="O614" s="5">
        <f t="shared" ref="O614:R614" si="3157">O612-O613</f>
        <v>62</v>
      </c>
      <c r="P614" s="5">
        <f t="shared" si="3157"/>
        <v>61</v>
      </c>
      <c r="Q614" s="5">
        <f t="shared" si="3157"/>
        <v>63</v>
      </c>
      <c r="R614" s="5">
        <f t="shared" si="3157"/>
        <v>64</v>
      </c>
      <c r="S614" s="27">
        <f t="shared" si="3145"/>
        <v>0</v>
      </c>
      <c r="T614" s="27">
        <f t="shared" si="3146"/>
        <v>0</v>
      </c>
      <c r="U614" s="27">
        <f t="shared" si="3147"/>
        <v>50</v>
      </c>
      <c r="V614" s="27">
        <f t="shared" si="3148"/>
        <v>52</v>
      </c>
      <c r="W614" s="27">
        <f t="shared" si="3149"/>
        <v>57</v>
      </c>
      <c r="X614" s="27">
        <f t="shared" si="3150"/>
        <v>58</v>
      </c>
      <c r="Y614" s="27">
        <f t="shared" si="3151"/>
        <v>0</v>
      </c>
      <c r="Z614" s="27">
        <f t="shared" si="3136"/>
        <v>0</v>
      </c>
      <c r="AA614" s="27">
        <f t="shared" si="3152"/>
        <v>50</v>
      </c>
      <c r="AB614" s="27">
        <f t="shared" si="3153"/>
        <v>52</v>
      </c>
      <c r="AC614" s="27">
        <f t="shared" si="3154"/>
        <v>57</v>
      </c>
      <c r="AD614" s="27">
        <f t="shared" si="3155"/>
        <v>58</v>
      </c>
    </row>
    <row r="615" spans="1:30" s="2" customFormat="1" ht="18" customHeight="1">
      <c r="A615" s="72"/>
      <c r="B615" s="72" t="s">
        <v>433</v>
      </c>
      <c r="C615" s="25" t="s">
        <v>433</v>
      </c>
      <c r="D615" s="25" t="s">
        <v>2</v>
      </c>
      <c r="E615" s="4"/>
      <c r="F615" s="9"/>
      <c r="G615" s="9"/>
      <c r="H615" s="3"/>
      <c r="I615" s="3"/>
      <c r="J615" s="3"/>
      <c r="K615" s="3"/>
      <c r="L615" s="3"/>
      <c r="M615" s="5">
        <f>SUMPRODUCT(($D616:$D621="계")*(M616:M621))</f>
        <v>573</v>
      </c>
      <c r="N615" s="5">
        <f t="shared" ref="N615" si="3158">SUMPRODUCT(($D616:$D621="계")*(N616:N621))</f>
        <v>574</v>
      </c>
      <c r="O615" s="5">
        <f t="shared" ref="O615:R615" si="3159">SUMPRODUCT(($D616:$D621="계")*(O616:O621))</f>
        <v>565</v>
      </c>
      <c r="P615" s="5">
        <f t="shared" si="3159"/>
        <v>558</v>
      </c>
      <c r="Q615" s="5">
        <f t="shared" si="3159"/>
        <v>572</v>
      </c>
      <c r="R615" s="5">
        <f t="shared" si="3159"/>
        <v>582</v>
      </c>
      <c r="S615" s="5">
        <f t="shared" ref="S615:T615" si="3160">SUMPRODUCT(($D616:$D621="계")*(S616:S621))</f>
        <v>278</v>
      </c>
      <c r="T615" s="5">
        <f t="shared" si="3160"/>
        <v>279</v>
      </c>
      <c r="U615" s="5">
        <f t="shared" ref="U615" si="3161">SUMPRODUCT(($D616:$D621="계")*(U616:U621))</f>
        <v>452</v>
      </c>
      <c r="V615" s="5">
        <f t="shared" ref="V615" si="3162">SUMPRODUCT(($D616:$D621="계")*(V616:V621))</f>
        <v>474</v>
      </c>
      <c r="W615" s="5">
        <f t="shared" ref="W615" si="3163">SUMPRODUCT(($D616:$D621="계")*(W616:W621))</f>
        <v>514</v>
      </c>
      <c r="X615" s="5">
        <f t="shared" ref="X615" si="3164">SUMPRODUCT(($D616:$D621="계")*(X616:X621))</f>
        <v>524</v>
      </c>
      <c r="Y615" s="5">
        <f t="shared" ref="Y615:Z615" si="3165">SUMPRODUCT(($D616:$D621="계")*(Y616:Y621))</f>
        <v>278</v>
      </c>
      <c r="Z615" s="5">
        <f t="shared" si="3165"/>
        <v>279</v>
      </c>
      <c r="AA615" s="5">
        <f t="shared" ref="AA615" si="3166">SUMPRODUCT(($D616:$D621="계")*(AA616:AA621))</f>
        <v>452</v>
      </c>
      <c r="AB615" s="5">
        <f t="shared" ref="AB615" si="3167">SUMPRODUCT(($D616:$D621="계")*(AB616:AB621))</f>
        <v>474</v>
      </c>
      <c r="AC615" s="5">
        <f t="shared" ref="AC615" si="3168">SUMPRODUCT(($D616:$D621="계")*(AC616:AC621))</f>
        <v>514</v>
      </c>
      <c r="AD615" s="5">
        <f t="shared" ref="AD615" si="3169">SUMPRODUCT(($D616:$D621="계")*(AD616:AD621))</f>
        <v>524</v>
      </c>
    </row>
    <row r="616" spans="1:30" s="2" customFormat="1" ht="18" customHeight="1" outlineLevel="1">
      <c r="A616" s="72"/>
      <c r="B616" s="72"/>
      <c r="C616" s="25" t="s">
        <v>965</v>
      </c>
      <c r="D616" s="25" t="s">
        <v>1122</v>
      </c>
      <c r="E616" s="4"/>
      <c r="F616" s="9">
        <v>0</v>
      </c>
      <c r="G616" s="9"/>
      <c r="H616" s="3">
        <v>0.75</v>
      </c>
      <c r="I616" s="3">
        <v>0.8</v>
      </c>
      <c r="J616" s="3">
        <v>0.85</v>
      </c>
      <c r="K616" s="3">
        <v>0.9</v>
      </c>
      <c r="L616" s="3">
        <v>0.9</v>
      </c>
      <c r="M616" s="5">
        <f>VLOOKUP($C616,'[1]1.계획인구(행정)'!$C$7:$U$501,14,FALSE)</f>
        <v>72</v>
      </c>
      <c r="N616" s="5">
        <f>VLOOKUP($C616,'[1]1.계획인구(행정)'!$C$7:$U$501,15,FALSE)</f>
        <v>72</v>
      </c>
      <c r="O616" s="5">
        <f>VLOOKUP($C616,'[1]1.계획인구(행정)'!$C$7:$U$501,16,FALSE)</f>
        <v>71</v>
      </c>
      <c r="P616" s="5">
        <f>VLOOKUP($C616,'[1]1.계획인구(행정)'!$C$7:$U$501,17,FALSE)</f>
        <v>70</v>
      </c>
      <c r="Q616" s="5">
        <f>VLOOKUP($C616,'[1]1.계획인구(행정)'!$C$7:$U$501,18,FALSE)</f>
        <v>72</v>
      </c>
      <c r="R616" s="5">
        <f>VLOOKUP($C616,'[1]1.계획인구(행정)'!$C$7:$U$501,19,FALSE)</f>
        <v>73</v>
      </c>
      <c r="S616" s="27">
        <f t="shared" ref="S616" si="3170">ROUND(IF($F616=0,M616,IF($F616=5,0,0))*H616,0)</f>
        <v>54</v>
      </c>
      <c r="T616" s="27">
        <f t="shared" ref="T616" si="3171">ROUND(IF($F616=0,N616,IF($F616=5,0,0))*H616,0)</f>
        <v>54</v>
      </c>
      <c r="U616" s="27">
        <f>ROUND(IF($F616=0,O616,IF($F616=1,O616,IF($F616=5,O616,0)))*I616,0)</f>
        <v>57</v>
      </c>
      <c r="V616" s="27">
        <f>ROUND(IF($F616=0,P616,IF($F616=1,P616,IF($F616=2,P616,IF($F616=5,P616,0))))*J616,0)</f>
        <v>60</v>
      </c>
      <c r="W616" s="27">
        <f>ROUND(IF($F616=0,Q616,IF($F616=1,Q616,IF($F616=2,Q616,IF($F616=3,Q616,IF($F616=5,Q616,0)))))*K616,0)</f>
        <v>65</v>
      </c>
      <c r="X616" s="27">
        <f>ROUND(IF($F616=0,R616,IF($F616=1,R616,IF($F616=2,R616,IF($F616=3,R616,IF($F616=4,R616,IF($F616=5,R616,0))))))*L616,0)</f>
        <v>66</v>
      </c>
      <c r="Y616" s="27">
        <f t="shared" ref="Y616" si="3172">ROUND(IF($F616=0,M616,IF($F616=5,M616,0))*H616,0)</f>
        <v>54</v>
      </c>
      <c r="Z616" s="27">
        <f t="shared" si="3136"/>
        <v>54</v>
      </c>
      <c r="AA616" s="27">
        <f>ROUND(IF($F616=0,O616,IF($F616=1,O616,IF($F616=5,O616,0)))*I616,0)</f>
        <v>57</v>
      </c>
      <c r="AB616" s="27">
        <f>ROUND(IF($F616=0,P616,IF($F616=1,P616,IF($F616=2,P616,IF($F616=5,P616,0))))*J616,0)</f>
        <v>60</v>
      </c>
      <c r="AC616" s="27">
        <f>ROUND(IF($F616=0,Q616,IF($F616=1,Q616,IF($F616=2,Q616,IF($F616=3,Q616,IF($F616=5,Q616,0)))))*K616,0)</f>
        <v>65</v>
      </c>
      <c r="AD616" s="27">
        <f>ROUND(IF($F616=0,R616,IF($F616=1,R616,IF($F616=2,R616,IF($F616=3,R616,IF($F616=4,R616,IF($F616=5,R616,0))))))*L616,0)</f>
        <v>66</v>
      </c>
    </row>
    <row r="617" spans="1:30" s="2" customFormat="1" ht="18" customHeight="1" outlineLevel="1">
      <c r="A617" s="72"/>
      <c r="B617" s="72"/>
      <c r="C617" s="22" t="s">
        <v>987</v>
      </c>
      <c r="D617" s="25" t="s">
        <v>1122</v>
      </c>
      <c r="E617" s="4">
        <f>SUM(E618:E621)</f>
        <v>150837</v>
      </c>
      <c r="F617" s="9"/>
      <c r="G617" s="9"/>
      <c r="H617" s="3"/>
      <c r="I617" s="3"/>
      <c r="J617" s="3"/>
      <c r="K617" s="3"/>
      <c r="L617" s="3"/>
      <c r="M617" s="5">
        <f>VLOOKUP($C617,'[1]1.계획인구(행정)'!$C$7:$U$501,14,FALSE)</f>
        <v>501</v>
      </c>
      <c r="N617" s="5">
        <f>VLOOKUP($C617,'[1]1.계획인구(행정)'!$C$7:$U$501,15,FALSE)</f>
        <v>502</v>
      </c>
      <c r="O617" s="5">
        <f>VLOOKUP($C617,'[1]1.계획인구(행정)'!$C$7:$U$501,16,FALSE)</f>
        <v>494</v>
      </c>
      <c r="P617" s="5">
        <f>VLOOKUP($C617,'[1]1.계획인구(행정)'!$C$7:$U$501,17,FALSE)</f>
        <v>488</v>
      </c>
      <c r="Q617" s="5">
        <f>VLOOKUP($C617,'[1]1.계획인구(행정)'!$C$7:$U$501,18,FALSE)</f>
        <v>500</v>
      </c>
      <c r="R617" s="5">
        <f>VLOOKUP($C617,'[1]1.계획인구(행정)'!$C$7:$U$501,19,FALSE)</f>
        <v>509</v>
      </c>
      <c r="S617" s="5">
        <f>SUM(S618:S621)</f>
        <v>224</v>
      </c>
      <c r="T617" s="5">
        <f>SUM(T618:T621)</f>
        <v>225</v>
      </c>
      <c r="U617" s="5">
        <f t="shared" ref="U617:AD617" si="3173">SUM(U618:U621)</f>
        <v>395</v>
      </c>
      <c r="V617" s="5">
        <f t="shared" si="3173"/>
        <v>414</v>
      </c>
      <c r="W617" s="5">
        <f t="shared" si="3173"/>
        <v>449</v>
      </c>
      <c r="X617" s="5">
        <f t="shared" si="3173"/>
        <v>458</v>
      </c>
      <c r="Y617" s="5">
        <f t="shared" si="3173"/>
        <v>224</v>
      </c>
      <c r="Z617" s="5">
        <f t="shared" si="3173"/>
        <v>225</v>
      </c>
      <c r="AA617" s="5">
        <f t="shared" si="3173"/>
        <v>395</v>
      </c>
      <c r="AB617" s="5">
        <f t="shared" si="3173"/>
        <v>414</v>
      </c>
      <c r="AC617" s="5">
        <f t="shared" si="3173"/>
        <v>449</v>
      </c>
      <c r="AD617" s="5">
        <f t="shared" si="3173"/>
        <v>458</v>
      </c>
    </row>
    <row r="618" spans="1:30" s="2" customFormat="1" ht="18" customHeight="1" outlineLevel="1">
      <c r="A618" s="72"/>
      <c r="B618" s="72"/>
      <c r="C618" s="12"/>
      <c r="D618" s="25" t="s">
        <v>622</v>
      </c>
      <c r="E618" s="4">
        <v>90024</v>
      </c>
      <c r="F618" s="9">
        <v>0</v>
      </c>
      <c r="G618" s="9"/>
      <c r="H618" s="3">
        <v>0.75</v>
      </c>
      <c r="I618" s="3">
        <v>0.8</v>
      </c>
      <c r="J618" s="3">
        <v>0.85</v>
      </c>
      <c r="K618" s="3">
        <v>0.9</v>
      </c>
      <c r="L618" s="3">
        <v>0.9</v>
      </c>
      <c r="M618" s="5">
        <f>ROUND(M$617*($E618/$E$617),0)</f>
        <v>299</v>
      </c>
      <c r="N618" s="5">
        <f t="shared" ref="N618:R620" si="3174">ROUND(N$617*($E618/$E$617),0)</f>
        <v>300</v>
      </c>
      <c r="O618" s="5">
        <f t="shared" si="3174"/>
        <v>295</v>
      </c>
      <c r="P618" s="5">
        <f t="shared" si="3174"/>
        <v>291</v>
      </c>
      <c r="Q618" s="5">
        <f t="shared" si="3174"/>
        <v>298</v>
      </c>
      <c r="R618" s="5">
        <f t="shared" si="3174"/>
        <v>304</v>
      </c>
      <c r="S618" s="27">
        <f t="shared" ref="S618:S621" si="3175">ROUND(IF($F618=0,M618,IF($F618=5,0,0))*H618,0)</f>
        <v>224</v>
      </c>
      <c r="T618" s="27">
        <f t="shared" ref="T618:T621" si="3176">ROUND(IF($F618=0,N618,IF($F618=5,0,0))*H618,0)</f>
        <v>225</v>
      </c>
      <c r="U618" s="27">
        <f t="shared" ref="U618:U621" si="3177">ROUND(IF($F618=0,O618,IF($F618=1,O618,IF($F618=5,O618,0)))*I618,0)</f>
        <v>236</v>
      </c>
      <c r="V618" s="27">
        <f t="shared" ref="V618:V621" si="3178">ROUND(IF($F618=0,P618,IF($F618=1,P618,IF($F618=2,P618,IF($F618=5,P618,0))))*J618,0)</f>
        <v>247</v>
      </c>
      <c r="W618" s="27">
        <f t="shared" ref="W618:W621" si="3179">ROUND(IF($F618=0,Q618,IF($F618=1,Q618,IF($F618=2,Q618,IF($F618=3,Q618,IF($F618=5,Q618,0)))))*K618,0)</f>
        <v>268</v>
      </c>
      <c r="X618" s="27">
        <f t="shared" ref="X618:X621" si="3180">ROUND(IF($F618=0,R618,IF($F618=1,R618,IF($F618=2,R618,IF($F618=3,R618,IF($F618=4,R618,IF($F618=5,R618,0))))))*L618,0)</f>
        <v>274</v>
      </c>
      <c r="Y618" s="27">
        <f t="shared" ref="Y618:Y621" si="3181">ROUND(IF($F618=0,M618,IF($F618=5,M618,0))*H618,0)</f>
        <v>224</v>
      </c>
      <c r="Z618" s="27">
        <f t="shared" si="3136"/>
        <v>225</v>
      </c>
      <c r="AA618" s="27">
        <f t="shared" ref="AA618:AA621" si="3182">ROUND(IF($F618=0,O618,IF($F618=1,O618,IF($F618=5,O618,0)))*I618,0)</f>
        <v>236</v>
      </c>
      <c r="AB618" s="27">
        <f t="shared" ref="AB618:AB621" si="3183">ROUND(IF($F618=0,P618,IF($F618=1,P618,IF($F618=2,P618,IF($F618=5,P618,0))))*J618,0)</f>
        <v>247</v>
      </c>
      <c r="AC618" s="27">
        <f t="shared" ref="AC618:AC621" si="3184">ROUND(IF($F618=0,Q618,IF($F618=1,Q618,IF($F618=2,Q618,IF($F618=3,Q618,IF($F618=5,Q618,0)))))*K618,0)</f>
        <v>268</v>
      </c>
      <c r="AD618" s="27">
        <f t="shared" ref="AD618:AD621" si="3185">ROUND(IF($F618=0,R618,IF($F618=1,R618,IF($F618=2,R618,IF($F618=3,R618,IF($F618=4,R618,IF($F618=5,R618,0))))))*L618,0)</f>
        <v>274</v>
      </c>
    </row>
    <row r="619" spans="1:30" s="2" customFormat="1" ht="18" customHeight="1" outlineLevel="1">
      <c r="A619" s="72"/>
      <c r="B619" s="72"/>
      <c r="C619" s="12"/>
      <c r="D619" s="25" t="s">
        <v>623</v>
      </c>
      <c r="E619" s="4">
        <v>35023</v>
      </c>
      <c r="F619" s="9">
        <v>1</v>
      </c>
      <c r="G619" s="9"/>
      <c r="H619" s="3">
        <v>0.75</v>
      </c>
      <c r="I619" s="3">
        <v>0.8</v>
      </c>
      <c r="J619" s="3">
        <v>0.85</v>
      </c>
      <c r="K619" s="3">
        <v>0.9</v>
      </c>
      <c r="L619" s="3">
        <v>0.9</v>
      </c>
      <c r="M619" s="5">
        <f t="shared" ref="M619:M620" si="3186">ROUND(M$617*($E619/$E$617),0)</f>
        <v>116</v>
      </c>
      <c r="N619" s="5">
        <f t="shared" si="3174"/>
        <v>117</v>
      </c>
      <c r="O619" s="5">
        <f t="shared" si="3174"/>
        <v>115</v>
      </c>
      <c r="P619" s="5">
        <f t="shared" si="3174"/>
        <v>113</v>
      </c>
      <c r="Q619" s="5">
        <f t="shared" si="3174"/>
        <v>116</v>
      </c>
      <c r="R619" s="5">
        <f t="shared" si="3174"/>
        <v>118</v>
      </c>
      <c r="S619" s="27">
        <f t="shared" si="3175"/>
        <v>0</v>
      </c>
      <c r="T619" s="27">
        <f t="shared" si="3176"/>
        <v>0</v>
      </c>
      <c r="U619" s="27">
        <f t="shared" si="3177"/>
        <v>92</v>
      </c>
      <c r="V619" s="27">
        <f t="shared" si="3178"/>
        <v>96</v>
      </c>
      <c r="W619" s="27">
        <f t="shared" si="3179"/>
        <v>104</v>
      </c>
      <c r="X619" s="27">
        <f t="shared" si="3180"/>
        <v>106</v>
      </c>
      <c r="Y619" s="27">
        <f t="shared" si="3181"/>
        <v>0</v>
      </c>
      <c r="Z619" s="27">
        <f t="shared" si="3136"/>
        <v>0</v>
      </c>
      <c r="AA619" s="27">
        <f t="shared" si="3182"/>
        <v>92</v>
      </c>
      <c r="AB619" s="27">
        <f t="shared" si="3183"/>
        <v>96</v>
      </c>
      <c r="AC619" s="27">
        <f t="shared" si="3184"/>
        <v>104</v>
      </c>
      <c r="AD619" s="27">
        <f t="shared" si="3185"/>
        <v>106</v>
      </c>
    </row>
    <row r="620" spans="1:30" s="2" customFormat="1" ht="18" customHeight="1" outlineLevel="1">
      <c r="A620" s="72"/>
      <c r="B620" s="72"/>
      <c r="C620" s="12"/>
      <c r="D620" s="25" t="s">
        <v>624</v>
      </c>
      <c r="E620" s="4">
        <v>11737</v>
      </c>
      <c r="F620" s="9">
        <v>1</v>
      </c>
      <c r="G620" s="9"/>
      <c r="H620" s="3">
        <v>0.75</v>
      </c>
      <c r="I620" s="3">
        <v>0.8</v>
      </c>
      <c r="J620" s="3">
        <v>0.85</v>
      </c>
      <c r="K620" s="3">
        <v>0.9</v>
      </c>
      <c r="L620" s="3">
        <v>0.9</v>
      </c>
      <c r="M620" s="5">
        <f t="shared" si="3186"/>
        <v>39</v>
      </c>
      <c r="N620" s="5">
        <f t="shared" si="3174"/>
        <v>39</v>
      </c>
      <c r="O620" s="5">
        <f t="shared" si="3174"/>
        <v>38</v>
      </c>
      <c r="P620" s="5">
        <f t="shared" si="3174"/>
        <v>38</v>
      </c>
      <c r="Q620" s="5">
        <f t="shared" si="3174"/>
        <v>39</v>
      </c>
      <c r="R620" s="5">
        <f t="shared" si="3174"/>
        <v>40</v>
      </c>
      <c r="S620" s="27">
        <f t="shared" si="3175"/>
        <v>0</v>
      </c>
      <c r="T620" s="27">
        <f t="shared" si="3176"/>
        <v>0</v>
      </c>
      <c r="U620" s="27">
        <f t="shared" si="3177"/>
        <v>30</v>
      </c>
      <c r="V620" s="27">
        <f t="shared" si="3178"/>
        <v>32</v>
      </c>
      <c r="W620" s="27">
        <f t="shared" si="3179"/>
        <v>35</v>
      </c>
      <c r="X620" s="27">
        <f t="shared" si="3180"/>
        <v>36</v>
      </c>
      <c r="Y620" s="27">
        <f t="shared" si="3181"/>
        <v>0</v>
      </c>
      <c r="Z620" s="27">
        <f t="shared" si="3136"/>
        <v>0</v>
      </c>
      <c r="AA620" s="27">
        <f t="shared" si="3182"/>
        <v>30</v>
      </c>
      <c r="AB620" s="27">
        <f t="shared" si="3183"/>
        <v>32</v>
      </c>
      <c r="AC620" s="27">
        <f t="shared" si="3184"/>
        <v>35</v>
      </c>
      <c r="AD620" s="27">
        <f t="shared" si="3185"/>
        <v>36</v>
      </c>
    </row>
    <row r="621" spans="1:30" s="2" customFormat="1" ht="18" customHeight="1" outlineLevel="1">
      <c r="A621" s="72"/>
      <c r="B621" s="72"/>
      <c r="C621" s="11"/>
      <c r="D621" s="25" t="s">
        <v>625</v>
      </c>
      <c r="E621" s="4">
        <v>14053</v>
      </c>
      <c r="F621" s="9">
        <v>1</v>
      </c>
      <c r="G621" s="9"/>
      <c r="H621" s="3">
        <v>0.75</v>
      </c>
      <c r="I621" s="3">
        <v>0.8</v>
      </c>
      <c r="J621" s="3">
        <v>0.85</v>
      </c>
      <c r="K621" s="3">
        <v>0.9</v>
      </c>
      <c r="L621" s="3">
        <v>0.9</v>
      </c>
      <c r="M621" s="5">
        <f>M617-M618-M619-M620</f>
        <v>47</v>
      </c>
      <c r="N621" s="5">
        <f t="shared" ref="N621" si="3187">N617-N618-N619-N620</f>
        <v>46</v>
      </c>
      <c r="O621" s="5">
        <f t="shared" ref="O621:R621" si="3188">O617-O618-O619-O620</f>
        <v>46</v>
      </c>
      <c r="P621" s="5">
        <f t="shared" si="3188"/>
        <v>46</v>
      </c>
      <c r="Q621" s="5">
        <f t="shared" si="3188"/>
        <v>47</v>
      </c>
      <c r="R621" s="5">
        <f t="shared" si="3188"/>
        <v>47</v>
      </c>
      <c r="S621" s="27">
        <f t="shared" si="3175"/>
        <v>0</v>
      </c>
      <c r="T621" s="27">
        <f t="shared" si="3176"/>
        <v>0</v>
      </c>
      <c r="U621" s="27">
        <f t="shared" si="3177"/>
        <v>37</v>
      </c>
      <c r="V621" s="27">
        <f t="shared" si="3178"/>
        <v>39</v>
      </c>
      <c r="W621" s="27">
        <f t="shared" si="3179"/>
        <v>42</v>
      </c>
      <c r="X621" s="27">
        <f t="shared" si="3180"/>
        <v>42</v>
      </c>
      <c r="Y621" s="27">
        <f t="shared" si="3181"/>
        <v>0</v>
      </c>
      <c r="Z621" s="27">
        <f t="shared" si="3136"/>
        <v>0</v>
      </c>
      <c r="AA621" s="27">
        <f t="shared" si="3182"/>
        <v>37</v>
      </c>
      <c r="AB621" s="27">
        <f t="shared" si="3183"/>
        <v>39</v>
      </c>
      <c r="AC621" s="27">
        <f t="shared" si="3184"/>
        <v>42</v>
      </c>
      <c r="AD621" s="27">
        <f t="shared" si="3185"/>
        <v>42</v>
      </c>
    </row>
    <row r="622" spans="1:30" s="2" customFormat="1" ht="18" customHeight="1">
      <c r="A622" s="72"/>
      <c r="B622" s="72" t="s">
        <v>434</v>
      </c>
      <c r="C622" s="25" t="s">
        <v>434</v>
      </c>
      <c r="D622" s="25" t="s">
        <v>2</v>
      </c>
      <c r="E622" s="4"/>
      <c r="F622" s="9"/>
      <c r="G622" s="9"/>
      <c r="H622" s="3"/>
      <c r="I622" s="3"/>
      <c r="J622" s="3"/>
      <c r="K622" s="3"/>
      <c r="L622" s="3"/>
      <c r="M622" s="5">
        <f>SUMPRODUCT(($D623:$D626="계")*(M623:M626))</f>
        <v>217</v>
      </c>
      <c r="N622" s="5">
        <f t="shared" ref="N622" si="3189">SUMPRODUCT(($D623:$D626="계")*(N623:N626))</f>
        <v>217</v>
      </c>
      <c r="O622" s="5">
        <f t="shared" ref="O622:R622" si="3190">SUMPRODUCT(($D623:$D626="계")*(O623:O626))</f>
        <v>213</v>
      </c>
      <c r="P622" s="5">
        <f t="shared" si="3190"/>
        <v>211</v>
      </c>
      <c r="Q622" s="5">
        <f t="shared" si="3190"/>
        <v>217</v>
      </c>
      <c r="R622" s="5">
        <f t="shared" si="3190"/>
        <v>220</v>
      </c>
      <c r="S622" s="5">
        <f t="shared" ref="S622:T622" si="3191">SUMPRODUCT(($D623:$D626="계")*(S623:S626))</f>
        <v>0</v>
      </c>
      <c r="T622" s="5">
        <f t="shared" si="3191"/>
        <v>0</v>
      </c>
      <c r="U622" s="5">
        <f t="shared" ref="U622" si="3192">SUMPRODUCT(($D623:$D626="계")*(U623:U626))</f>
        <v>170</v>
      </c>
      <c r="V622" s="5">
        <f t="shared" ref="V622" si="3193">SUMPRODUCT(($D623:$D626="계")*(V623:V626))</f>
        <v>179</v>
      </c>
      <c r="W622" s="5">
        <f t="shared" ref="W622" si="3194">SUMPRODUCT(($D623:$D626="계")*(W623:W626))</f>
        <v>195</v>
      </c>
      <c r="X622" s="5">
        <f t="shared" ref="X622" si="3195">SUMPRODUCT(($D623:$D626="계")*(X623:X626))</f>
        <v>198</v>
      </c>
      <c r="Y622" s="5">
        <f t="shared" ref="Y622:Z622" si="3196">SUMPRODUCT(($D623:$D626="계")*(Y623:Y626))</f>
        <v>31</v>
      </c>
      <c r="Z622" s="5">
        <f t="shared" si="3196"/>
        <v>31</v>
      </c>
      <c r="AA622" s="5">
        <f t="shared" ref="AA622" si="3197">SUMPRODUCT(($D623:$D626="계")*(AA623:AA626))</f>
        <v>170</v>
      </c>
      <c r="AB622" s="5">
        <f t="shared" ref="AB622" si="3198">SUMPRODUCT(($D623:$D626="계")*(AB623:AB626))</f>
        <v>179</v>
      </c>
      <c r="AC622" s="5">
        <f t="shared" ref="AC622" si="3199">SUMPRODUCT(($D623:$D626="계")*(AC623:AC626))</f>
        <v>195</v>
      </c>
      <c r="AD622" s="5">
        <f t="shared" ref="AD622" si="3200">SUMPRODUCT(($D623:$D626="계")*(AD623:AD626))</f>
        <v>198</v>
      </c>
    </row>
    <row r="623" spans="1:30" s="2" customFormat="1" ht="18" customHeight="1" outlineLevel="1">
      <c r="A623" s="72"/>
      <c r="B623" s="79"/>
      <c r="C623" s="22" t="s">
        <v>966</v>
      </c>
      <c r="D623" s="25" t="s">
        <v>1122</v>
      </c>
      <c r="E623" s="4">
        <f>SUM(E624:E625)</f>
        <v>48682</v>
      </c>
      <c r="F623" s="9"/>
      <c r="G623" s="9"/>
      <c r="H623" s="3"/>
      <c r="I623" s="3"/>
      <c r="J623" s="3"/>
      <c r="K623" s="3"/>
      <c r="L623" s="3"/>
      <c r="M623" s="5">
        <f>VLOOKUP($C623,'[1]1.계획인구(행정)'!$C$7:$U$501,14,FALSE)</f>
        <v>100</v>
      </c>
      <c r="N623" s="5">
        <f>VLOOKUP($C623,'[1]1.계획인구(행정)'!$C$7:$U$501,15,FALSE)</f>
        <v>100</v>
      </c>
      <c r="O623" s="5">
        <f>VLOOKUP($C623,'[1]1.계획인구(행정)'!$C$7:$U$501,16,FALSE)</f>
        <v>98</v>
      </c>
      <c r="P623" s="5">
        <f>VLOOKUP($C623,'[1]1.계획인구(행정)'!$C$7:$U$501,17,FALSE)</f>
        <v>97</v>
      </c>
      <c r="Q623" s="5">
        <f>VLOOKUP($C623,'[1]1.계획인구(행정)'!$C$7:$U$501,18,FALSE)</f>
        <v>100</v>
      </c>
      <c r="R623" s="5">
        <f>VLOOKUP($C623,'[1]1.계획인구(행정)'!$C$7:$U$501,19,FALSE)</f>
        <v>101</v>
      </c>
      <c r="S623" s="5">
        <f>SUM(S624:S625)</f>
        <v>0</v>
      </c>
      <c r="T623" s="5">
        <f>SUM(T624:T625)</f>
        <v>0</v>
      </c>
      <c r="U623" s="5">
        <f t="shared" ref="U623:AC623" si="3201">SUM(U624:U625)</f>
        <v>78</v>
      </c>
      <c r="V623" s="5">
        <f t="shared" si="3201"/>
        <v>82</v>
      </c>
      <c r="W623" s="5">
        <f t="shared" si="3201"/>
        <v>90</v>
      </c>
      <c r="X623" s="5">
        <f t="shared" si="3201"/>
        <v>91</v>
      </c>
      <c r="Y623" s="5">
        <f t="shared" si="3201"/>
        <v>31</v>
      </c>
      <c r="Z623" s="5">
        <f t="shared" ref="Z623" si="3202">SUM(Z624:Z625)</f>
        <v>31</v>
      </c>
      <c r="AA623" s="5">
        <f t="shared" si="3201"/>
        <v>78</v>
      </c>
      <c r="AB623" s="5">
        <f t="shared" si="3201"/>
        <v>82</v>
      </c>
      <c r="AC623" s="5">
        <f t="shared" si="3201"/>
        <v>90</v>
      </c>
      <c r="AD623" s="5">
        <f>SUM(AD624:AD625)</f>
        <v>91</v>
      </c>
    </row>
    <row r="624" spans="1:30" s="2" customFormat="1" ht="18" customHeight="1" outlineLevel="1">
      <c r="A624" s="72"/>
      <c r="B624" s="79"/>
      <c r="C624" s="12"/>
      <c r="D624" s="25" t="s">
        <v>626</v>
      </c>
      <c r="E624" s="4">
        <f>18607+10182</f>
        <v>28789</v>
      </c>
      <c r="F624" s="9">
        <v>1</v>
      </c>
      <c r="G624" s="9"/>
      <c r="H624" s="3">
        <v>0.75</v>
      </c>
      <c r="I624" s="3">
        <v>0.8</v>
      </c>
      <c r="J624" s="3">
        <v>0.85</v>
      </c>
      <c r="K624" s="3">
        <v>0.9</v>
      </c>
      <c r="L624" s="3">
        <v>0.9</v>
      </c>
      <c r="M624" s="5">
        <f>ROUND(M$623*($E624/$E$623),0)</f>
        <v>59</v>
      </c>
      <c r="N624" s="5">
        <f t="shared" ref="N624:R624" si="3203">ROUND(N$623*($E624/$E$623),0)</f>
        <v>59</v>
      </c>
      <c r="O624" s="5">
        <f t="shared" si="3203"/>
        <v>58</v>
      </c>
      <c r="P624" s="5">
        <f t="shared" si="3203"/>
        <v>57</v>
      </c>
      <c r="Q624" s="5">
        <f t="shared" si="3203"/>
        <v>59</v>
      </c>
      <c r="R624" s="5">
        <f t="shared" si="3203"/>
        <v>60</v>
      </c>
      <c r="S624" s="27">
        <f t="shared" ref="S624:S626" si="3204">ROUND(IF($F624=0,M624,IF($F624=5,0,0))*H624,0)</f>
        <v>0</v>
      </c>
      <c r="T624" s="27">
        <f t="shared" ref="T624:T626" si="3205">ROUND(IF($F624=0,N624,IF($F624=5,0,0))*H624,0)</f>
        <v>0</v>
      </c>
      <c r="U624" s="27">
        <f t="shared" ref="U624:U626" si="3206">ROUND(IF($F624=0,O624,IF($F624=1,O624,IF($F624=5,O624,0)))*I624,0)</f>
        <v>46</v>
      </c>
      <c r="V624" s="27">
        <f t="shared" ref="V624:V626" si="3207">ROUND(IF($F624=0,P624,IF($F624=1,P624,IF($F624=2,P624,IF($F624=5,P624,0))))*J624,0)</f>
        <v>48</v>
      </c>
      <c r="W624" s="27">
        <f t="shared" ref="W624:W626" si="3208">ROUND(IF($F624=0,Q624,IF($F624=1,Q624,IF($F624=2,Q624,IF($F624=3,Q624,IF($F624=5,Q624,0)))))*K624,0)</f>
        <v>53</v>
      </c>
      <c r="X624" s="27">
        <f t="shared" ref="X624:X626" si="3209">ROUND(IF($F624=0,R624,IF($F624=1,R624,IF($F624=2,R624,IF($F624=3,R624,IF($F624=4,R624,IF($F624=5,R624,0))))))*L624,0)</f>
        <v>54</v>
      </c>
      <c r="Y624" s="27">
        <f t="shared" ref="Y624:Y626" si="3210">ROUND(IF($F624=0,M624,IF($F624=5,M624,0))*H624,0)</f>
        <v>0</v>
      </c>
      <c r="Z624" s="27">
        <f t="shared" ref="Z624:Z626" si="3211">ROUND(IF($F624=0,N624,IF($F624=5,N624,0))*H624,0)</f>
        <v>0</v>
      </c>
      <c r="AA624" s="27">
        <f t="shared" ref="AA624:AA626" si="3212">ROUND(IF($F624=0,O624,IF($F624=1,O624,IF($F624=5,O624,0)))*I624,0)</f>
        <v>46</v>
      </c>
      <c r="AB624" s="27">
        <f t="shared" ref="AB624:AB626" si="3213">ROUND(IF($F624=0,P624,IF($F624=1,P624,IF($F624=2,P624,IF($F624=5,P624,0))))*J624,0)</f>
        <v>48</v>
      </c>
      <c r="AC624" s="27">
        <f t="shared" ref="AC624:AC626" si="3214">ROUND(IF($F624=0,Q624,IF($F624=1,Q624,IF($F624=2,Q624,IF($F624=3,Q624,IF($F624=5,Q624,0)))))*K624,0)</f>
        <v>53</v>
      </c>
      <c r="AD624" s="27">
        <f t="shared" ref="AD624:AD626" si="3215">ROUND(IF($F624=0,R624,IF($F624=1,R624,IF($F624=2,R624,IF($F624=3,R624,IF($F624=4,R624,IF($F624=5,R624,0))))))*L624,0)</f>
        <v>54</v>
      </c>
    </row>
    <row r="625" spans="1:30" s="2" customFormat="1" ht="18" customHeight="1" outlineLevel="1">
      <c r="A625" s="72"/>
      <c r="B625" s="79"/>
      <c r="C625" s="11"/>
      <c r="D625" s="25" t="s">
        <v>627</v>
      </c>
      <c r="E625" s="4">
        <v>19893</v>
      </c>
      <c r="F625" s="9">
        <v>5</v>
      </c>
      <c r="G625" s="9"/>
      <c r="H625" s="3">
        <v>0.75</v>
      </c>
      <c r="I625" s="3">
        <v>0.8</v>
      </c>
      <c r="J625" s="3">
        <v>0.85</v>
      </c>
      <c r="K625" s="3">
        <v>0.9</v>
      </c>
      <c r="L625" s="3">
        <v>0.9</v>
      </c>
      <c r="M625" s="5">
        <f>M623-M624</f>
        <v>41</v>
      </c>
      <c r="N625" s="5">
        <f t="shared" ref="N625" si="3216">N623-N624</f>
        <v>41</v>
      </c>
      <c r="O625" s="5">
        <f t="shared" ref="O625:R625" si="3217">O623-O624</f>
        <v>40</v>
      </c>
      <c r="P625" s="5">
        <f t="shared" si="3217"/>
        <v>40</v>
      </c>
      <c r="Q625" s="5">
        <f t="shared" si="3217"/>
        <v>41</v>
      </c>
      <c r="R625" s="5">
        <f t="shared" si="3217"/>
        <v>41</v>
      </c>
      <c r="S625" s="27">
        <f t="shared" si="3204"/>
        <v>0</v>
      </c>
      <c r="T625" s="27">
        <f t="shared" si="3205"/>
        <v>0</v>
      </c>
      <c r="U625" s="27">
        <f t="shared" si="3206"/>
        <v>32</v>
      </c>
      <c r="V625" s="27">
        <f t="shared" si="3207"/>
        <v>34</v>
      </c>
      <c r="W625" s="27">
        <f t="shared" si="3208"/>
        <v>37</v>
      </c>
      <c r="X625" s="27">
        <f t="shared" si="3209"/>
        <v>37</v>
      </c>
      <c r="Y625" s="27">
        <f t="shared" si="3210"/>
        <v>31</v>
      </c>
      <c r="Z625" s="27">
        <f t="shared" si="3211"/>
        <v>31</v>
      </c>
      <c r="AA625" s="27">
        <f t="shared" si="3212"/>
        <v>32</v>
      </c>
      <c r="AB625" s="27">
        <f t="shared" si="3213"/>
        <v>34</v>
      </c>
      <c r="AC625" s="27">
        <f t="shared" si="3214"/>
        <v>37</v>
      </c>
      <c r="AD625" s="27">
        <f t="shared" si="3215"/>
        <v>37</v>
      </c>
    </row>
    <row r="626" spans="1:30" s="2" customFormat="1" ht="18" customHeight="1" outlineLevel="1">
      <c r="A626" s="72"/>
      <c r="B626" s="79"/>
      <c r="C626" s="25" t="s">
        <v>967</v>
      </c>
      <c r="D626" s="25" t="s">
        <v>1122</v>
      </c>
      <c r="E626" s="4"/>
      <c r="F626" s="9">
        <v>1</v>
      </c>
      <c r="G626" s="9"/>
      <c r="H626" s="3">
        <v>0.75</v>
      </c>
      <c r="I626" s="3">
        <v>0.8</v>
      </c>
      <c r="J626" s="3">
        <v>0.85</v>
      </c>
      <c r="K626" s="3">
        <v>0.9</v>
      </c>
      <c r="L626" s="3">
        <v>0.9</v>
      </c>
      <c r="M626" s="5">
        <f>VLOOKUP($C626,'[1]1.계획인구(행정)'!$C$7:$U$501,14,FALSE)</f>
        <v>117</v>
      </c>
      <c r="N626" s="5">
        <f>VLOOKUP($C626,'[1]1.계획인구(행정)'!$C$7:$U$501,15,FALSE)</f>
        <v>117</v>
      </c>
      <c r="O626" s="5">
        <f>VLOOKUP($C626,'[1]1.계획인구(행정)'!$C$7:$U$501,16,FALSE)</f>
        <v>115</v>
      </c>
      <c r="P626" s="5">
        <f>VLOOKUP($C626,'[1]1.계획인구(행정)'!$C$7:$U$501,17,FALSE)</f>
        <v>114</v>
      </c>
      <c r="Q626" s="5">
        <f>VLOOKUP($C626,'[1]1.계획인구(행정)'!$C$7:$U$501,18,FALSE)</f>
        <v>117</v>
      </c>
      <c r="R626" s="5">
        <f>VLOOKUP($C626,'[1]1.계획인구(행정)'!$C$7:$U$501,19,FALSE)</f>
        <v>119</v>
      </c>
      <c r="S626" s="27">
        <f t="shared" si="3204"/>
        <v>0</v>
      </c>
      <c r="T626" s="27">
        <f t="shared" si="3205"/>
        <v>0</v>
      </c>
      <c r="U626" s="27">
        <f t="shared" si="3206"/>
        <v>92</v>
      </c>
      <c r="V626" s="27">
        <f t="shared" si="3207"/>
        <v>97</v>
      </c>
      <c r="W626" s="27">
        <f t="shared" si="3208"/>
        <v>105</v>
      </c>
      <c r="X626" s="27">
        <f t="shared" si="3209"/>
        <v>107</v>
      </c>
      <c r="Y626" s="27">
        <f t="shared" si="3210"/>
        <v>0</v>
      </c>
      <c r="Z626" s="27">
        <f t="shared" si="3211"/>
        <v>0</v>
      </c>
      <c r="AA626" s="27">
        <f t="shared" si="3212"/>
        <v>92</v>
      </c>
      <c r="AB626" s="27">
        <f t="shared" si="3213"/>
        <v>97</v>
      </c>
      <c r="AC626" s="27">
        <f t="shared" si="3214"/>
        <v>105</v>
      </c>
      <c r="AD626" s="27">
        <f t="shared" si="3215"/>
        <v>107</v>
      </c>
    </row>
    <row r="627" spans="1:30" s="2" customFormat="1" ht="18" customHeight="1">
      <c r="A627" s="72" t="s">
        <v>1514</v>
      </c>
      <c r="B627" s="72" t="s">
        <v>435</v>
      </c>
      <c r="C627" s="25" t="s">
        <v>435</v>
      </c>
      <c r="D627" s="25" t="s">
        <v>2</v>
      </c>
      <c r="E627" s="4"/>
      <c r="F627" s="9"/>
      <c r="G627" s="9"/>
      <c r="H627" s="3"/>
      <c r="I627" s="3"/>
      <c r="J627" s="3"/>
      <c r="K627" s="3"/>
      <c r="L627" s="3"/>
      <c r="M627" s="5">
        <f>SUMPRODUCT(($D628:$D629="계")*(M628:M629))</f>
        <v>264</v>
      </c>
      <c r="N627" s="5">
        <f t="shared" ref="N627:R627" si="3218">SUMPRODUCT(($D628:$D629="계")*(N628:N629))</f>
        <v>266</v>
      </c>
      <c r="O627" s="5">
        <f t="shared" si="3218"/>
        <v>261</v>
      </c>
      <c r="P627" s="5">
        <f t="shared" si="3218"/>
        <v>258</v>
      </c>
      <c r="Q627" s="5">
        <f t="shared" si="3218"/>
        <v>264</v>
      </c>
      <c r="R627" s="5">
        <f t="shared" si="3218"/>
        <v>269</v>
      </c>
      <c r="S627" s="5">
        <f t="shared" ref="S627:T627" si="3219">SUMPRODUCT(($D628:$D629="계")*(S628:S629))</f>
        <v>0</v>
      </c>
      <c r="T627" s="5">
        <f t="shared" si="3219"/>
        <v>0</v>
      </c>
      <c r="U627" s="5">
        <f t="shared" ref="U627" si="3220">SUMPRODUCT(($D628:$D629="계")*(U628:U629))</f>
        <v>0</v>
      </c>
      <c r="V627" s="5">
        <f t="shared" ref="V627" si="3221">SUMPRODUCT(($D628:$D629="계")*(V628:V629))</f>
        <v>220</v>
      </c>
      <c r="W627" s="5">
        <f t="shared" ref="W627" si="3222">SUMPRODUCT(($D628:$D629="계")*(W628:W629))</f>
        <v>238</v>
      </c>
      <c r="X627" s="5">
        <f t="shared" ref="X627" si="3223">SUMPRODUCT(($D628:$D629="계")*(X628:X629))</f>
        <v>243</v>
      </c>
      <c r="Y627" s="5">
        <f t="shared" ref="Y627:Z627" si="3224">SUMPRODUCT(($D628:$D629="계")*(Y628:Y629))</f>
        <v>0</v>
      </c>
      <c r="Z627" s="5">
        <f t="shared" si="3224"/>
        <v>0</v>
      </c>
      <c r="AA627" s="5">
        <f t="shared" ref="AA627" si="3225">SUMPRODUCT(($D628:$D629="계")*(AA628:AA629))</f>
        <v>0</v>
      </c>
      <c r="AB627" s="5">
        <f t="shared" ref="AB627" si="3226">SUMPRODUCT(($D628:$D629="계")*(AB628:AB629))</f>
        <v>220</v>
      </c>
      <c r="AC627" s="5">
        <f t="shared" ref="AC627" si="3227">SUMPRODUCT(($D628:$D629="계")*(AC628:AC629))</f>
        <v>238</v>
      </c>
      <c r="AD627" s="5">
        <f t="shared" ref="AD627" si="3228">SUMPRODUCT(($D628:$D629="계")*(AD628:AD629))</f>
        <v>243</v>
      </c>
    </row>
    <row r="628" spans="1:30" s="2" customFormat="1" ht="18" customHeight="1" outlineLevel="1">
      <c r="A628" s="72"/>
      <c r="B628" s="72"/>
      <c r="C628" s="25" t="s">
        <v>968</v>
      </c>
      <c r="D628" s="25" t="s">
        <v>1122</v>
      </c>
      <c r="E628" s="4"/>
      <c r="F628" s="9">
        <v>2</v>
      </c>
      <c r="G628" s="9"/>
      <c r="H628" s="3">
        <v>0.75</v>
      </c>
      <c r="I628" s="3">
        <v>0.8</v>
      </c>
      <c r="J628" s="3">
        <v>0.85</v>
      </c>
      <c r="K628" s="3">
        <v>0.9</v>
      </c>
      <c r="L628" s="3">
        <v>0.9</v>
      </c>
      <c r="M628" s="5">
        <f>VLOOKUP($C628,'[1]1.계획인구(행정)'!$C$7:$U$501,14,FALSE)</f>
        <v>172</v>
      </c>
      <c r="N628" s="5">
        <f>VLOOKUP($C628,'[1]1.계획인구(행정)'!$C$7:$U$501,15,FALSE)</f>
        <v>173</v>
      </c>
      <c r="O628" s="5">
        <f>VLOOKUP($C628,'[1]1.계획인구(행정)'!$C$7:$U$501,16,FALSE)</f>
        <v>170</v>
      </c>
      <c r="P628" s="5">
        <f>VLOOKUP($C628,'[1]1.계획인구(행정)'!$C$7:$U$501,17,FALSE)</f>
        <v>168</v>
      </c>
      <c r="Q628" s="5">
        <f>VLOOKUP($C628,'[1]1.계획인구(행정)'!$C$7:$U$501,18,FALSE)</f>
        <v>172</v>
      </c>
      <c r="R628" s="5">
        <f>VLOOKUP($C628,'[1]1.계획인구(행정)'!$C$7:$U$501,19,FALSE)</f>
        <v>175</v>
      </c>
      <c r="S628" s="27">
        <f t="shared" ref="S628:S630" si="3229">ROUND(IF($F628=0,M628,IF($F628=5,0,0))*H628,0)</f>
        <v>0</v>
      </c>
      <c r="T628" s="27">
        <f t="shared" ref="T628:T630" si="3230">ROUND(IF($F628=0,N628,IF($F628=5,0,0))*H628,0)</f>
        <v>0</v>
      </c>
      <c r="U628" s="27">
        <f t="shared" ref="U628:U630" si="3231">ROUND(IF($F628=0,O628,IF($F628=1,O628,IF($F628=5,O628,0)))*I628,0)</f>
        <v>0</v>
      </c>
      <c r="V628" s="27">
        <f t="shared" ref="V628:V630" si="3232">ROUND(IF($F628=0,P628,IF($F628=1,P628,IF($F628=2,P628,IF($F628=5,P628,0))))*J628,0)</f>
        <v>143</v>
      </c>
      <c r="W628" s="27">
        <f t="shared" ref="W628:W630" si="3233">ROUND(IF($F628=0,Q628,IF($F628=1,Q628,IF($F628=2,Q628,IF($F628=3,Q628,IF($F628=5,Q628,0)))))*K628,0)</f>
        <v>155</v>
      </c>
      <c r="X628" s="27">
        <f t="shared" ref="X628:X630" si="3234">ROUND(IF($F628=0,R628,IF($F628=1,R628,IF($F628=2,R628,IF($F628=3,R628,IF($F628=4,R628,IF($F628=5,R628,0))))))*L628,0)</f>
        <v>158</v>
      </c>
      <c r="Y628" s="27">
        <f t="shared" ref="Y628:Y630" si="3235">ROUND(IF($F628=0,M628,IF($F628=5,M628,0))*H628,0)</f>
        <v>0</v>
      </c>
      <c r="Z628" s="27">
        <f t="shared" ref="Z628:Z630" si="3236">ROUND(IF($F628=0,N628,IF($F628=5,N628,0))*H628,0)</f>
        <v>0</v>
      </c>
      <c r="AA628" s="27">
        <f t="shared" ref="AA628:AA630" si="3237">ROUND(IF($F628=0,O628,IF($F628=1,O628,IF($F628=5,O628,0)))*I628,0)</f>
        <v>0</v>
      </c>
      <c r="AB628" s="27">
        <f t="shared" ref="AB628:AB630" si="3238">ROUND(IF($F628=0,P628,IF($F628=1,P628,IF($F628=2,P628,IF($F628=5,P628,0))))*J628,0)</f>
        <v>143</v>
      </c>
      <c r="AC628" s="27">
        <f t="shared" ref="AC628:AC630" si="3239">ROUND(IF($F628=0,Q628,IF($F628=1,Q628,IF($F628=2,Q628,IF($F628=3,Q628,IF($F628=5,Q628,0)))))*K628,0)</f>
        <v>155</v>
      </c>
      <c r="AD628" s="27">
        <f t="shared" ref="AD628:AD630" si="3240">ROUND(IF($F628=0,R628,IF($F628=1,R628,IF($F628=2,R628,IF($F628=3,R628,IF($F628=4,R628,IF($F628=5,R628,0))))))*L628,0)</f>
        <v>158</v>
      </c>
    </row>
    <row r="629" spans="1:30" s="2" customFormat="1" ht="18" customHeight="1" outlineLevel="1">
      <c r="A629" s="72"/>
      <c r="B629" s="72"/>
      <c r="C629" s="25" t="s">
        <v>969</v>
      </c>
      <c r="D629" s="25" t="s">
        <v>1122</v>
      </c>
      <c r="E629" s="4"/>
      <c r="F629" s="9">
        <v>2</v>
      </c>
      <c r="G629" s="9"/>
      <c r="H629" s="3">
        <v>0.75</v>
      </c>
      <c r="I629" s="3">
        <v>0.8</v>
      </c>
      <c r="J629" s="3">
        <v>0.85</v>
      </c>
      <c r="K629" s="3">
        <v>0.9</v>
      </c>
      <c r="L629" s="3">
        <v>0.9</v>
      </c>
      <c r="M629" s="5">
        <f>VLOOKUP($C629,'[1]1.계획인구(행정)'!$C$7:$U$501,14,FALSE)</f>
        <v>92</v>
      </c>
      <c r="N629" s="5">
        <f>VLOOKUP($C629,'[1]1.계획인구(행정)'!$C$7:$U$501,15,FALSE)</f>
        <v>93</v>
      </c>
      <c r="O629" s="5">
        <f>VLOOKUP($C629,'[1]1.계획인구(행정)'!$C$7:$U$501,16,FALSE)</f>
        <v>91</v>
      </c>
      <c r="P629" s="5">
        <f>VLOOKUP($C629,'[1]1.계획인구(행정)'!$C$7:$U$501,17,FALSE)</f>
        <v>90</v>
      </c>
      <c r="Q629" s="5">
        <f>VLOOKUP($C629,'[1]1.계획인구(행정)'!$C$7:$U$501,18,FALSE)</f>
        <v>92</v>
      </c>
      <c r="R629" s="5">
        <f>VLOOKUP($C629,'[1]1.계획인구(행정)'!$C$7:$U$501,19,FALSE)</f>
        <v>94</v>
      </c>
      <c r="S629" s="27">
        <f t="shared" si="3229"/>
        <v>0</v>
      </c>
      <c r="T629" s="27">
        <f t="shared" si="3230"/>
        <v>0</v>
      </c>
      <c r="U629" s="27">
        <f t="shared" si="3231"/>
        <v>0</v>
      </c>
      <c r="V629" s="27">
        <f t="shared" si="3232"/>
        <v>77</v>
      </c>
      <c r="W629" s="27">
        <f t="shared" si="3233"/>
        <v>83</v>
      </c>
      <c r="X629" s="27">
        <f t="shared" si="3234"/>
        <v>85</v>
      </c>
      <c r="Y629" s="27">
        <f t="shared" si="3235"/>
        <v>0</v>
      </c>
      <c r="Z629" s="27">
        <f t="shared" si="3236"/>
        <v>0</v>
      </c>
      <c r="AA629" s="27">
        <f t="shared" si="3237"/>
        <v>0</v>
      </c>
      <c r="AB629" s="27">
        <f t="shared" si="3238"/>
        <v>77</v>
      </c>
      <c r="AC629" s="27">
        <f t="shared" si="3239"/>
        <v>83</v>
      </c>
      <c r="AD629" s="27">
        <f t="shared" si="3240"/>
        <v>85</v>
      </c>
    </row>
    <row r="630" spans="1:30" s="2" customFormat="1" ht="18" customHeight="1">
      <c r="A630" s="72"/>
      <c r="B630" s="25" t="s">
        <v>436</v>
      </c>
      <c r="C630" s="25" t="s">
        <v>436</v>
      </c>
      <c r="D630" s="25" t="s">
        <v>2</v>
      </c>
      <c r="E630" s="4"/>
      <c r="F630" s="9">
        <v>0</v>
      </c>
      <c r="G630" s="9"/>
      <c r="H630" s="3">
        <v>0.75</v>
      </c>
      <c r="I630" s="3">
        <v>0.8</v>
      </c>
      <c r="J630" s="3">
        <v>0.85</v>
      </c>
      <c r="K630" s="3">
        <v>0.9</v>
      </c>
      <c r="L630" s="3">
        <v>0.9</v>
      </c>
      <c r="M630" s="5">
        <f>VLOOKUP($C630,'[1]1.계획인구(행정)'!$C$7:$U$501,14,FALSE)</f>
        <v>176</v>
      </c>
      <c r="N630" s="5">
        <f>VLOOKUP($C630,'[1]1.계획인구(행정)'!$C$7:$U$501,15,FALSE)</f>
        <v>176</v>
      </c>
      <c r="O630" s="5">
        <f>VLOOKUP($C630,'[1]1.계획인구(행정)'!$C$7:$U$501,16,FALSE)</f>
        <v>173</v>
      </c>
      <c r="P630" s="5">
        <f>VLOOKUP($C630,'[1]1.계획인구(행정)'!$C$7:$U$501,17,FALSE)</f>
        <v>172</v>
      </c>
      <c r="Q630" s="5">
        <f>VLOOKUP($C630,'[1]1.계획인구(행정)'!$C$7:$U$501,18,FALSE)</f>
        <v>176</v>
      </c>
      <c r="R630" s="5">
        <f>VLOOKUP($C630,'[1]1.계획인구(행정)'!$C$7:$U$501,19,FALSE)</f>
        <v>179</v>
      </c>
      <c r="S630" s="27">
        <f t="shared" si="3229"/>
        <v>132</v>
      </c>
      <c r="T630" s="27">
        <f t="shared" si="3230"/>
        <v>132</v>
      </c>
      <c r="U630" s="27">
        <f t="shared" si="3231"/>
        <v>138</v>
      </c>
      <c r="V630" s="27">
        <f t="shared" si="3232"/>
        <v>146</v>
      </c>
      <c r="W630" s="27">
        <f t="shared" si="3233"/>
        <v>158</v>
      </c>
      <c r="X630" s="27">
        <f t="shared" si="3234"/>
        <v>161</v>
      </c>
      <c r="Y630" s="27">
        <f t="shared" si="3235"/>
        <v>132</v>
      </c>
      <c r="Z630" s="27">
        <f t="shared" si="3236"/>
        <v>132</v>
      </c>
      <c r="AA630" s="27">
        <f t="shared" si="3237"/>
        <v>138</v>
      </c>
      <c r="AB630" s="27">
        <f t="shared" si="3238"/>
        <v>146</v>
      </c>
      <c r="AC630" s="27">
        <f t="shared" si="3239"/>
        <v>158</v>
      </c>
      <c r="AD630" s="27">
        <f t="shared" si="3240"/>
        <v>161</v>
      </c>
    </row>
    <row r="631" spans="1:30" s="2" customFormat="1" ht="18" customHeight="1">
      <c r="A631" s="72"/>
      <c r="B631" s="72" t="s">
        <v>437</v>
      </c>
      <c r="C631" s="25" t="s">
        <v>628</v>
      </c>
      <c r="D631" s="25" t="s">
        <v>2</v>
      </c>
      <c r="E631" s="4"/>
      <c r="F631" s="9"/>
      <c r="G631" s="9"/>
      <c r="H631" s="3"/>
      <c r="I631" s="3"/>
      <c r="J631" s="3"/>
      <c r="K631" s="3"/>
      <c r="L631" s="3"/>
      <c r="M631" s="5">
        <f>SUMPRODUCT(($D632:$D633="계")*(M632:M633))</f>
        <v>436</v>
      </c>
      <c r="N631" s="5">
        <f t="shared" ref="N631:R631" si="3241">SUMPRODUCT(($D632:$D633="계")*(N632:N633))</f>
        <v>437</v>
      </c>
      <c r="O631" s="5">
        <f t="shared" si="3241"/>
        <v>430</v>
      </c>
      <c r="P631" s="5">
        <f t="shared" si="3241"/>
        <v>425</v>
      </c>
      <c r="Q631" s="5">
        <f t="shared" si="3241"/>
        <v>436</v>
      </c>
      <c r="R631" s="5">
        <f t="shared" si="3241"/>
        <v>444</v>
      </c>
      <c r="S631" s="5">
        <f t="shared" ref="S631:T631" si="3242">SUMPRODUCT(($D632:$D633="계")*(S632:S633))</f>
        <v>0</v>
      </c>
      <c r="T631" s="5">
        <f t="shared" si="3242"/>
        <v>0</v>
      </c>
      <c r="U631" s="5">
        <f t="shared" ref="U631" si="3243">SUMPRODUCT(($D632:$D633="계")*(U632:U633))</f>
        <v>344</v>
      </c>
      <c r="V631" s="5">
        <f t="shared" ref="V631" si="3244">SUMPRODUCT(($D632:$D633="계")*(V632:V633))</f>
        <v>361</v>
      </c>
      <c r="W631" s="5">
        <f t="shared" ref="W631" si="3245">SUMPRODUCT(($D632:$D633="계")*(W632:W633))</f>
        <v>392</v>
      </c>
      <c r="X631" s="5">
        <f t="shared" ref="X631" si="3246">SUMPRODUCT(($D632:$D633="계")*(X632:X633))</f>
        <v>400</v>
      </c>
      <c r="Y631" s="5">
        <f t="shared" ref="Y631:Z631" si="3247">SUMPRODUCT(($D632:$D633="계")*(Y632:Y633))</f>
        <v>328</v>
      </c>
      <c r="Z631" s="5">
        <f t="shared" si="3247"/>
        <v>328</v>
      </c>
      <c r="AA631" s="5">
        <f t="shared" ref="AA631" si="3248">SUMPRODUCT(($D632:$D633="계")*(AA632:AA633))</f>
        <v>344</v>
      </c>
      <c r="AB631" s="5">
        <f t="shared" ref="AB631" si="3249">SUMPRODUCT(($D632:$D633="계")*(AB632:AB633))</f>
        <v>361</v>
      </c>
      <c r="AC631" s="5">
        <f t="shared" ref="AC631" si="3250">SUMPRODUCT(($D632:$D633="계")*(AC632:AC633))</f>
        <v>392</v>
      </c>
      <c r="AD631" s="5">
        <f t="shared" ref="AD631" si="3251">SUMPRODUCT(($D632:$D633="계")*(AD632:AD633))</f>
        <v>400</v>
      </c>
    </row>
    <row r="632" spans="1:30" s="2" customFormat="1" ht="18" customHeight="1" outlineLevel="1">
      <c r="A632" s="72"/>
      <c r="B632" s="72"/>
      <c r="C632" s="25" t="s">
        <v>970</v>
      </c>
      <c r="D632" s="25" t="s">
        <v>1122</v>
      </c>
      <c r="E632" s="4"/>
      <c r="F632" s="9">
        <v>5</v>
      </c>
      <c r="G632" s="9"/>
      <c r="H632" s="3">
        <v>0.75</v>
      </c>
      <c r="I632" s="3">
        <v>0.8</v>
      </c>
      <c r="J632" s="3">
        <v>0.85</v>
      </c>
      <c r="K632" s="3">
        <v>0.9</v>
      </c>
      <c r="L632" s="3">
        <v>0.9</v>
      </c>
      <c r="M632" s="5">
        <f>VLOOKUP($C632,'[1]1.계획인구(행정)'!$C$7:$U$501,14,FALSE)</f>
        <v>226</v>
      </c>
      <c r="N632" s="5">
        <f>VLOOKUP($C632,'[1]1.계획인구(행정)'!$C$7:$U$501,15,FALSE)</f>
        <v>226</v>
      </c>
      <c r="O632" s="5">
        <f>VLOOKUP($C632,'[1]1.계획인구(행정)'!$C$7:$U$501,16,FALSE)</f>
        <v>223</v>
      </c>
      <c r="P632" s="5">
        <f>VLOOKUP($C632,'[1]1.계획인구(행정)'!$C$7:$U$501,17,FALSE)</f>
        <v>220</v>
      </c>
      <c r="Q632" s="5">
        <f>VLOOKUP($C632,'[1]1.계획인구(행정)'!$C$7:$U$501,18,FALSE)</f>
        <v>226</v>
      </c>
      <c r="R632" s="5">
        <f>VLOOKUP($C632,'[1]1.계획인구(행정)'!$C$7:$U$501,19,FALSE)</f>
        <v>230</v>
      </c>
      <c r="S632" s="27">
        <f t="shared" ref="S632:S633" si="3252">ROUND(IF($F632=0,M632,IF($F632=5,0,0))*H632,0)</f>
        <v>0</v>
      </c>
      <c r="T632" s="27">
        <f t="shared" ref="T632:T633" si="3253">ROUND(IF($F632=0,N632,IF($F632=5,0,0))*H632,0)</f>
        <v>0</v>
      </c>
      <c r="U632" s="27">
        <f t="shared" ref="U632:U633" si="3254">ROUND(IF($F632=0,O632,IF($F632=1,O632,IF($F632=5,O632,0)))*I632,0)</f>
        <v>178</v>
      </c>
      <c r="V632" s="27">
        <f t="shared" ref="V632:V633" si="3255">ROUND(IF($F632=0,P632,IF($F632=1,P632,IF($F632=2,P632,IF($F632=5,P632,0))))*J632,0)</f>
        <v>187</v>
      </c>
      <c r="W632" s="27">
        <f t="shared" ref="W632:W633" si="3256">ROUND(IF($F632=0,Q632,IF($F632=1,Q632,IF($F632=2,Q632,IF($F632=3,Q632,IF($F632=5,Q632,0)))))*K632,0)</f>
        <v>203</v>
      </c>
      <c r="X632" s="27">
        <f t="shared" ref="X632:X633" si="3257">ROUND(IF($F632=0,R632,IF($F632=1,R632,IF($F632=2,R632,IF($F632=3,R632,IF($F632=4,R632,IF($F632=5,R632,0))))))*L632,0)</f>
        <v>207</v>
      </c>
      <c r="Y632" s="27">
        <f t="shared" ref="Y632:Y633" si="3258">ROUND(IF($F632=0,M632,IF($F632=5,M632,0))*H632,0)</f>
        <v>170</v>
      </c>
      <c r="Z632" s="27">
        <f t="shared" ref="Z632:Z633" si="3259">ROUND(IF($F632=0,N632,IF($F632=5,N632,0))*H632,0)</f>
        <v>170</v>
      </c>
      <c r="AA632" s="27">
        <f t="shared" ref="AA632:AA633" si="3260">ROUND(IF($F632=0,O632,IF($F632=1,O632,IF($F632=5,O632,0)))*I632,0)</f>
        <v>178</v>
      </c>
      <c r="AB632" s="27">
        <f t="shared" ref="AB632:AB633" si="3261">ROUND(IF($F632=0,P632,IF($F632=1,P632,IF($F632=2,P632,IF($F632=5,P632,0))))*J632,0)</f>
        <v>187</v>
      </c>
      <c r="AC632" s="27">
        <f t="shared" ref="AC632:AC633" si="3262">ROUND(IF($F632=0,Q632,IF($F632=1,Q632,IF($F632=2,Q632,IF($F632=3,Q632,IF($F632=5,Q632,0)))))*K632,0)</f>
        <v>203</v>
      </c>
      <c r="AD632" s="27">
        <f t="shared" ref="AD632:AD633" si="3263">ROUND(IF($F632=0,R632,IF($F632=1,R632,IF($F632=2,R632,IF($F632=3,R632,IF($F632=4,R632,IF($F632=5,R632,0))))))*L632,0)</f>
        <v>207</v>
      </c>
    </row>
    <row r="633" spans="1:30" s="2" customFormat="1" ht="18" customHeight="1" outlineLevel="1">
      <c r="A633" s="72"/>
      <c r="B633" s="72"/>
      <c r="C633" s="25" t="s">
        <v>971</v>
      </c>
      <c r="D633" s="25" t="s">
        <v>1122</v>
      </c>
      <c r="E633" s="4"/>
      <c r="F633" s="9">
        <v>5</v>
      </c>
      <c r="G633" s="9"/>
      <c r="H633" s="3">
        <v>0.75</v>
      </c>
      <c r="I633" s="3">
        <v>0.8</v>
      </c>
      <c r="J633" s="3">
        <v>0.85</v>
      </c>
      <c r="K633" s="3">
        <v>0.9</v>
      </c>
      <c r="L633" s="3">
        <v>0.9</v>
      </c>
      <c r="M633" s="5">
        <f>VLOOKUP($C633,'[1]1.계획인구(행정)'!$C$7:$U$501,14,FALSE)</f>
        <v>210</v>
      </c>
      <c r="N633" s="5">
        <f>VLOOKUP($C633,'[1]1.계획인구(행정)'!$C$7:$U$501,15,FALSE)</f>
        <v>211</v>
      </c>
      <c r="O633" s="5">
        <f>VLOOKUP($C633,'[1]1.계획인구(행정)'!$C$7:$U$501,16,FALSE)</f>
        <v>207</v>
      </c>
      <c r="P633" s="5">
        <f>VLOOKUP($C633,'[1]1.계획인구(행정)'!$C$7:$U$501,17,FALSE)</f>
        <v>205</v>
      </c>
      <c r="Q633" s="5">
        <f>VLOOKUP($C633,'[1]1.계획인구(행정)'!$C$7:$U$501,18,FALSE)</f>
        <v>210</v>
      </c>
      <c r="R633" s="5">
        <f>VLOOKUP($C633,'[1]1.계획인구(행정)'!$C$7:$U$501,19,FALSE)</f>
        <v>214</v>
      </c>
      <c r="S633" s="27">
        <f t="shared" si="3252"/>
        <v>0</v>
      </c>
      <c r="T633" s="27">
        <f t="shared" si="3253"/>
        <v>0</v>
      </c>
      <c r="U633" s="27">
        <f t="shared" si="3254"/>
        <v>166</v>
      </c>
      <c r="V633" s="27">
        <f t="shared" si="3255"/>
        <v>174</v>
      </c>
      <c r="W633" s="27">
        <f t="shared" si="3256"/>
        <v>189</v>
      </c>
      <c r="X633" s="27">
        <f t="shared" si="3257"/>
        <v>193</v>
      </c>
      <c r="Y633" s="27">
        <f t="shared" si="3258"/>
        <v>158</v>
      </c>
      <c r="Z633" s="27">
        <f t="shared" si="3259"/>
        <v>158</v>
      </c>
      <c r="AA633" s="27">
        <f t="shared" si="3260"/>
        <v>166</v>
      </c>
      <c r="AB633" s="27">
        <f t="shared" si="3261"/>
        <v>174</v>
      </c>
      <c r="AC633" s="27">
        <f t="shared" si="3262"/>
        <v>189</v>
      </c>
      <c r="AD633" s="27">
        <f t="shared" si="3263"/>
        <v>193</v>
      </c>
    </row>
    <row r="634" spans="1:30" s="2" customFormat="1" ht="18" customHeight="1">
      <c r="A634" s="72"/>
      <c r="B634" s="72" t="s">
        <v>438</v>
      </c>
      <c r="C634" s="25" t="s">
        <v>438</v>
      </c>
      <c r="D634" s="25" t="s">
        <v>2</v>
      </c>
      <c r="E634" s="4"/>
      <c r="F634" s="9"/>
      <c r="G634" s="9"/>
      <c r="H634" s="3"/>
      <c r="I634" s="3"/>
      <c r="J634" s="3"/>
      <c r="K634" s="3"/>
      <c r="L634" s="3"/>
      <c r="M634" s="5">
        <f>SUMPRODUCT(($D635:$D636="계")*(M635:M636))</f>
        <v>255</v>
      </c>
      <c r="N634" s="5">
        <f t="shared" ref="N634:O634" si="3264">SUMPRODUCT(($D635:$D636="계")*(N635:N636))</f>
        <v>255</v>
      </c>
      <c r="O634" s="5">
        <f t="shared" si="3264"/>
        <v>252</v>
      </c>
      <c r="P634" s="5">
        <f t="shared" ref="P634" si="3265">SUMPRODUCT(($D635:$D636="계")*(P635:P636))</f>
        <v>249</v>
      </c>
      <c r="Q634" s="5">
        <f t="shared" ref="Q634" si="3266">SUMPRODUCT(($D635:$D636="계")*(Q635:Q636))</f>
        <v>255</v>
      </c>
      <c r="R634" s="5">
        <f t="shared" ref="R634" si="3267">SUMPRODUCT(($D635:$D636="계")*(R635:R636))</f>
        <v>260</v>
      </c>
      <c r="S634" s="5">
        <f t="shared" ref="S634:T634" si="3268">SUMPRODUCT(($D635:$D636="계")*(S635:S636))</f>
        <v>0</v>
      </c>
      <c r="T634" s="5">
        <f t="shared" si="3268"/>
        <v>0</v>
      </c>
      <c r="U634" s="5">
        <f t="shared" ref="U634" si="3269">SUMPRODUCT(($D635:$D636="계")*(U635:U636))</f>
        <v>0</v>
      </c>
      <c r="V634" s="5">
        <f t="shared" ref="V634" si="3270">SUMPRODUCT(($D635:$D636="계")*(V635:V636))</f>
        <v>212</v>
      </c>
      <c r="W634" s="5">
        <f t="shared" ref="W634" si="3271">SUMPRODUCT(($D635:$D636="계")*(W635:W636))</f>
        <v>230</v>
      </c>
      <c r="X634" s="5">
        <f t="shared" ref="X634" si="3272">SUMPRODUCT(($D635:$D636="계")*(X635:X636))</f>
        <v>234</v>
      </c>
      <c r="Y634" s="5">
        <f t="shared" ref="Y634:Z634" si="3273">SUMPRODUCT(($D635:$D636="계")*(Y635:Y636))</f>
        <v>0</v>
      </c>
      <c r="Z634" s="5">
        <f t="shared" si="3273"/>
        <v>0</v>
      </c>
      <c r="AA634" s="5">
        <f t="shared" ref="AA634" si="3274">SUMPRODUCT(($D635:$D636="계")*(AA635:AA636))</f>
        <v>0</v>
      </c>
      <c r="AB634" s="5">
        <f t="shared" ref="AB634" si="3275">SUMPRODUCT(($D635:$D636="계")*(AB635:AB636))</f>
        <v>212</v>
      </c>
      <c r="AC634" s="5">
        <f t="shared" ref="AC634" si="3276">SUMPRODUCT(($D635:$D636="계")*(AC635:AC636))</f>
        <v>230</v>
      </c>
      <c r="AD634" s="5">
        <f t="shared" ref="AD634" si="3277">SUMPRODUCT(($D635:$D636="계")*(AD635:AD636))</f>
        <v>234</v>
      </c>
    </row>
    <row r="635" spans="1:30" s="2" customFormat="1" ht="18" customHeight="1" outlineLevel="1">
      <c r="A635" s="72"/>
      <c r="B635" s="72"/>
      <c r="C635" s="25" t="s">
        <v>972</v>
      </c>
      <c r="D635" s="25" t="s">
        <v>1122</v>
      </c>
      <c r="E635" s="4"/>
      <c r="F635" s="9">
        <v>2</v>
      </c>
      <c r="G635" s="9"/>
      <c r="H635" s="3">
        <v>0.75</v>
      </c>
      <c r="I635" s="3">
        <v>0.8</v>
      </c>
      <c r="J635" s="3">
        <v>0.85</v>
      </c>
      <c r="K635" s="3">
        <v>0.9</v>
      </c>
      <c r="L635" s="3">
        <v>0.9</v>
      </c>
      <c r="M635" s="5">
        <f>VLOOKUP($C635,'[1]1.계획인구(행정)'!$C$7:$U$501,14,FALSE)</f>
        <v>164</v>
      </c>
      <c r="N635" s="5">
        <f>VLOOKUP($C635,'[1]1.계획인구(행정)'!$C$7:$U$501,15,FALSE)</f>
        <v>164</v>
      </c>
      <c r="O635" s="5">
        <f>VLOOKUP($C635,'[1]1.계획인구(행정)'!$C$7:$U$501,16,FALSE)</f>
        <v>162</v>
      </c>
      <c r="P635" s="5">
        <f>VLOOKUP($C635,'[1]1.계획인구(행정)'!$C$7:$U$501,17,FALSE)</f>
        <v>160</v>
      </c>
      <c r="Q635" s="5">
        <f>VLOOKUP($C635,'[1]1.계획인구(행정)'!$C$7:$U$501,18,FALSE)</f>
        <v>164</v>
      </c>
      <c r="R635" s="5">
        <f>VLOOKUP($C635,'[1]1.계획인구(행정)'!$C$7:$U$501,19,FALSE)</f>
        <v>167</v>
      </c>
      <c r="S635" s="27">
        <f t="shared" ref="S635:S636" si="3278">ROUND(IF($F635=0,M635,IF($F635=5,0,0))*H635,0)</f>
        <v>0</v>
      </c>
      <c r="T635" s="27">
        <f t="shared" ref="T635:T636" si="3279">ROUND(IF($F635=0,N635,IF($F635=5,0,0))*H635,0)</f>
        <v>0</v>
      </c>
      <c r="U635" s="27">
        <f t="shared" ref="U635:U636" si="3280">ROUND(IF($F635=0,O635,IF($F635=1,O635,IF($F635=5,O635,0)))*I635,0)</f>
        <v>0</v>
      </c>
      <c r="V635" s="27">
        <f t="shared" ref="V635:V636" si="3281">ROUND(IF($F635=0,P635,IF($F635=1,P635,IF($F635=2,P635,IF($F635=5,P635,0))))*J635,0)</f>
        <v>136</v>
      </c>
      <c r="W635" s="27">
        <f t="shared" ref="W635:W636" si="3282">ROUND(IF($F635=0,Q635,IF($F635=1,Q635,IF($F635=2,Q635,IF($F635=3,Q635,IF($F635=5,Q635,0)))))*K635,0)</f>
        <v>148</v>
      </c>
      <c r="X635" s="27">
        <f t="shared" ref="X635:X636" si="3283">ROUND(IF($F635=0,R635,IF($F635=1,R635,IF($F635=2,R635,IF($F635=3,R635,IF($F635=4,R635,IF($F635=5,R635,0))))))*L635,0)</f>
        <v>150</v>
      </c>
      <c r="Y635" s="27">
        <f t="shared" ref="Y635:Y636" si="3284">ROUND(IF($F635=0,M635,IF($F635=5,M635,0))*H635,0)</f>
        <v>0</v>
      </c>
      <c r="Z635" s="27">
        <f t="shared" ref="Z635:Z636" si="3285">ROUND(IF($F635=0,N635,IF($F635=5,N635,0))*H635,0)</f>
        <v>0</v>
      </c>
      <c r="AA635" s="27">
        <f t="shared" ref="AA635:AA636" si="3286">ROUND(IF($F635=0,O635,IF($F635=1,O635,IF($F635=5,O635,0)))*I635,0)</f>
        <v>0</v>
      </c>
      <c r="AB635" s="27">
        <f t="shared" ref="AB635:AB636" si="3287">ROUND(IF($F635=0,P635,IF($F635=1,P635,IF($F635=2,P635,IF($F635=5,P635,0))))*J635,0)</f>
        <v>136</v>
      </c>
      <c r="AC635" s="27">
        <f t="shared" ref="AC635:AC636" si="3288">ROUND(IF($F635=0,Q635,IF($F635=1,Q635,IF($F635=2,Q635,IF($F635=3,Q635,IF($F635=5,Q635,0)))))*K635,0)</f>
        <v>148</v>
      </c>
      <c r="AD635" s="27">
        <f t="shared" ref="AD635:AD636" si="3289">ROUND(IF($F635=0,R635,IF($F635=1,R635,IF($F635=2,R635,IF($F635=3,R635,IF($F635=4,R635,IF($F635=5,R635,0))))))*L635,0)</f>
        <v>150</v>
      </c>
    </row>
    <row r="636" spans="1:30" s="2" customFormat="1" ht="18" customHeight="1" outlineLevel="1">
      <c r="A636" s="72"/>
      <c r="B636" s="72"/>
      <c r="C636" s="25" t="s">
        <v>973</v>
      </c>
      <c r="D636" s="25" t="s">
        <v>1122</v>
      </c>
      <c r="E636" s="4"/>
      <c r="F636" s="9">
        <v>2</v>
      </c>
      <c r="G636" s="9"/>
      <c r="H636" s="3">
        <v>0.75</v>
      </c>
      <c r="I636" s="3">
        <v>0.8</v>
      </c>
      <c r="J636" s="3">
        <v>0.85</v>
      </c>
      <c r="K636" s="3">
        <v>0.9</v>
      </c>
      <c r="L636" s="3">
        <v>0.9</v>
      </c>
      <c r="M636" s="5">
        <f>VLOOKUP($C636,'[1]1.계획인구(행정)'!$C$7:$U$501,14,FALSE)</f>
        <v>91</v>
      </c>
      <c r="N636" s="5">
        <f>VLOOKUP($C636,'[1]1.계획인구(행정)'!$C$7:$U$501,15,FALSE)</f>
        <v>91</v>
      </c>
      <c r="O636" s="5">
        <f>VLOOKUP($C636,'[1]1.계획인구(행정)'!$C$7:$U$501,16,FALSE)</f>
        <v>90</v>
      </c>
      <c r="P636" s="5">
        <f>VLOOKUP($C636,'[1]1.계획인구(행정)'!$C$7:$U$501,17,FALSE)</f>
        <v>89</v>
      </c>
      <c r="Q636" s="5">
        <f>VLOOKUP($C636,'[1]1.계획인구(행정)'!$C$7:$U$501,18,FALSE)</f>
        <v>91</v>
      </c>
      <c r="R636" s="5">
        <f>VLOOKUP($C636,'[1]1.계획인구(행정)'!$C$7:$U$501,19,FALSE)</f>
        <v>93</v>
      </c>
      <c r="S636" s="27">
        <f t="shared" si="3278"/>
        <v>0</v>
      </c>
      <c r="T636" s="27">
        <f t="shared" si="3279"/>
        <v>0</v>
      </c>
      <c r="U636" s="27">
        <f t="shared" si="3280"/>
        <v>0</v>
      </c>
      <c r="V636" s="27">
        <f t="shared" si="3281"/>
        <v>76</v>
      </c>
      <c r="W636" s="27">
        <f t="shared" si="3282"/>
        <v>82</v>
      </c>
      <c r="X636" s="27">
        <f t="shared" si="3283"/>
        <v>84</v>
      </c>
      <c r="Y636" s="27">
        <f t="shared" si="3284"/>
        <v>0</v>
      </c>
      <c r="Z636" s="27">
        <f t="shared" si="3285"/>
        <v>0</v>
      </c>
      <c r="AA636" s="27">
        <f t="shared" si="3286"/>
        <v>0</v>
      </c>
      <c r="AB636" s="27">
        <f t="shared" si="3287"/>
        <v>76</v>
      </c>
      <c r="AC636" s="27">
        <f t="shared" si="3288"/>
        <v>82</v>
      </c>
      <c r="AD636" s="27">
        <f t="shared" si="3289"/>
        <v>84</v>
      </c>
    </row>
    <row r="637" spans="1:30" s="2" customFormat="1" ht="18" customHeight="1">
      <c r="A637" s="72"/>
      <c r="B637" s="72" t="s">
        <v>439</v>
      </c>
      <c r="C637" s="25" t="s">
        <v>439</v>
      </c>
      <c r="D637" s="25" t="s">
        <v>2</v>
      </c>
      <c r="E637" s="4"/>
      <c r="F637" s="9"/>
      <c r="G637" s="9"/>
      <c r="H637" s="3"/>
      <c r="I637" s="3"/>
      <c r="J637" s="3"/>
      <c r="K637" s="3"/>
      <c r="L637" s="3"/>
      <c r="M637" s="5">
        <f>SUMPRODUCT(($D638:$D640="계")*(M638:M640))</f>
        <v>453</v>
      </c>
      <c r="N637" s="5">
        <f t="shared" ref="N637:R637" si="3290">SUMPRODUCT(($D638:$D640="계")*(N638:N640))</f>
        <v>454</v>
      </c>
      <c r="O637" s="5">
        <f t="shared" si="3290"/>
        <v>446</v>
      </c>
      <c r="P637" s="5">
        <f t="shared" si="3290"/>
        <v>442</v>
      </c>
      <c r="Q637" s="5">
        <f t="shared" si="3290"/>
        <v>452</v>
      </c>
      <c r="R637" s="5">
        <f t="shared" si="3290"/>
        <v>461</v>
      </c>
      <c r="S637" s="5">
        <f t="shared" ref="S637:T637" si="3291">SUMPRODUCT(($D638:$D640="계")*(S638:S640))</f>
        <v>153</v>
      </c>
      <c r="T637" s="5">
        <f t="shared" si="3291"/>
        <v>154</v>
      </c>
      <c r="U637" s="5">
        <f t="shared" ref="U637" si="3292">SUMPRODUCT(($D638:$D640="계")*(U638:U640))</f>
        <v>357</v>
      </c>
      <c r="V637" s="5">
        <f t="shared" ref="V637" si="3293">SUMPRODUCT(($D638:$D640="계")*(V638:V640))</f>
        <v>376</v>
      </c>
      <c r="W637" s="5">
        <f t="shared" ref="W637" si="3294">SUMPRODUCT(($D638:$D640="계")*(W638:W640))</f>
        <v>407</v>
      </c>
      <c r="X637" s="5">
        <f t="shared" ref="X637" si="3295">SUMPRODUCT(($D638:$D640="계")*(X638:X640))</f>
        <v>415</v>
      </c>
      <c r="Y637" s="5">
        <f t="shared" ref="Y637:Z637" si="3296">SUMPRODUCT(($D638:$D640="계")*(Y638:Y640))</f>
        <v>153</v>
      </c>
      <c r="Z637" s="5">
        <f t="shared" si="3296"/>
        <v>154</v>
      </c>
      <c r="AA637" s="5">
        <f t="shared" ref="AA637" si="3297">SUMPRODUCT(($D638:$D640="계")*(AA638:AA640))</f>
        <v>357</v>
      </c>
      <c r="AB637" s="5">
        <f t="shared" ref="AB637" si="3298">SUMPRODUCT(($D638:$D640="계")*(AB638:AB640))</f>
        <v>376</v>
      </c>
      <c r="AC637" s="5">
        <f t="shared" ref="AC637" si="3299">SUMPRODUCT(($D638:$D640="계")*(AC638:AC640))</f>
        <v>407</v>
      </c>
      <c r="AD637" s="5">
        <f t="shared" ref="AD637" si="3300">SUMPRODUCT(($D638:$D640="계")*(AD638:AD640))</f>
        <v>415</v>
      </c>
    </row>
    <row r="638" spans="1:30" s="2" customFormat="1" ht="18" customHeight="1" outlineLevel="1">
      <c r="A638" s="72"/>
      <c r="B638" s="72"/>
      <c r="C638" s="25" t="s">
        <v>974</v>
      </c>
      <c r="D638" s="25" t="s">
        <v>1122</v>
      </c>
      <c r="E638" s="4"/>
      <c r="F638" s="9">
        <v>0</v>
      </c>
      <c r="G638" s="9"/>
      <c r="H638" s="3">
        <v>0.75</v>
      </c>
      <c r="I638" s="3">
        <v>0.8</v>
      </c>
      <c r="J638" s="3">
        <v>0.85</v>
      </c>
      <c r="K638" s="3">
        <v>0.9</v>
      </c>
      <c r="L638" s="3">
        <v>0.9</v>
      </c>
      <c r="M638" s="5">
        <f>VLOOKUP($C638,'[1]1.계획인구(행정)'!$C$7:$U$501,14,FALSE)</f>
        <v>204</v>
      </c>
      <c r="N638" s="5">
        <f>VLOOKUP($C638,'[1]1.계획인구(행정)'!$C$7:$U$501,15,FALSE)</f>
        <v>205</v>
      </c>
      <c r="O638" s="5">
        <f>VLOOKUP($C638,'[1]1.계획인구(행정)'!$C$7:$U$501,16,FALSE)</f>
        <v>201</v>
      </c>
      <c r="P638" s="5">
        <f>VLOOKUP($C638,'[1]1.계획인구(행정)'!$C$7:$U$501,17,FALSE)</f>
        <v>199</v>
      </c>
      <c r="Q638" s="5">
        <f>VLOOKUP($C638,'[1]1.계획인구(행정)'!$C$7:$U$501,18,FALSE)</f>
        <v>203</v>
      </c>
      <c r="R638" s="5">
        <f>VLOOKUP($C638,'[1]1.계획인구(행정)'!$C$7:$U$501,19,FALSE)</f>
        <v>207</v>
      </c>
      <c r="S638" s="27">
        <f t="shared" ref="S638:S640" si="3301">ROUND(IF($F638=0,M638,IF($F638=5,0,0))*H638,0)</f>
        <v>153</v>
      </c>
      <c r="T638" s="27">
        <f t="shared" ref="T638:T640" si="3302">ROUND(IF($F638=0,N638,IF($F638=5,0,0))*H638,0)</f>
        <v>154</v>
      </c>
      <c r="U638" s="27">
        <f t="shared" ref="U638:U640" si="3303">ROUND(IF($F638=0,O638,IF($F638=1,O638,IF($F638=5,O638,0)))*I638,0)</f>
        <v>161</v>
      </c>
      <c r="V638" s="27">
        <f t="shared" ref="V638:V640" si="3304">ROUND(IF($F638=0,P638,IF($F638=1,P638,IF($F638=2,P638,IF($F638=5,P638,0))))*J638,0)</f>
        <v>169</v>
      </c>
      <c r="W638" s="27">
        <f t="shared" ref="W638:W640" si="3305">ROUND(IF($F638=0,Q638,IF($F638=1,Q638,IF($F638=2,Q638,IF($F638=3,Q638,IF($F638=5,Q638,0)))))*K638,0)</f>
        <v>183</v>
      </c>
      <c r="X638" s="27">
        <f t="shared" ref="X638:X640" si="3306">ROUND(IF($F638=0,R638,IF($F638=1,R638,IF($F638=2,R638,IF($F638=3,R638,IF($F638=4,R638,IF($F638=5,R638,0))))))*L638,0)</f>
        <v>186</v>
      </c>
      <c r="Y638" s="27">
        <f t="shared" ref="Y638:Y640" si="3307">ROUND(IF($F638=0,M638,IF($F638=5,M638,0))*H638,0)</f>
        <v>153</v>
      </c>
      <c r="Z638" s="27">
        <f t="shared" ref="Z638:Z640" si="3308">ROUND(IF($F638=0,N638,IF($F638=5,N638,0))*H638,0)</f>
        <v>154</v>
      </c>
      <c r="AA638" s="27">
        <f t="shared" ref="AA638:AA640" si="3309">ROUND(IF($F638=0,O638,IF($F638=1,O638,IF($F638=5,O638,0)))*I638,0)</f>
        <v>161</v>
      </c>
      <c r="AB638" s="27">
        <f t="shared" ref="AB638:AB640" si="3310">ROUND(IF($F638=0,P638,IF($F638=1,P638,IF($F638=2,P638,IF($F638=5,P638,0))))*J638,0)</f>
        <v>169</v>
      </c>
      <c r="AC638" s="27">
        <f t="shared" ref="AC638:AC640" si="3311">ROUND(IF($F638=0,Q638,IF($F638=1,Q638,IF($F638=2,Q638,IF($F638=3,Q638,IF($F638=5,Q638,0)))))*K638,0)</f>
        <v>183</v>
      </c>
      <c r="AD638" s="27">
        <f t="shared" ref="AD638:AD640" si="3312">ROUND(IF($F638=0,R638,IF($F638=1,R638,IF($F638=2,R638,IF($F638=3,R638,IF($F638=4,R638,IF($F638=5,R638,0))))))*L638,0)</f>
        <v>186</v>
      </c>
    </row>
    <row r="639" spans="1:30" s="2" customFormat="1" ht="18" customHeight="1" outlineLevel="1">
      <c r="A639" s="72"/>
      <c r="B639" s="72"/>
      <c r="C639" s="25" t="s">
        <v>975</v>
      </c>
      <c r="D639" s="25" t="s">
        <v>1122</v>
      </c>
      <c r="E639" s="4"/>
      <c r="F639" s="9">
        <v>1</v>
      </c>
      <c r="G639" s="9"/>
      <c r="H639" s="3">
        <v>0.75</v>
      </c>
      <c r="I639" s="3">
        <v>0.8</v>
      </c>
      <c r="J639" s="3">
        <v>0.85</v>
      </c>
      <c r="K639" s="3">
        <v>0.9</v>
      </c>
      <c r="L639" s="3">
        <v>0.9</v>
      </c>
      <c r="M639" s="5">
        <f>VLOOKUP($C639,'[1]1.계획인구(행정)'!$C$7:$U$501,14,FALSE)</f>
        <v>103</v>
      </c>
      <c r="N639" s="5">
        <f>VLOOKUP($C639,'[1]1.계획인구(행정)'!$C$7:$U$501,15,FALSE)</f>
        <v>103</v>
      </c>
      <c r="O639" s="5">
        <f>VLOOKUP($C639,'[1]1.계획인구(행정)'!$C$7:$U$501,16,FALSE)</f>
        <v>101</v>
      </c>
      <c r="P639" s="5">
        <f>VLOOKUP($C639,'[1]1.계획인구(행정)'!$C$7:$U$501,17,FALSE)</f>
        <v>100</v>
      </c>
      <c r="Q639" s="5">
        <f>VLOOKUP($C639,'[1]1.계획인구(행정)'!$C$7:$U$501,18,FALSE)</f>
        <v>103</v>
      </c>
      <c r="R639" s="5">
        <f>VLOOKUP($C639,'[1]1.계획인구(행정)'!$C$7:$U$501,19,FALSE)</f>
        <v>105</v>
      </c>
      <c r="S639" s="27">
        <f t="shared" si="3301"/>
        <v>0</v>
      </c>
      <c r="T639" s="27">
        <f t="shared" si="3302"/>
        <v>0</v>
      </c>
      <c r="U639" s="27">
        <f t="shared" si="3303"/>
        <v>81</v>
      </c>
      <c r="V639" s="27">
        <f t="shared" si="3304"/>
        <v>85</v>
      </c>
      <c r="W639" s="27">
        <f t="shared" si="3305"/>
        <v>93</v>
      </c>
      <c r="X639" s="27">
        <f t="shared" si="3306"/>
        <v>95</v>
      </c>
      <c r="Y639" s="27">
        <f t="shared" si="3307"/>
        <v>0</v>
      </c>
      <c r="Z639" s="27">
        <f t="shared" si="3308"/>
        <v>0</v>
      </c>
      <c r="AA639" s="27">
        <f t="shared" si="3309"/>
        <v>81</v>
      </c>
      <c r="AB639" s="27">
        <f t="shared" si="3310"/>
        <v>85</v>
      </c>
      <c r="AC639" s="27">
        <f t="shared" si="3311"/>
        <v>93</v>
      </c>
      <c r="AD639" s="27">
        <f t="shared" si="3312"/>
        <v>95</v>
      </c>
    </row>
    <row r="640" spans="1:30" s="2" customFormat="1" ht="18" customHeight="1" outlineLevel="1">
      <c r="A640" s="72"/>
      <c r="B640" s="72"/>
      <c r="C640" s="25" t="s">
        <v>976</v>
      </c>
      <c r="D640" s="25" t="s">
        <v>1122</v>
      </c>
      <c r="E640" s="4"/>
      <c r="F640" s="9">
        <v>1</v>
      </c>
      <c r="G640" s="9"/>
      <c r="H640" s="3">
        <v>0.75</v>
      </c>
      <c r="I640" s="3">
        <v>0.8</v>
      </c>
      <c r="J640" s="3">
        <v>0.85</v>
      </c>
      <c r="K640" s="3">
        <v>0.9</v>
      </c>
      <c r="L640" s="3">
        <v>0.9</v>
      </c>
      <c r="M640" s="5">
        <f>VLOOKUP($C640,'[1]1.계획인구(행정)'!$C$7:$U$501,14,FALSE)</f>
        <v>146</v>
      </c>
      <c r="N640" s="5">
        <f>VLOOKUP($C640,'[1]1.계획인구(행정)'!$C$7:$U$501,15,FALSE)</f>
        <v>146</v>
      </c>
      <c r="O640" s="5">
        <f>VLOOKUP($C640,'[1]1.계획인구(행정)'!$C$7:$U$501,16,FALSE)</f>
        <v>144</v>
      </c>
      <c r="P640" s="5">
        <f>VLOOKUP($C640,'[1]1.계획인구(행정)'!$C$7:$U$501,17,FALSE)</f>
        <v>143</v>
      </c>
      <c r="Q640" s="5">
        <f>VLOOKUP($C640,'[1]1.계획인구(행정)'!$C$7:$U$501,18,FALSE)</f>
        <v>146</v>
      </c>
      <c r="R640" s="5">
        <f>VLOOKUP($C640,'[1]1.계획인구(행정)'!$C$7:$U$501,19,FALSE)</f>
        <v>149</v>
      </c>
      <c r="S640" s="27">
        <f t="shared" si="3301"/>
        <v>0</v>
      </c>
      <c r="T640" s="27">
        <f t="shared" si="3302"/>
        <v>0</v>
      </c>
      <c r="U640" s="27">
        <f t="shared" si="3303"/>
        <v>115</v>
      </c>
      <c r="V640" s="27">
        <f t="shared" si="3304"/>
        <v>122</v>
      </c>
      <c r="W640" s="27">
        <f t="shared" si="3305"/>
        <v>131</v>
      </c>
      <c r="X640" s="27">
        <f t="shared" si="3306"/>
        <v>134</v>
      </c>
      <c r="Y640" s="27">
        <f t="shared" si="3307"/>
        <v>0</v>
      </c>
      <c r="Z640" s="27">
        <f t="shared" si="3308"/>
        <v>0</v>
      </c>
      <c r="AA640" s="27">
        <f t="shared" si="3309"/>
        <v>115</v>
      </c>
      <c r="AB640" s="27">
        <f t="shared" si="3310"/>
        <v>122</v>
      </c>
      <c r="AC640" s="27">
        <f t="shared" si="3311"/>
        <v>131</v>
      </c>
      <c r="AD640" s="27">
        <f t="shared" si="3312"/>
        <v>134</v>
      </c>
    </row>
    <row r="641" spans="1:30" s="2" customFormat="1" ht="18" customHeight="1">
      <c r="A641" s="72"/>
      <c r="B641" s="72" t="s">
        <v>440</v>
      </c>
      <c r="C641" s="25" t="s">
        <v>440</v>
      </c>
      <c r="D641" s="25" t="s">
        <v>2</v>
      </c>
      <c r="E641" s="4"/>
      <c r="F641" s="9"/>
      <c r="G641" s="9"/>
      <c r="H641" s="3"/>
      <c r="I641" s="3"/>
      <c r="J641" s="3"/>
      <c r="K641" s="3"/>
      <c r="L641" s="3"/>
      <c r="M641" s="5">
        <f>SUMPRODUCT(($D642:$D645="계")*(M642:M645))</f>
        <v>495</v>
      </c>
      <c r="N641" s="5">
        <f t="shared" ref="N641:R641" si="3313">SUMPRODUCT(($D642:$D645="계")*(N642:N645))</f>
        <v>495</v>
      </c>
      <c r="O641" s="5">
        <f t="shared" si="3313"/>
        <v>488</v>
      </c>
      <c r="P641" s="5">
        <f t="shared" si="3313"/>
        <v>483</v>
      </c>
      <c r="Q641" s="5">
        <f t="shared" si="3313"/>
        <v>495</v>
      </c>
      <c r="R641" s="5">
        <f t="shared" si="3313"/>
        <v>503</v>
      </c>
      <c r="S641" s="5">
        <f t="shared" ref="S641:T641" si="3314">SUMPRODUCT(($D642:$D645="계")*(S642:S645))</f>
        <v>0</v>
      </c>
      <c r="T641" s="5">
        <f t="shared" si="3314"/>
        <v>0</v>
      </c>
      <c r="U641" s="5">
        <f t="shared" ref="U641" si="3315">SUMPRODUCT(($D642:$D645="계")*(U642:U645))</f>
        <v>0</v>
      </c>
      <c r="V641" s="5">
        <f t="shared" ref="V641" si="3316">SUMPRODUCT(($D642:$D645="계")*(V642:V645))</f>
        <v>411</v>
      </c>
      <c r="W641" s="5">
        <f t="shared" ref="W641" si="3317">SUMPRODUCT(($D642:$D645="계")*(W642:W645))</f>
        <v>446</v>
      </c>
      <c r="X641" s="5">
        <f t="shared" ref="X641" si="3318">SUMPRODUCT(($D642:$D645="계")*(X642:X645))</f>
        <v>453</v>
      </c>
      <c r="Y641" s="5">
        <f t="shared" ref="Y641:Z641" si="3319">SUMPRODUCT(($D642:$D645="계")*(Y642:Y645))</f>
        <v>0</v>
      </c>
      <c r="Z641" s="5">
        <f t="shared" si="3319"/>
        <v>0</v>
      </c>
      <c r="AA641" s="5">
        <f t="shared" ref="AA641" si="3320">SUMPRODUCT(($D642:$D645="계")*(AA642:AA645))</f>
        <v>0</v>
      </c>
      <c r="AB641" s="5">
        <f t="shared" ref="AB641" si="3321">SUMPRODUCT(($D642:$D645="계")*(AB642:AB645))</f>
        <v>411</v>
      </c>
      <c r="AC641" s="5">
        <f t="shared" ref="AC641" si="3322">SUMPRODUCT(($D642:$D645="계")*(AC642:AC645))</f>
        <v>446</v>
      </c>
      <c r="AD641" s="5">
        <f t="shared" ref="AD641" si="3323">SUMPRODUCT(($D642:$D645="계")*(AD642:AD645))</f>
        <v>453</v>
      </c>
    </row>
    <row r="642" spans="1:30" s="2" customFormat="1" ht="18" customHeight="1" outlineLevel="1">
      <c r="A642" s="72"/>
      <c r="B642" s="72"/>
      <c r="C642" s="25" t="s">
        <v>977</v>
      </c>
      <c r="D642" s="25" t="s">
        <v>1122</v>
      </c>
      <c r="E642" s="4"/>
      <c r="F642" s="9">
        <v>2</v>
      </c>
      <c r="G642" s="9"/>
      <c r="H642" s="3">
        <v>0.75</v>
      </c>
      <c r="I642" s="3">
        <v>0.8</v>
      </c>
      <c r="J642" s="3">
        <v>0.85</v>
      </c>
      <c r="K642" s="3">
        <v>0.9</v>
      </c>
      <c r="L642" s="3">
        <v>0.9</v>
      </c>
      <c r="M642" s="5">
        <f>VLOOKUP($C642,'[1]1.계획인구(행정)'!$C$7:$U$501,14,FALSE)</f>
        <v>59</v>
      </c>
      <c r="N642" s="5">
        <f>VLOOKUP($C642,'[1]1.계획인구(행정)'!$C$7:$U$501,15,FALSE)</f>
        <v>59</v>
      </c>
      <c r="O642" s="5">
        <f>VLOOKUP($C642,'[1]1.계획인구(행정)'!$C$7:$U$501,16,FALSE)</f>
        <v>58</v>
      </c>
      <c r="P642" s="5">
        <f>VLOOKUP($C642,'[1]1.계획인구(행정)'!$C$7:$U$501,17,FALSE)</f>
        <v>58</v>
      </c>
      <c r="Q642" s="5">
        <f>VLOOKUP($C642,'[1]1.계획인구(행정)'!$C$7:$U$501,18,FALSE)</f>
        <v>59</v>
      </c>
      <c r="R642" s="5">
        <f>VLOOKUP($C642,'[1]1.계획인구(행정)'!$C$7:$U$501,19,FALSE)</f>
        <v>60</v>
      </c>
      <c r="S642" s="27">
        <f t="shared" ref="S642:S645" si="3324">ROUND(IF($F642=0,M642,IF($F642=5,0,0))*H642,0)</f>
        <v>0</v>
      </c>
      <c r="T642" s="27">
        <f t="shared" ref="T642:T645" si="3325">ROUND(IF($F642=0,N642,IF($F642=5,0,0))*H642,0)</f>
        <v>0</v>
      </c>
      <c r="U642" s="27">
        <f t="shared" ref="U642:U645" si="3326">ROUND(IF($F642=0,O642,IF($F642=1,O642,IF($F642=5,O642,0)))*I642,0)</f>
        <v>0</v>
      </c>
      <c r="V642" s="27">
        <f t="shared" ref="V642:V645" si="3327">ROUND(IF($F642=0,P642,IF($F642=1,P642,IF($F642=2,P642,IF($F642=5,P642,0))))*J642,0)</f>
        <v>49</v>
      </c>
      <c r="W642" s="27">
        <f t="shared" ref="W642:W645" si="3328">ROUND(IF($F642=0,Q642,IF($F642=1,Q642,IF($F642=2,Q642,IF($F642=3,Q642,IF($F642=5,Q642,0)))))*K642,0)</f>
        <v>53</v>
      </c>
      <c r="X642" s="27">
        <f t="shared" ref="X642:X645" si="3329">ROUND(IF($F642=0,R642,IF($F642=1,R642,IF($F642=2,R642,IF($F642=3,R642,IF($F642=4,R642,IF($F642=5,R642,0))))))*L642,0)</f>
        <v>54</v>
      </c>
      <c r="Y642" s="27">
        <f t="shared" ref="Y642:Y645" si="3330">ROUND(IF($F642=0,M642,IF($F642=5,M642,0))*H642,0)</f>
        <v>0</v>
      </c>
      <c r="Z642" s="27">
        <f t="shared" ref="Z642:Z645" si="3331">ROUND(IF($F642=0,N642,IF($F642=5,N642,0))*H642,0)</f>
        <v>0</v>
      </c>
      <c r="AA642" s="27">
        <f t="shared" ref="AA642:AA645" si="3332">ROUND(IF($F642=0,O642,IF($F642=1,O642,IF($F642=5,O642,0)))*I642,0)</f>
        <v>0</v>
      </c>
      <c r="AB642" s="27">
        <f t="shared" ref="AB642:AB645" si="3333">ROUND(IF($F642=0,P642,IF($F642=1,P642,IF($F642=2,P642,IF($F642=5,P642,0))))*J642,0)</f>
        <v>49</v>
      </c>
      <c r="AC642" s="27">
        <f t="shared" ref="AC642:AC645" si="3334">ROUND(IF($F642=0,Q642,IF($F642=1,Q642,IF($F642=2,Q642,IF($F642=3,Q642,IF($F642=5,Q642,0)))))*K642,0)</f>
        <v>53</v>
      </c>
      <c r="AD642" s="27">
        <f t="shared" ref="AD642:AD645" si="3335">ROUND(IF($F642=0,R642,IF($F642=1,R642,IF($F642=2,R642,IF($F642=3,R642,IF($F642=4,R642,IF($F642=5,R642,0))))))*L642,0)</f>
        <v>54</v>
      </c>
    </row>
    <row r="643" spans="1:30" s="2" customFormat="1" ht="18" customHeight="1" outlineLevel="1">
      <c r="A643" s="72"/>
      <c r="B643" s="72"/>
      <c r="C643" s="25" t="s">
        <v>978</v>
      </c>
      <c r="D643" s="25" t="s">
        <v>1122</v>
      </c>
      <c r="E643" s="4"/>
      <c r="F643" s="9">
        <v>2</v>
      </c>
      <c r="G643" s="9"/>
      <c r="H643" s="3">
        <v>0.75</v>
      </c>
      <c r="I643" s="3">
        <v>0.8</v>
      </c>
      <c r="J643" s="3">
        <v>0.85</v>
      </c>
      <c r="K643" s="3">
        <v>0.9</v>
      </c>
      <c r="L643" s="3">
        <v>0.9</v>
      </c>
      <c r="M643" s="5">
        <f>VLOOKUP($C643,'[1]1.계획인구(행정)'!$C$7:$U$501,14,FALSE)</f>
        <v>83</v>
      </c>
      <c r="N643" s="5">
        <f>VLOOKUP($C643,'[1]1.계획인구(행정)'!$C$7:$U$501,15,FALSE)</f>
        <v>83</v>
      </c>
      <c r="O643" s="5">
        <f>VLOOKUP($C643,'[1]1.계획인구(행정)'!$C$7:$U$501,16,FALSE)</f>
        <v>82</v>
      </c>
      <c r="P643" s="5">
        <f>VLOOKUP($C643,'[1]1.계획인구(행정)'!$C$7:$U$501,17,FALSE)</f>
        <v>81</v>
      </c>
      <c r="Q643" s="5">
        <f>VLOOKUP($C643,'[1]1.계획인구(행정)'!$C$7:$U$501,18,FALSE)</f>
        <v>83</v>
      </c>
      <c r="R643" s="5">
        <f>VLOOKUP($C643,'[1]1.계획인구(행정)'!$C$7:$U$501,19,FALSE)</f>
        <v>84</v>
      </c>
      <c r="S643" s="27">
        <f t="shared" si="3324"/>
        <v>0</v>
      </c>
      <c r="T643" s="27">
        <f t="shared" si="3325"/>
        <v>0</v>
      </c>
      <c r="U643" s="27">
        <f t="shared" si="3326"/>
        <v>0</v>
      </c>
      <c r="V643" s="27">
        <f t="shared" si="3327"/>
        <v>69</v>
      </c>
      <c r="W643" s="27">
        <f t="shared" si="3328"/>
        <v>75</v>
      </c>
      <c r="X643" s="27">
        <f t="shared" si="3329"/>
        <v>76</v>
      </c>
      <c r="Y643" s="27">
        <f t="shared" si="3330"/>
        <v>0</v>
      </c>
      <c r="Z643" s="27">
        <f t="shared" si="3331"/>
        <v>0</v>
      </c>
      <c r="AA643" s="27">
        <f t="shared" si="3332"/>
        <v>0</v>
      </c>
      <c r="AB643" s="27">
        <f t="shared" si="3333"/>
        <v>69</v>
      </c>
      <c r="AC643" s="27">
        <f t="shared" si="3334"/>
        <v>75</v>
      </c>
      <c r="AD643" s="27">
        <f t="shared" si="3335"/>
        <v>76</v>
      </c>
    </row>
    <row r="644" spans="1:30" s="2" customFormat="1" ht="18" customHeight="1" outlineLevel="1">
      <c r="A644" s="72"/>
      <c r="B644" s="72"/>
      <c r="C644" s="25" t="s">
        <v>979</v>
      </c>
      <c r="D644" s="25" t="s">
        <v>1122</v>
      </c>
      <c r="E644" s="4"/>
      <c r="F644" s="9">
        <v>2</v>
      </c>
      <c r="G644" s="9"/>
      <c r="H644" s="3">
        <v>0.75</v>
      </c>
      <c r="I644" s="3">
        <v>0.8</v>
      </c>
      <c r="J644" s="3">
        <v>0.85</v>
      </c>
      <c r="K644" s="3">
        <v>0.9</v>
      </c>
      <c r="L644" s="3">
        <v>0.9</v>
      </c>
      <c r="M644" s="5">
        <f>VLOOKUP($C644,'[1]1.계획인구(행정)'!$C$7:$U$501,14,FALSE)</f>
        <v>194</v>
      </c>
      <c r="N644" s="5">
        <f>VLOOKUP($C644,'[1]1.계획인구(행정)'!$C$7:$U$501,15,FALSE)</f>
        <v>194</v>
      </c>
      <c r="O644" s="5">
        <f>VLOOKUP($C644,'[1]1.계획인구(행정)'!$C$7:$U$501,16,FALSE)</f>
        <v>191</v>
      </c>
      <c r="P644" s="5">
        <f>VLOOKUP($C644,'[1]1.계획인구(행정)'!$C$7:$U$501,17,FALSE)</f>
        <v>189</v>
      </c>
      <c r="Q644" s="5">
        <f>VLOOKUP($C644,'[1]1.계획인구(행정)'!$C$7:$U$501,18,FALSE)</f>
        <v>194</v>
      </c>
      <c r="R644" s="5">
        <f>VLOOKUP($C644,'[1]1.계획인구(행정)'!$C$7:$U$501,19,FALSE)</f>
        <v>197</v>
      </c>
      <c r="S644" s="27">
        <f t="shared" si="3324"/>
        <v>0</v>
      </c>
      <c r="T644" s="27">
        <f t="shared" si="3325"/>
        <v>0</v>
      </c>
      <c r="U644" s="27">
        <f t="shared" si="3326"/>
        <v>0</v>
      </c>
      <c r="V644" s="27">
        <f t="shared" si="3327"/>
        <v>161</v>
      </c>
      <c r="W644" s="27">
        <f t="shared" si="3328"/>
        <v>175</v>
      </c>
      <c r="X644" s="27">
        <f t="shared" si="3329"/>
        <v>177</v>
      </c>
      <c r="Y644" s="27">
        <f t="shared" si="3330"/>
        <v>0</v>
      </c>
      <c r="Z644" s="27">
        <f t="shared" si="3331"/>
        <v>0</v>
      </c>
      <c r="AA644" s="27">
        <f t="shared" si="3332"/>
        <v>0</v>
      </c>
      <c r="AB644" s="27">
        <f t="shared" si="3333"/>
        <v>161</v>
      </c>
      <c r="AC644" s="27">
        <f t="shared" si="3334"/>
        <v>175</v>
      </c>
      <c r="AD644" s="27">
        <f t="shared" si="3335"/>
        <v>177</v>
      </c>
    </row>
    <row r="645" spans="1:30" s="2" customFormat="1" ht="18" customHeight="1" outlineLevel="1">
      <c r="A645" s="72"/>
      <c r="B645" s="72"/>
      <c r="C645" s="25" t="s">
        <v>980</v>
      </c>
      <c r="D645" s="25" t="s">
        <v>1122</v>
      </c>
      <c r="E645" s="4"/>
      <c r="F645" s="9">
        <v>2</v>
      </c>
      <c r="G645" s="9"/>
      <c r="H645" s="3">
        <v>0.75</v>
      </c>
      <c r="I645" s="3">
        <v>0.8</v>
      </c>
      <c r="J645" s="3">
        <v>0.85</v>
      </c>
      <c r="K645" s="3">
        <v>0.9</v>
      </c>
      <c r="L645" s="3">
        <v>0.9</v>
      </c>
      <c r="M645" s="5">
        <f>VLOOKUP($C645,'[1]1.계획인구(행정)'!$C$7:$U$501,14,FALSE)</f>
        <v>159</v>
      </c>
      <c r="N645" s="5">
        <f>VLOOKUP($C645,'[1]1.계획인구(행정)'!$C$7:$U$501,15,FALSE)</f>
        <v>159</v>
      </c>
      <c r="O645" s="5">
        <f>VLOOKUP($C645,'[1]1.계획인구(행정)'!$C$7:$U$501,16,FALSE)</f>
        <v>157</v>
      </c>
      <c r="P645" s="5">
        <f>VLOOKUP($C645,'[1]1.계획인구(행정)'!$C$7:$U$501,17,FALSE)</f>
        <v>155</v>
      </c>
      <c r="Q645" s="5">
        <f>VLOOKUP($C645,'[1]1.계획인구(행정)'!$C$7:$U$501,18,FALSE)</f>
        <v>159</v>
      </c>
      <c r="R645" s="5">
        <f>VLOOKUP($C645,'[1]1.계획인구(행정)'!$C$7:$U$501,19,FALSE)</f>
        <v>162</v>
      </c>
      <c r="S645" s="27">
        <f t="shared" si="3324"/>
        <v>0</v>
      </c>
      <c r="T645" s="27">
        <f t="shared" si="3325"/>
        <v>0</v>
      </c>
      <c r="U645" s="27">
        <f t="shared" si="3326"/>
        <v>0</v>
      </c>
      <c r="V645" s="27">
        <f t="shared" si="3327"/>
        <v>132</v>
      </c>
      <c r="W645" s="27">
        <f t="shared" si="3328"/>
        <v>143</v>
      </c>
      <c r="X645" s="27">
        <f t="shared" si="3329"/>
        <v>146</v>
      </c>
      <c r="Y645" s="27">
        <f t="shared" si="3330"/>
        <v>0</v>
      </c>
      <c r="Z645" s="27">
        <f t="shared" si="3331"/>
        <v>0</v>
      </c>
      <c r="AA645" s="27">
        <f t="shared" si="3332"/>
        <v>0</v>
      </c>
      <c r="AB645" s="27">
        <f t="shared" si="3333"/>
        <v>132</v>
      </c>
      <c r="AC645" s="27">
        <f t="shared" si="3334"/>
        <v>143</v>
      </c>
      <c r="AD645" s="27">
        <f t="shared" si="3335"/>
        <v>146</v>
      </c>
    </row>
    <row r="646" spans="1:30" s="2" customFormat="1" ht="18" customHeight="1">
      <c r="A646" s="72"/>
      <c r="B646" s="72" t="s">
        <v>441</v>
      </c>
      <c r="C646" s="25" t="s">
        <v>441</v>
      </c>
      <c r="D646" s="25" t="s">
        <v>2</v>
      </c>
      <c r="E646" s="4"/>
      <c r="F646" s="9"/>
      <c r="G646" s="9"/>
      <c r="H646" s="3"/>
      <c r="I646" s="3"/>
      <c r="J646" s="3"/>
      <c r="K646" s="3"/>
      <c r="L646" s="3"/>
      <c r="M646" s="5">
        <f>SUMPRODUCT(($D647:$D648="계")*(M647:M648))</f>
        <v>204</v>
      </c>
      <c r="N646" s="5">
        <f t="shared" ref="N646:R646" si="3336">SUMPRODUCT(($D647:$D648="계")*(N647:N648))</f>
        <v>205</v>
      </c>
      <c r="O646" s="5">
        <f t="shared" si="3336"/>
        <v>201</v>
      </c>
      <c r="P646" s="5">
        <f t="shared" si="3336"/>
        <v>200</v>
      </c>
      <c r="Q646" s="5">
        <f t="shared" si="3336"/>
        <v>204</v>
      </c>
      <c r="R646" s="5">
        <f t="shared" si="3336"/>
        <v>208</v>
      </c>
      <c r="S646" s="5">
        <f t="shared" ref="S646:T646" si="3337">SUMPRODUCT(($D647:$D648="계")*(S647:S648))</f>
        <v>0</v>
      </c>
      <c r="T646" s="5">
        <f t="shared" si="3337"/>
        <v>0</v>
      </c>
      <c r="U646" s="5">
        <f t="shared" ref="U646" si="3338">SUMPRODUCT(($D647:$D648="계")*(U647:U648))</f>
        <v>0</v>
      </c>
      <c r="V646" s="5">
        <f t="shared" ref="V646" si="3339">SUMPRODUCT(($D647:$D648="계")*(V647:V648))</f>
        <v>170</v>
      </c>
      <c r="W646" s="5">
        <f t="shared" ref="W646" si="3340">SUMPRODUCT(($D647:$D648="계")*(W647:W648))</f>
        <v>184</v>
      </c>
      <c r="X646" s="5">
        <f t="shared" ref="X646" si="3341">SUMPRODUCT(($D647:$D648="계")*(X647:X648))</f>
        <v>187</v>
      </c>
      <c r="Y646" s="5">
        <f t="shared" ref="Y646:Z646" si="3342">SUMPRODUCT(($D647:$D648="계")*(Y647:Y648))</f>
        <v>0</v>
      </c>
      <c r="Z646" s="5">
        <f t="shared" si="3342"/>
        <v>0</v>
      </c>
      <c r="AA646" s="5">
        <f t="shared" ref="AA646" si="3343">SUMPRODUCT(($D647:$D648="계")*(AA647:AA648))</f>
        <v>0</v>
      </c>
      <c r="AB646" s="5">
        <f t="shared" ref="AB646" si="3344">SUMPRODUCT(($D647:$D648="계")*(AB647:AB648))</f>
        <v>170</v>
      </c>
      <c r="AC646" s="5">
        <f t="shared" ref="AC646" si="3345">SUMPRODUCT(($D647:$D648="계")*(AC647:AC648))</f>
        <v>184</v>
      </c>
      <c r="AD646" s="5">
        <f t="shared" ref="AD646" si="3346">SUMPRODUCT(($D647:$D648="계")*(AD647:AD648))</f>
        <v>187</v>
      </c>
    </row>
    <row r="647" spans="1:30" s="2" customFormat="1" ht="18" customHeight="1" outlineLevel="1">
      <c r="A647" s="72"/>
      <c r="B647" s="72"/>
      <c r="C647" s="25" t="s">
        <v>981</v>
      </c>
      <c r="D647" s="25" t="s">
        <v>1122</v>
      </c>
      <c r="E647" s="4"/>
      <c r="F647" s="9">
        <v>2</v>
      </c>
      <c r="G647" s="9"/>
      <c r="H647" s="3">
        <v>0.75</v>
      </c>
      <c r="I647" s="3">
        <v>0.8</v>
      </c>
      <c r="J647" s="3">
        <v>0.85</v>
      </c>
      <c r="K647" s="3">
        <v>0.9</v>
      </c>
      <c r="L647" s="3">
        <v>0.9</v>
      </c>
      <c r="M647" s="5">
        <f>VLOOKUP($C647,'[1]1.계획인구(행정)'!$C$7:$U$501,14,FALSE)</f>
        <v>109</v>
      </c>
      <c r="N647" s="5">
        <f>VLOOKUP($C647,'[1]1.계획인구(행정)'!$C$7:$U$501,15,FALSE)</f>
        <v>109</v>
      </c>
      <c r="O647" s="5">
        <f>VLOOKUP($C647,'[1]1.계획인구(행정)'!$C$7:$U$501,16,FALSE)</f>
        <v>107</v>
      </c>
      <c r="P647" s="5">
        <f>VLOOKUP($C647,'[1]1.계획인구(행정)'!$C$7:$U$501,17,FALSE)</f>
        <v>107</v>
      </c>
      <c r="Q647" s="5">
        <f>VLOOKUP($C647,'[1]1.계획인구(행정)'!$C$7:$U$501,18,FALSE)</f>
        <v>109</v>
      </c>
      <c r="R647" s="5">
        <f>VLOOKUP($C647,'[1]1.계획인구(행정)'!$C$7:$U$501,19,FALSE)</f>
        <v>111</v>
      </c>
      <c r="S647" s="27">
        <f t="shared" ref="S647:S648" si="3347">ROUND(IF($F647=0,M647,IF($F647=5,0,0))*H647,0)</f>
        <v>0</v>
      </c>
      <c r="T647" s="27">
        <f t="shared" ref="T647:T648" si="3348">ROUND(IF($F647=0,N647,IF($F647=5,0,0))*H647,0)</f>
        <v>0</v>
      </c>
      <c r="U647" s="27">
        <f t="shared" ref="U647:U648" si="3349">ROUND(IF($F647=0,O647,IF($F647=1,O647,IF($F647=5,O647,0)))*I647,0)</f>
        <v>0</v>
      </c>
      <c r="V647" s="27">
        <f t="shared" ref="V647:V648" si="3350">ROUND(IF($F647=0,P647,IF($F647=1,P647,IF($F647=2,P647,IF($F647=5,P647,0))))*J647,0)</f>
        <v>91</v>
      </c>
      <c r="W647" s="27">
        <f t="shared" ref="W647:W648" si="3351">ROUND(IF($F647=0,Q647,IF($F647=1,Q647,IF($F647=2,Q647,IF($F647=3,Q647,IF($F647=5,Q647,0)))))*K647,0)</f>
        <v>98</v>
      </c>
      <c r="X647" s="27">
        <f t="shared" ref="X647:X648" si="3352">ROUND(IF($F647=0,R647,IF($F647=1,R647,IF($F647=2,R647,IF($F647=3,R647,IF($F647=4,R647,IF($F647=5,R647,0))))))*L647,0)</f>
        <v>100</v>
      </c>
      <c r="Y647" s="27">
        <f t="shared" ref="Y647:Y648" si="3353">ROUND(IF($F647=0,M647,IF($F647=5,M647,0))*H647,0)</f>
        <v>0</v>
      </c>
      <c r="Z647" s="27">
        <f t="shared" ref="Z647:Z648" si="3354">ROUND(IF($F647=0,N647,IF($F647=5,N647,0))*H647,0)</f>
        <v>0</v>
      </c>
      <c r="AA647" s="27">
        <f t="shared" ref="AA647:AA648" si="3355">ROUND(IF($F647=0,O647,IF($F647=1,O647,IF($F647=5,O647,0)))*I647,0)</f>
        <v>0</v>
      </c>
      <c r="AB647" s="27">
        <f t="shared" ref="AB647:AB648" si="3356">ROUND(IF($F647=0,P647,IF($F647=1,P647,IF($F647=2,P647,IF($F647=5,P647,0))))*J647,0)</f>
        <v>91</v>
      </c>
      <c r="AC647" s="27">
        <f t="shared" ref="AC647:AC648" si="3357">ROUND(IF($F647=0,Q647,IF($F647=1,Q647,IF($F647=2,Q647,IF($F647=3,Q647,IF($F647=5,Q647,0)))))*K647,0)</f>
        <v>98</v>
      </c>
      <c r="AD647" s="27">
        <f t="shared" ref="AD647:AD648" si="3358">ROUND(IF($F647=0,R647,IF($F647=1,R647,IF($F647=2,R647,IF($F647=3,R647,IF($F647=4,R647,IF($F647=5,R647,0))))))*L647,0)</f>
        <v>100</v>
      </c>
    </row>
    <row r="648" spans="1:30" s="2" customFormat="1" ht="18" customHeight="1" outlineLevel="1">
      <c r="A648" s="72"/>
      <c r="B648" s="72"/>
      <c r="C648" s="25" t="s">
        <v>982</v>
      </c>
      <c r="D648" s="25" t="s">
        <v>1122</v>
      </c>
      <c r="E648" s="4"/>
      <c r="F648" s="9">
        <v>2</v>
      </c>
      <c r="G648" s="9"/>
      <c r="H648" s="3">
        <v>0.75</v>
      </c>
      <c r="I648" s="3">
        <v>0.8</v>
      </c>
      <c r="J648" s="3">
        <v>0.85</v>
      </c>
      <c r="K648" s="3">
        <v>0.9</v>
      </c>
      <c r="L648" s="3">
        <v>0.9</v>
      </c>
      <c r="M648" s="5">
        <f>VLOOKUP($C648,'[1]1.계획인구(행정)'!$C$7:$U$501,14,FALSE)</f>
        <v>95</v>
      </c>
      <c r="N648" s="5">
        <f>VLOOKUP($C648,'[1]1.계획인구(행정)'!$C$7:$U$501,15,FALSE)</f>
        <v>96</v>
      </c>
      <c r="O648" s="5">
        <f>VLOOKUP($C648,'[1]1.계획인구(행정)'!$C$7:$U$501,16,FALSE)</f>
        <v>94</v>
      </c>
      <c r="P648" s="5">
        <f>VLOOKUP($C648,'[1]1.계획인구(행정)'!$C$7:$U$501,17,FALSE)</f>
        <v>93</v>
      </c>
      <c r="Q648" s="5">
        <f>VLOOKUP($C648,'[1]1.계획인구(행정)'!$C$7:$U$501,18,FALSE)</f>
        <v>95</v>
      </c>
      <c r="R648" s="5">
        <f>VLOOKUP($C648,'[1]1.계획인구(행정)'!$C$7:$U$501,19,FALSE)</f>
        <v>97</v>
      </c>
      <c r="S648" s="27">
        <f t="shared" si="3347"/>
        <v>0</v>
      </c>
      <c r="T648" s="27">
        <f t="shared" si="3348"/>
        <v>0</v>
      </c>
      <c r="U648" s="27">
        <f t="shared" si="3349"/>
        <v>0</v>
      </c>
      <c r="V648" s="27">
        <f t="shared" si="3350"/>
        <v>79</v>
      </c>
      <c r="W648" s="27">
        <f t="shared" si="3351"/>
        <v>86</v>
      </c>
      <c r="X648" s="27">
        <f t="shared" si="3352"/>
        <v>87</v>
      </c>
      <c r="Y648" s="27">
        <f t="shared" si="3353"/>
        <v>0</v>
      </c>
      <c r="Z648" s="27">
        <f t="shared" si="3354"/>
        <v>0</v>
      </c>
      <c r="AA648" s="27">
        <f t="shared" si="3355"/>
        <v>0</v>
      </c>
      <c r="AB648" s="27">
        <f t="shared" si="3356"/>
        <v>79</v>
      </c>
      <c r="AC648" s="27">
        <f t="shared" si="3357"/>
        <v>86</v>
      </c>
      <c r="AD648" s="27">
        <f t="shared" si="3358"/>
        <v>87</v>
      </c>
    </row>
    <row r="649" spans="1:30" s="2" customFormat="1" ht="18" customHeight="1">
      <c r="A649" s="72"/>
      <c r="B649" s="72" t="s">
        <v>442</v>
      </c>
      <c r="C649" s="22" t="s">
        <v>442</v>
      </c>
      <c r="D649" s="25" t="s">
        <v>2</v>
      </c>
      <c r="E649" s="4">
        <f>SUM(E650:E653)</f>
        <v>67167</v>
      </c>
      <c r="F649" s="9"/>
      <c r="G649" s="9"/>
      <c r="H649" s="3"/>
      <c r="I649" s="3"/>
      <c r="J649" s="3"/>
      <c r="K649" s="3"/>
      <c r="L649" s="3"/>
      <c r="M649" s="5">
        <f>VLOOKUP($C649,'[1]1.계획인구(행정)'!$C$7:$U$501,14,FALSE)</f>
        <v>156</v>
      </c>
      <c r="N649" s="5">
        <f>VLOOKUP($C649,'[1]1.계획인구(행정)'!$C$7:$U$501,15,FALSE)</f>
        <v>156</v>
      </c>
      <c r="O649" s="5">
        <f>VLOOKUP($C649,'[1]1.계획인구(행정)'!$C$7:$U$501,16,FALSE)</f>
        <v>154</v>
      </c>
      <c r="P649" s="5">
        <f>VLOOKUP($C649,'[1]1.계획인구(행정)'!$C$7:$U$501,17,FALSE)</f>
        <v>152</v>
      </c>
      <c r="Q649" s="5">
        <f>VLOOKUP($C649,'[1]1.계획인구(행정)'!$C$7:$U$501,18,FALSE)</f>
        <v>156</v>
      </c>
      <c r="R649" s="5">
        <f>VLOOKUP($C649,'[1]1.계획인구(행정)'!$C$7:$U$501,19,FALSE)</f>
        <v>159</v>
      </c>
      <c r="S649" s="5">
        <f>SUM(S650:S653)</f>
        <v>0</v>
      </c>
      <c r="T649" s="5">
        <f>SUM(T650:T653)</f>
        <v>0</v>
      </c>
      <c r="U649" s="5">
        <f t="shared" ref="U649:AD649" si="3359">SUM(U650:U653)</f>
        <v>0</v>
      </c>
      <c r="V649" s="5">
        <f t="shared" si="3359"/>
        <v>129</v>
      </c>
      <c r="W649" s="5">
        <f t="shared" si="3359"/>
        <v>142</v>
      </c>
      <c r="X649" s="5">
        <f t="shared" si="3359"/>
        <v>144</v>
      </c>
      <c r="Y649" s="5">
        <f t="shared" si="3359"/>
        <v>0</v>
      </c>
      <c r="Z649" s="5">
        <f t="shared" si="3359"/>
        <v>0</v>
      </c>
      <c r="AA649" s="5">
        <f t="shared" si="3359"/>
        <v>0</v>
      </c>
      <c r="AB649" s="5">
        <f t="shared" si="3359"/>
        <v>129</v>
      </c>
      <c r="AC649" s="5">
        <f t="shared" si="3359"/>
        <v>142</v>
      </c>
      <c r="AD649" s="5">
        <f t="shared" si="3359"/>
        <v>144</v>
      </c>
    </row>
    <row r="650" spans="1:30" s="2" customFormat="1" ht="18" customHeight="1" outlineLevel="1">
      <c r="A650" s="72"/>
      <c r="B650" s="72"/>
      <c r="C650" s="12"/>
      <c r="D650" s="25" t="s">
        <v>629</v>
      </c>
      <c r="E650" s="4">
        <v>10499</v>
      </c>
      <c r="F650" s="9">
        <v>2</v>
      </c>
      <c r="G650" s="9"/>
      <c r="H650" s="3">
        <v>0.75</v>
      </c>
      <c r="I650" s="3">
        <v>0.8</v>
      </c>
      <c r="J650" s="3">
        <v>0.85</v>
      </c>
      <c r="K650" s="3">
        <v>0.9</v>
      </c>
      <c r="L650" s="3">
        <v>0.9</v>
      </c>
      <c r="M650" s="5">
        <f>ROUND(M$649*($E650/$E$649),0)</f>
        <v>24</v>
      </c>
      <c r="N650" s="5">
        <f t="shared" ref="N650:R652" si="3360">ROUND(N$649*($E650/$E$649),0)</f>
        <v>24</v>
      </c>
      <c r="O650" s="5">
        <f t="shared" si="3360"/>
        <v>24</v>
      </c>
      <c r="P650" s="5">
        <f t="shared" si="3360"/>
        <v>24</v>
      </c>
      <c r="Q650" s="5">
        <f t="shared" si="3360"/>
        <v>24</v>
      </c>
      <c r="R650" s="5">
        <f t="shared" si="3360"/>
        <v>25</v>
      </c>
      <c r="S650" s="27">
        <f t="shared" ref="S650:S653" si="3361">ROUND(IF($F650=0,M650,IF($F650=5,0,0))*H650,0)</f>
        <v>0</v>
      </c>
      <c r="T650" s="27">
        <f t="shared" ref="T650:T653" si="3362">ROUND(IF($F650=0,N650,IF($F650=5,0,0))*H650,0)</f>
        <v>0</v>
      </c>
      <c r="U650" s="27">
        <f t="shared" ref="U650:U653" si="3363">ROUND(IF($F650=0,O650,IF($F650=1,O650,IF($F650=5,O650,0)))*I650,0)</f>
        <v>0</v>
      </c>
      <c r="V650" s="27">
        <f t="shared" ref="V650:V653" si="3364">ROUND(IF($F650=0,P650,IF($F650=1,P650,IF($F650=2,P650,IF($F650=5,P650,0))))*J650,0)</f>
        <v>20</v>
      </c>
      <c r="W650" s="27">
        <f t="shared" ref="W650:W653" si="3365">ROUND(IF($F650=0,Q650,IF($F650=1,Q650,IF($F650=2,Q650,IF($F650=3,Q650,IF($F650=5,Q650,0)))))*K650,0)</f>
        <v>22</v>
      </c>
      <c r="X650" s="27">
        <f t="shared" ref="X650:X653" si="3366">ROUND(IF($F650=0,R650,IF($F650=1,R650,IF($F650=2,R650,IF($F650=3,R650,IF($F650=4,R650,IF($F650=5,R650,0))))))*L650,0)</f>
        <v>23</v>
      </c>
      <c r="Y650" s="27">
        <f t="shared" ref="Y650:Y653" si="3367">ROUND(IF($F650=0,M650,IF($F650=5,M650,0))*H650,0)</f>
        <v>0</v>
      </c>
      <c r="Z650" s="27">
        <f t="shared" ref="Z650:Z653" si="3368">ROUND(IF($F650=0,N650,IF($F650=5,N650,0))*H650,0)</f>
        <v>0</v>
      </c>
      <c r="AA650" s="27">
        <f t="shared" ref="AA650:AA653" si="3369">ROUND(IF($F650=0,O650,IF($F650=1,O650,IF($F650=5,O650,0)))*I650,0)</f>
        <v>0</v>
      </c>
      <c r="AB650" s="27">
        <f t="shared" ref="AB650:AB653" si="3370">ROUND(IF($F650=0,P650,IF($F650=1,P650,IF($F650=2,P650,IF($F650=5,P650,0))))*J650,0)</f>
        <v>20</v>
      </c>
      <c r="AC650" s="27">
        <f t="shared" ref="AC650:AC653" si="3371">ROUND(IF($F650=0,Q650,IF($F650=1,Q650,IF($F650=2,Q650,IF($F650=3,Q650,IF($F650=5,Q650,0)))))*K650,0)</f>
        <v>22</v>
      </c>
      <c r="AD650" s="27">
        <f t="shared" ref="AD650:AD653" si="3372">ROUND(IF($F650=0,R650,IF($F650=1,R650,IF($F650=2,R650,IF($F650=3,R650,IF($F650=4,R650,IF($F650=5,R650,0))))))*L650,0)</f>
        <v>23</v>
      </c>
    </row>
    <row r="651" spans="1:30" s="2" customFormat="1" ht="18" customHeight="1" outlineLevel="1">
      <c r="A651" s="72"/>
      <c r="B651" s="72"/>
      <c r="C651" s="12"/>
      <c r="D651" s="25" t="s">
        <v>630</v>
      </c>
      <c r="E651" s="4">
        <v>5409</v>
      </c>
      <c r="F651" s="9">
        <v>2</v>
      </c>
      <c r="G651" s="9"/>
      <c r="H651" s="3">
        <v>0.75</v>
      </c>
      <c r="I651" s="3">
        <v>0.8</v>
      </c>
      <c r="J651" s="3">
        <v>0.85</v>
      </c>
      <c r="K651" s="3">
        <v>0.9</v>
      </c>
      <c r="L651" s="3">
        <v>0.9</v>
      </c>
      <c r="M651" s="5">
        <f>ROUND(M$649*($E651/$E$649),0)</f>
        <v>13</v>
      </c>
      <c r="N651" s="5">
        <f t="shared" si="3360"/>
        <v>13</v>
      </c>
      <c r="O651" s="5">
        <f t="shared" si="3360"/>
        <v>12</v>
      </c>
      <c r="P651" s="5">
        <f t="shared" si="3360"/>
        <v>12</v>
      </c>
      <c r="Q651" s="5">
        <f t="shared" si="3360"/>
        <v>13</v>
      </c>
      <c r="R651" s="5">
        <f t="shared" si="3360"/>
        <v>13</v>
      </c>
      <c r="S651" s="27">
        <f t="shared" si="3361"/>
        <v>0</v>
      </c>
      <c r="T651" s="27">
        <f t="shared" si="3362"/>
        <v>0</v>
      </c>
      <c r="U651" s="27">
        <f t="shared" si="3363"/>
        <v>0</v>
      </c>
      <c r="V651" s="27">
        <f t="shared" si="3364"/>
        <v>10</v>
      </c>
      <c r="W651" s="27">
        <f t="shared" si="3365"/>
        <v>12</v>
      </c>
      <c r="X651" s="27">
        <f t="shared" si="3366"/>
        <v>12</v>
      </c>
      <c r="Y651" s="27">
        <f t="shared" si="3367"/>
        <v>0</v>
      </c>
      <c r="Z651" s="27">
        <f t="shared" si="3368"/>
        <v>0</v>
      </c>
      <c r="AA651" s="27">
        <f t="shared" si="3369"/>
        <v>0</v>
      </c>
      <c r="AB651" s="27">
        <f t="shared" si="3370"/>
        <v>10</v>
      </c>
      <c r="AC651" s="27">
        <f t="shared" si="3371"/>
        <v>12</v>
      </c>
      <c r="AD651" s="27">
        <f t="shared" si="3372"/>
        <v>12</v>
      </c>
    </row>
    <row r="652" spans="1:30" s="2" customFormat="1" ht="18" customHeight="1" outlineLevel="1">
      <c r="A652" s="72"/>
      <c r="B652" s="72"/>
      <c r="C652" s="12"/>
      <c r="D652" s="25" t="s">
        <v>631</v>
      </c>
      <c r="E652" s="4">
        <v>27697</v>
      </c>
      <c r="F652" s="9">
        <v>2</v>
      </c>
      <c r="G652" s="9"/>
      <c r="H652" s="3">
        <v>0.75</v>
      </c>
      <c r="I652" s="3">
        <v>0.8</v>
      </c>
      <c r="J652" s="3">
        <v>0.85</v>
      </c>
      <c r="K652" s="3">
        <v>0.9</v>
      </c>
      <c r="L652" s="3">
        <v>0.9</v>
      </c>
      <c r="M652" s="5">
        <f>ROUND(M$649*($E652/$E$649),0)</f>
        <v>64</v>
      </c>
      <c r="N652" s="5">
        <f t="shared" si="3360"/>
        <v>64</v>
      </c>
      <c r="O652" s="5">
        <f t="shared" si="3360"/>
        <v>64</v>
      </c>
      <c r="P652" s="5">
        <f t="shared" si="3360"/>
        <v>63</v>
      </c>
      <c r="Q652" s="5">
        <f t="shared" si="3360"/>
        <v>64</v>
      </c>
      <c r="R652" s="5">
        <f t="shared" si="3360"/>
        <v>66</v>
      </c>
      <c r="S652" s="27">
        <f t="shared" si="3361"/>
        <v>0</v>
      </c>
      <c r="T652" s="27">
        <f t="shared" si="3362"/>
        <v>0</v>
      </c>
      <c r="U652" s="27">
        <f t="shared" si="3363"/>
        <v>0</v>
      </c>
      <c r="V652" s="27">
        <f t="shared" si="3364"/>
        <v>54</v>
      </c>
      <c r="W652" s="27">
        <f t="shared" si="3365"/>
        <v>58</v>
      </c>
      <c r="X652" s="27">
        <f t="shared" si="3366"/>
        <v>59</v>
      </c>
      <c r="Y652" s="27">
        <f t="shared" si="3367"/>
        <v>0</v>
      </c>
      <c r="Z652" s="27">
        <f t="shared" si="3368"/>
        <v>0</v>
      </c>
      <c r="AA652" s="27">
        <f t="shared" si="3369"/>
        <v>0</v>
      </c>
      <c r="AB652" s="27">
        <f t="shared" si="3370"/>
        <v>54</v>
      </c>
      <c r="AC652" s="27">
        <f t="shared" si="3371"/>
        <v>58</v>
      </c>
      <c r="AD652" s="27">
        <f t="shared" si="3372"/>
        <v>59</v>
      </c>
    </row>
    <row r="653" spans="1:30" s="2" customFormat="1" ht="18" customHeight="1" outlineLevel="1">
      <c r="A653" s="72"/>
      <c r="B653" s="72"/>
      <c r="C653" s="11"/>
      <c r="D653" s="25" t="s">
        <v>632</v>
      </c>
      <c r="E653" s="4">
        <v>23562</v>
      </c>
      <c r="F653" s="9">
        <v>2</v>
      </c>
      <c r="G653" s="9"/>
      <c r="H653" s="3">
        <v>0.75</v>
      </c>
      <c r="I653" s="3">
        <v>0.8</v>
      </c>
      <c r="J653" s="3">
        <v>0.85</v>
      </c>
      <c r="K653" s="3">
        <v>0.9</v>
      </c>
      <c r="L653" s="3">
        <v>0.9</v>
      </c>
      <c r="M653" s="5">
        <f>M649-M650-M651-M652</f>
        <v>55</v>
      </c>
      <c r="N653" s="5">
        <f t="shared" ref="N653" si="3373">N649-N650-N651-N652</f>
        <v>55</v>
      </c>
      <c r="O653" s="5">
        <f t="shared" ref="O653:R653" si="3374">O649-O650-O651-O652</f>
        <v>54</v>
      </c>
      <c r="P653" s="5">
        <f t="shared" si="3374"/>
        <v>53</v>
      </c>
      <c r="Q653" s="5">
        <f t="shared" si="3374"/>
        <v>55</v>
      </c>
      <c r="R653" s="5">
        <f t="shared" si="3374"/>
        <v>55</v>
      </c>
      <c r="S653" s="27">
        <f t="shared" si="3361"/>
        <v>0</v>
      </c>
      <c r="T653" s="27">
        <f t="shared" si="3362"/>
        <v>0</v>
      </c>
      <c r="U653" s="27">
        <f t="shared" si="3363"/>
        <v>0</v>
      </c>
      <c r="V653" s="27">
        <f t="shared" si="3364"/>
        <v>45</v>
      </c>
      <c r="W653" s="27">
        <f t="shared" si="3365"/>
        <v>50</v>
      </c>
      <c r="X653" s="27">
        <f t="shared" si="3366"/>
        <v>50</v>
      </c>
      <c r="Y653" s="27">
        <f t="shared" si="3367"/>
        <v>0</v>
      </c>
      <c r="Z653" s="27">
        <f t="shared" si="3368"/>
        <v>0</v>
      </c>
      <c r="AA653" s="27">
        <f t="shared" si="3369"/>
        <v>0</v>
      </c>
      <c r="AB653" s="27">
        <f t="shared" si="3370"/>
        <v>45</v>
      </c>
      <c r="AC653" s="27">
        <f t="shared" si="3371"/>
        <v>50</v>
      </c>
      <c r="AD653" s="27">
        <f t="shared" si="3372"/>
        <v>50</v>
      </c>
    </row>
    <row r="654" spans="1:30" s="2" customFormat="1" ht="18" customHeight="1">
      <c r="A654" s="72" t="s">
        <v>1514</v>
      </c>
      <c r="B654" s="72" t="s">
        <v>443</v>
      </c>
      <c r="C654" s="25" t="s">
        <v>443</v>
      </c>
      <c r="D654" s="25" t="s">
        <v>2</v>
      </c>
      <c r="E654" s="4"/>
      <c r="F654" s="9"/>
      <c r="G654" s="9"/>
      <c r="H654" s="3"/>
      <c r="I654" s="3"/>
      <c r="J654" s="3"/>
      <c r="K654" s="3"/>
      <c r="L654" s="3"/>
      <c r="M654" s="5">
        <f>SUMPRODUCT(($D655:$D656="계")*(M655:M656))</f>
        <v>200</v>
      </c>
      <c r="N654" s="5">
        <f t="shared" ref="N654" si="3375">SUMPRODUCT(($D655:$D656="계")*(N655:N656))</f>
        <v>201</v>
      </c>
      <c r="O654" s="5">
        <f t="shared" ref="O654:R654" si="3376">SUMPRODUCT(($D655:$D656="계")*(O655:O656))</f>
        <v>198</v>
      </c>
      <c r="P654" s="5">
        <f t="shared" si="3376"/>
        <v>194</v>
      </c>
      <c r="Q654" s="5">
        <f t="shared" si="3376"/>
        <v>199</v>
      </c>
      <c r="R654" s="5">
        <f t="shared" si="3376"/>
        <v>203</v>
      </c>
      <c r="S654" s="5">
        <f t="shared" ref="S654:T654" si="3377">SUMPRODUCT(($D655:$D656="계")*(S655:S656))</f>
        <v>150</v>
      </c>
      <c r="T654" s="5">
        <f t="shared" si="3377"/>
        <v>151</v>
      </c>
      <c r="U654" s="5">
        <f t="shared" ref="U654" si="3378">SUMPRODUCT(($D655:$D656="계")*(U655:U656))</f>
        <v>159</v>
      </c>
      <c r="V654" s="5">
        <f t="shared" ref="V654" si="3379">SUMPRODUCT(($D655:$D656="계")*(V655:V656))</f>
        <v>165</v>
      </c>
      <c r="W654" s="5">
        <f t="shared" ref="W654" si="3380">SUMPRODUCT(($D655:$D656="계")*(W655:W656))</f>
        <v>179</v>
      </c>
      <c r="X654" s="5">
        <f t="shared" ref="X654" si="3381">SUMPRODUCT(($D655:$D656="계")*(X655:X656))</f>
        <v>183</v>
      </c>
      <c r="Y654" s="5">
        <f t="shared" ref="Y654:Z654" si="3382">SUMPRODUCT(($D655:$D656="계")*(Y655:Y656))</f>
        <v>150</v>
      </c>
      <c r="Z654" s="5">
        <f t="shared" si="3382"/>
        <v>151</v>
      </c>
      <c r="AA654" s="5">
        <f t="shared" ref="AA654" si="3383">SUMPRODUCT(($D655:$D656="계")*(AA655:AA656))</f>
        <v>159</v>
      </c>
      <c r="AB654" s="5">
        <f t="shared" ref="AB654" si="3384">SUMPRODUCT(($D655:$D656="계")*(AB655:AB656))</f>
        <v>165</v>
      </c>
      <c r="AC654" s="5">
        <f t="shared" ref="AC654" si="3385">SUMPRODUCT(($D655:$D656="계")*(AC655:AC656))</f>
        <v>179</v>
      </c>
      <c r="AD654" s="5">
        <f t="shared" ref="AD654" si="3386">SUMPRODUCT(($D655:$D656="계")*(AD655:AD656))</f>
        <v>183</v>
      </c>
    </row>
    <row r="655" spans="1:30" s="2" customFormat="1" ht="18" customHeight="1" outlineLevel="1">
      <c r="A655" s="72"/>
      <c r="B655" s="72"/>
      <c r="C655" s="25" t="s">
        <v>983</v>
      </c>
      <c r="D655" s="25" t="s">
        <v>1122</v>
      </c>
      <c r="E655" s="4"/>
      <c r="F655" s="9">
        <v>0</v>
      </c>
      <c r="G655" s="9"/>
      <c r="H655" s="3">
        <v>0.75</v>
      </c>
      <c r="I655" s="3">
        <v>0.8</v>
      </c>
      <c r="J655" s="3">
        <v>0.85</v>
      </c>
      <c r="K655" s="3">
        <v>0.9</v>
      </c>
      <c r="L655" s="3">
        <v>0.9</v>
      </c>
      <c r="M655" s="5">
        <f>VLOOKUP($C655,'[1]1.계획인구(행정)'!$C$7:$U$501,14,FALSE)</f>
        <v>132</v>
      </c>
      <c r="N655" s="5">
        <f>VLOOKUP($C655,'[1]1.계획인구(행정)'!$C$7:$U$501,15,FALSE)</f>
        <v>133</v>
      </c>
      <c r="O655" s="5">
        <f>VLOOKUP($C655,'[1]1.계획인구(행정)'!$C$7:$U$501,16,FALSE)</f>
        <v>131</v>
      </c>
      <c r="P655" s="5">
        <f>VLOOKUP($C655,'[1]1.계획인구(행정)'!$C$7:$U$501,17,FALSE)</f>
        <v>128</v>
      </c>
      <c r="Q655" s="5">
        <f>VLOOKUP($C655,'[1]1.계획인구(행정)'!$C$7:$U$501,18,FALSE)</f>
        <v>131</v>
      </c>
      <c r="R655" s="5">
        <f>VLOOKUP($C655,'[1]1.계획인구(행정)'!$C$7:$U$501,19,FALSE)</f>
        <v>134</v>
      </c>
      <c r="S655" s="27">
        <f t="shared" ref="S655:S657" si="3387">ROUND(IF($F655=0,M655,IF($F655=5,0,0))*H655,0)</f>
        <v>99</v>
      </c>
      <c r="T655" s="27">
        <f t="shared" ref="T655:T657" si="3388">ROUND(IF($F655=0,N655,IF($F655=5,0,0))*H655,0)</f>
        <v>100</v>
      </c>
      <c r="U655" s="27">
        <f t="shared" ref="U655:U657" si="3389">ROUND(IF($F655=0,O655,IF($F655=1,O655,IF($F655=5,O655,0)))*I655,0)</f>
        <v>105</v>
      </c>
      <c r="V655" s="27">
        <f t="shared" ref="V655:V657" si="3390">ROUND(IF($F655=0,P655,IF($F655=1,P655,IF($F655=2,P655,IF($F655=5,P655,0))))*J655,0)</f>
        <v>109</v>
      </c>
      <c r="W655" s="27">
        <f t="shared" ref="W655:W657" si="3391">ROUND(IF($F655=0,Q655,IF($F655=1,Q655,IF($F655=2,Q655,IF($F655=3,Q655,IF($F655=5,Q655,0)))))*K655,0)</f>
        <v>118</v>
      </c>
      <c r="X655" s="27">
        <f t="shared" ref="X655:X657" si="3392">ROUND(IF($F655=0,R655,IF($F655=1,R655,IF($F655=2,R655,IF($F655=3,R655,IF($F655=4,R655,IF($F655=5,R655,0))))))*L655,0)</f>
        <v>121</v>
      </c>
      <c r="Y655" s="27">
        <f t="shared" ref="Y655:Y657" si="3393">ROUND(IF($F655=0,M655,IF($F655=5,M655,0))*H655,0)</f>
        <v>99</v>
      </c>
      <c r="Z655" s="27">
        <f t="shared" ref="Z655:Z657" si="3394">ROUND(IF($F655=0,N655,IF($F655=5,N655,0))*H655,0)</f>
        <v>100</v>
      </c>
      <c r="AA655" s="27">
        <f t="shared" ref="AA655:AA657" si="3395">ROUND(IF($F655=0,O655,IF($F655=1,O655,IF($F655=5,O655,0)))*I655,0)</f>
        <v>105</v>
      </c>
      <c r="AB655" s="27">
        <f t="shared" ref="AB655:AB657" si="3396">ROUND(IF($F655=0,P655,IF($F655=1,P655,IF($F655=2,P655,IF($F655=5,P655,0))))*J655,0)</f>
        <v>109</v>
      </c>
      <c r="AC655" s="27">
        <f t="shared" ref="AC655:AC657" si="3397">ROUND(IF($F655=0,Q655,IF($F655=1,Q655,IF($F655=2,Q655,IF($F655=3,Q655,IF($F655=5,Q655,0)))))*K655,0)</f>
        <v>118</v>
      </c>
      <c r="AD655" s="27">
        <f t="shared" ref="AD655:AD657" si="3398">ROUND(IF($F655=0,R655,IF($F655=1,R655,IF($F655=2,R655,IF($F655=3,R655,IF($F655=4,R655,IF($F655=5,R655,0))))))*L655,0)</f>
        <v>121</v>
      </c>
    </row>
    <row r="656" spans="1:30" s="2" customFormat="1" ht="18" customHeight="1" outlineLevel="1">
      <c r="A656" s="72"/>
      <c r="B656" s="72"/>
      <c r="C656" s="25" t="s">
        <v>984</v>
      </c>
      <c r="D656" s="25" t="s">
        <v>1122</v>
      </c>
      <c r="E656" s="4"/>
      <c r="F656" s="9">
        <v>0</v>
      </c>
      <c r="G656" s="9"/>
      <c r="H656" s="3">
        <v>0.75</v>
      </c>
      <c r="I656" s="3">
        <v>0.8</v>
      </c>
      <c r="J656" s="3">
        <v>0.85</v>
      </c>
      <c r="K656" s="3">
        <v>0.9</v>
      </c>
      <c r="L656" s="3">
        <v>0.9</v>
      </c>
      <c r="M656" s="5">
        <f>VLOOKUP($C656,'[1]1.계획인구(행정)'!$C$7:$U$501,14,FALSE)</f>
        <v>68</v>
      </c>
      <c r="N656" s="5">
        <f>VLOOKUP($C656,'[1]1.계획인구(행정)'!$C$7:$U$501,15,FALSE)</f>
        <v>68</v>
      </c>
      <c r="O656" s="5">
        <f>VLOOKUP($C656,'[1]1.계획인구(행정)'!$C$7:$U$501,16,FALSE)</f>
        <v>67</v>
      </c>
      <c r="P656" s="5">
        <f>VLOOKUP($C656,'[1]1.계획인구(행정)'!$C$7:$U$501,17,FALSE)</f>
        <v>66</v>
      </c>
      <c r="Q656" s="5">
        <f>VLOOKUP($C656,'[1]1.계획인구(행정)'!$C$7:$U$501,18,FALSE)</f>
        <v>68</v>
      </c>
      <c r="R656" s="5">
        <f>VLOOKUP($C656,'[1]1.계획인구(행정)'!$C$7:$U$501,19,FALSE)</f>
        <v>69</v>
      </c>
      <c r="S656" s="27">
        <f t="shared" si="3387"/>
        <v>51</v>
      </c>
      <c r="T656" s="27">
        <f t="shared" si="3388"/>
        <v>51</v>
      </c>
      <c r="U656" s="27">
        <f t="shared" si="3389"/>
        <v>54</v>
      </c>
      <c r="V656" s="27">
        <f t="shared" si="3390"/>
        <v>56</v>
      </c>
      <c r="W656" s="27">
        <f t="shared" si="3391"/>
        <v>61</v>
      </c>
      <c r="X656" s="27">
        <f t="shared" si="3392"/>
        <v>62</v>
      </c>
      <c r="Y656" s="27">
        <f t="shared" si="3393"/>
        <v>51</v>
      </c>
      <c r="Z656" s="27">
        <f t="shared" si="3394"/>
        <v>51</v>
      </c>
      <c r="AA656" s="27">
        <f t="shared" si="3395"/>
        <v>54</v>
      </c>
      <c r="AB656" s="27">
        <f t="shared" si="3396"/>
        <v>56</v>
      </c>
      <c r="AC656" s="27">
        <f t="shared" si="3397"/>
        <v>61</v>
      </c>
      <c r="AD656" s="27">
        <f t="shared" si="3398"/>
        <v>62</v>
      </c>
    </row>
    <row r="657" spans="1:32" s="2" customFormat="1" ht="18" customHeight="1">
      <c r="A657" s="72"/>
      <c r="B657" s="25" t="s">
        <v>444</v>
      </c>
      <c r="C657" s="25" t="s">
        <v>444</v>
      </c>
      <c r="D657" s="25" t="s">
        <v>2</v>
      </c>
      <c r="E657" s="4"/>
      <c r="F657" s="9">
        <v>0</v>
      </c>
      <c r="G657" s="9"/>
      <c r="H657" s="3">
        <v>0.75</v>
      </c>
      <c r="I657" s="3">
        <v>0.8</v>
      </c>
      <c r="J657" s="3">
        <v>0.85</v>
      </c>
      <c r="K657" s="3">
        <v>0.9</v>
      </c>
      <c r="L657" s="3">
        <v>0.9</v>
      </c>
      <c r="M657" s="5">
        <f>VLOOKUP($C657,'[1]1.계획인구(행정)'!$C$7:$U$501,14,FALSE)</f>
        <v>148</v>
      </c>
      <c r="N657" s="5">
        <f>VLOOKUP($C657,'[1]1.계획인구(행정)'!$C$7:$U$501,15,FALSE)</f>
        <v>148</v>
      </c>
      <c r="O657" s="5">
        <f>VLOOKUP($C657,'[1]1.계획인구(행정)'!$C$7:$U$501,16,FALSE)</f>
        <v>146</v>
      </c>
      <c r="P657" s="5">
        <f>VLOOKUP($C657,'[1]1.계획인구(행정)'!$C$7:$U$501,17,FALSE)</f>
        <v>145</v>
      </c>
      <c r="Q657" s="5">
        <f>VLOOKUP($C657,'[1]1.계획인구(행정)'!$C$7:$U$501,18,FALSE)</f>
        <v>148</v>
      </c>
      <c r="R657" s="5">
        <f>VLOOKUP($C657,'[1]1.계획인구(행정)'!$C$7:$U$501,19,FALSE)</f>
        <v>151</v>
      </c>
      <c r="S657" s="27">
        <f t="shared" si="3387"/>
        <v>111</v>
      </c>
      <c r="T657" s="27">
        <f t="shared" si="3388"/>
        <v>111</v>
      </c>
      <c r="U657" s="27">
        <f t="shared" si="3389"/>
        <v>117</v>
      </c>
      <c r="V657" s="27">
        <f t="shared" si="3390"/>
        <v>123</v>
      </c>
      <c r="W657" s="27">
        <f t="shared" si="3391"/>
        <v>133</v>
      </c>
      <c r="X657" s="27">
        <f t="shared" si="3392"/>
        <v>136</v>
      </c>
      <c r="Y657" s="27">
        <f t="shared" si="3393"/>
        <v>111</v>
      </c>
      <c r="Z657" s="27">
        <f t="shared" si="3394"/>
        <v>111</v>
      </c>
      <c r="AA657" s="27">
        <f t="shared" si="3395"/>
        <v>117</v>
      </c>
      <c r="AB657" s="27">
        <f t="shared" si="3396"/>
        <v>123</v>
      </c>
      <c r="AC657" s="27">
        <f t="shared" si="3397"/>
        <v>133</v>
      </c>
      <c r="AD657" s="27">
        <f t="shared" si="3398"/>
        <v>136</v>
      </c>
    </row>
    <row r="658" spans="1:32" s="2" customFormat="1" ht="18" customHeight="1">
      <c r="A658" s="72"/>
      <c r="B658" s="72" t="s">
        <v>445</v>
      </c>
      <c r="C658" s="25" t="s">
        <v>445</v>
      </c>
      <c r="D658" s="25" t="s">
        <v>2</v>
      </c>
      <c r="E658" s="4"/>
      <c r="F658" s="9"/>
      <c r="G658" s="9"/>
      <c r="H658" s="3"/>
      <c r="I658" s="3"/>
      <c r="J658" s="3"/>
      <c r="K658" s="3"/>
      <c r="L658" s="3"/>
      <c r="M658" s="5">
        <f>SUMPRODUCT(($D659:$D665="계")*(M659:M665))</f>
        <v>359</v>
      </c>
      <c r="N658" s="5">
        <f t="shared" ref="N658:R658" si="3399">SUMPRODUCT(($D659:$D665="계")*(N659:N665))</f>
        <v>360</v>
      </c>
      <c r="O658" s="5">
        <f t="shared" si="3399"/>
        <v>354</v>
      </c>
      <c r="P658" s="5">
        <f t="shared" si="3399"/>
        <v>350</v>
      </c>
      <c r="Q658" s="5">
        <f t="shared" si="3399"/>
        <v>358</v>
      </c>
      <c r="R658" s="5">
        <f t="shared" si="3399"/>
        <v>364</v>
      </c>
      <c r="S658" s="5">
        <f t="shared" ref="S658:T658" si="3400">SUMPRODUCT(($D659:$D665="계")*(S659:S665))</f>
        <v>0</v>
      </c>
      <c r="T658" s="5">
        <f t="shared" si="3400"/>
        <v>0</v>
      </c>
      <c r="U658" s="5">
        <f t="shared" ref="U658" si="3401">SUMPRODUCT(($D659:$D665="계")*(U659:U665))</f>
        <v>283</v>
      </c>
      <c r="V658" s="5">
        <f t="shared" ref="V658" si="3402">SUMPRODUCT(($D659:$D665="계")*(V659:V665))</f>
        <v>297</v>
      </c>
      <c r="W658" s="5">
        <f t="shared" ref="W658" si="3403">SUMPRODUCT(($D659:$D665="계")*(W659:W665))</f>
        <v>322</v>
      </c>
      <c r="X658" s="5">
        <f t="shared" ref="X658" si="3404">SUMPRODUCT(($D659:$D665="계")*(X659:X665))</f>
        <v>328</v>
      </c>
      <c r="Y658" s="5">
        <f t="shared" ref="Y658:Z658" si="3405">SUMPRODUCT(($D659:$D665="계")*(Y659:Y665))</f>
        <v>0</v>
      </c>
      <c r="Z658" s="5">
        <f t="shared" si="3405"/>
        <v>0</v>
      </c>
      <c r="AA658" s="5">
        <f t="shared" ref="AA658" si="3406">SUMPRODUCT(($D659:$D665="계")*(AA659:AA665))</f>
        <v>283</v>
      </c>
      <c r="AB658" s="5">
        <f t="shared" ref="AB658" si="3407">SUMPRODUCT(($D659:$D665="계")*(AB659:AB665))</f>
        <v>297</v>
      </c>
      <c r="AC658" s="5">
        <f t="shared" ref="AC658" si="3408">SUMPRODUCT(($D659:$D665="계")*(AC659:AC665))</f>
        <v>322</v>
      </c>
      <c r="AD658" s="5">
        <f t="shared" ref="AD658" si="3409">SUMPRODUCT(($D659:$D665="계")*(AD659:AD665))</f>
        <v>328</v>
      </c>
    </row>
    <row r="659" spans="1:32" s="2" customFormat="1" ht="18" customHeight="1" outlineLevel="1">
      <c r="A659" s="72"/>
      <c r="B659" s="72"/>
      <c r="C659" s="22" t="s">
        <v>985</v>
      </c>
      <c r="D659" s="25" t="s">
        <v>1122</v>
      </c>
      <c r="E659" s="4">
        <f>SUM(E660:E662)</f>
        <v>44602</v>
      </c>
      <c r="F659" s="9"/>
      <c r="G659" s="9"/>
      <c r="H659" s="3"/>
      <c r="I659" s="3"/>
      <c r="J659" s="3"/>
      <c r="K659" s="3"/>
      <c r="L659" s="3"/>
      <c r="M659" s="5">
        <f>VLOOKUP($C659,'[1]1.계획인구(행정)'!$C$7:$U$501,14,FALSE)</f>
        <v>151</v>
      </c>
      <c r="N659" s="5">
        <f>VLOOKUP($C659,'[1]1.계획인구(행정)'!$C$7:$U$501,15,FALSE)</f>
        <v>151</v>
      </c>
      <c r="O659" s="5">
        <f>VLOOKUP($C659,'[1]1.계획인구(행정)'!$C$7:$U$501,16,FALSE)</f>
        <v>149</v>
      </c>
      <c r="P659" s="5">
        <f>VLOOKUP($C659,'[1]1.계획인구(행정)'!$C$7:$U$501,17,FALSE)</f>
        <v>147</v>
      </c>
      <c r="Q659" s="5">
        <f>VLOOKUP($C659,'[1]1.계획인구(행정)'!$C$7:$U$501,18,FALSE)</f>
        <v>150</v>
      </c>
      <c r="R659" s="5">
        <f>VLOOKUP($C659,'[1]1.계획인구(행정)'!$C$7:$U$501,19,FALSE)</f>
        <v>153</v>
      </c>
      <c r="S659" s="5">
        <f>SUM(S660:S662)</f>
        <v>0</v>
      </c>
      <c r="T659" s="5">
        <f>SUM(T660:T662)</f>
        <v>0</v>
      </c>
      <c r="U659" s="5">
        <f t="shared" ref="U659:AD659" si="3410">SUM(U660:U662)</f>
        <v>119</v>
      </c>
      <c r="V659" s="5">
        <f t="shared" si="3410"/>
        <v>125</v>
      </c>
      <c r="W659" s="5">
        <f t="shared" si="3410"/>
        <v>135</v>
      </c>
      <c r="X659" s="5">
        <f t="shared" si="3410"/>
        <v>138</v>
      </c>
      <c r="Y659" s="5">
        <f t="shared" si="3410"/>
        <v>0</v>
      </c>
      <c r="Z659" s="5">
        <f t="shared" ref="Z659" si="3411">SUM(Z660:Z662)</f>
        <v>0</v>
      </c>
      <c r="AA659" s="5">
        <f t="shared" si="3410"/>
        <v>119</v>
      </c>
      <c r="AB659" s="5">
        <f t="shared" si="3410"/>
        <v>125</v>
      </c>
      <c r="AC659" s="5">
        <f t="shared" si="3410"/>
        <v>135</v>
      </c>
      <c r="AD659" s="5">
        <f t="shared" si="3410"/>
        <v>138</v>
      </c>
    </row>
    <row r="660" spans="1:32" s="2" customFormat="1" ht="18" customHeight="1" outlineLevel="1">
      <c r="A660" s="72"/>
      <c r="B660" s="72"/>
      <c r="C660" s="12"/>
      <c r="D660" s="25" t="s">
        <v>634</v>
      </c>
      <c r="E660" s="4">
        <v>21778</v>
      </c>
      <c r="F660" s="9">
        <v>1</v>
      </c>
      <c r="G660" s="9"/>
      <c r="H660" s="3">
        <v>0.75</v>
      </c>
      <c r="I660" s="3">
        <v>0.8</v>
      </c>
      <c r="J660" s="3">
        <v>0.85</v>
      </c>
      <c r="K660" s="3">
        <v>0.9</v>
      </c>
      <c r="L660" s="3">
        <v>0.9</v>
      </c>
      <c r="M660" s="5">
        <f>ROUND(M$659*($E660/$E$659),0)</f>
        <v>74</v>
      </c>
      <c r="N660" s="5">
        <f t="shared" ref="N660:R661" si="3412">ROUND(N$659*($E660/$E$659),0)</f>
        <v>74</v>
      </c>
      <c r="O660" s="5">
        <f t="shared" si="3412"/>
        <v>73</v>
      </c>
      <c r="P660" s="5">
        <f t="shared" si="3412"/>
        <v>72</v>
      </c>
      <c r="Q660" s="5">
        <f t="shared" si="3412"/>
        <v>73</v>
      </c>
      <c r="R660" s="5">
        <f t="shared" si="3412"/>
        <v>75</v>
      </c>
      <c r="S660" s="27">
        <f t="shared" ref="S660:S662" si="3413">ROUND(IF($F660=0,M660,IF($F660=5,0,0))*H660,0)</f>
        <v>0</v>
      </c>
      <c r="T660" s="27">
        <f t="shared" ref="T660:T662" si="3414">ROUND(IF($F660=0,N660,IF($F660=5,0,0))*H660,0)</f>
        <v>0</v>
      </c>
      <c r="U660" s="27">
        <f t="shared" ref="U660:U662" si="3415">ROUND(IF($F660=0,O660,IF($F660=1,O660,IF($F660=5,O660,0)))*I660,0)</f>
        <v>58</v>
      </c>
      <c r="V660" s="27">
        <f t="shared" ref="V660:V662" si="3416">ROUND(IF($F660=0,P660,IF($F660=1,P660,IF($F660=2,P660,IF($F660=5,P660,0))))*J660,0)</f>
        <v>61</v>
      </c>
      <c r="W660" s="27">
        <f t="shared" ref="W660:W662" si="3417">ROUND(IF($F660=0,Q660,IF($F660=1,Q660,IF($F660=2,Q660,IF($F660=3,Q660,IF($F660=5,Q660,0)))))*K660,0)</f>
        <v>66</v>
      </c>
      <c r="X660" s="27">
        <f t="shared" ref="X660:X662" si="3418">ROUND(IF($F660=0,R660,IF($F660=1,R660,IF($F660=2,R660,IF($F660=3,R660,IF($F660=4,R660,IF($F660=5,R660,0))))))*L660,0)</f>
        <v>68</v>
      </c>
      <c r="Y660" s="27">
        <f t="shared" ref="Y660:Y662" si="3419">ROUND(IF($F660=0,M660,IF($F660=5,M660,0))*H660,0)</f>
        <v>0</v>
      </c>
      <c r="Z660" s="27">
        <f t="shared" ref="Z660:Z662" si="3420">ROUND(IF($F660=0,N660,IF($F660=5,N660,0))*H660,0)</f>
        <v>0</v>
      </c>
      <c r="AA660" s="27">
        <f t="shared" ref="AA660:AA662" si="3421">ROUND(IF($F660=0,O660,IF($F660=1,O660,IF($F660=5,O660,0)))*I660,0)</f>
        <v>58</v>
      </c>
      <c r="AB660" s="27">
        <f t="shared" ref="AB660:AB662" si="3422">ROUND(IF($F660=0,P660,IF($F660=1,P660,IF($F660=2,P660,IF($F660=5,P660,0))))*J660,0)</f>
        <v>61</v>
      </c>
      <c r="AC660" s="27">
        <f t="shared" ref="AC660:AC662" si="3423">ROUND(IF($F660=0,Q660,IF($F660=1,Q660,IF($F660=2,Q660,IF($F660=3,Q660,IF($F660=5,Q660,0)))))*K660,0)</f>
        <v>66</v>
      </c>
      <c r="AD660" s="27">
        <f t="shared" ref="AD660:AD662" si="3424">ROUND(IF($F660=0,R660,IF($F660=1,R660,IF($F660=2,R660,IF($F660=3,R660,IF($F660=4,R660,IF($F660=5,R660,0))))))*L660,0)</f>
        <v>68</v>
      </c>
    </row>
    <row r="661" spans="1:32" s="2" customFormat="1" ht="18" customHeight="1" outlineLevel="1">
      <c r="A661" s="72"/>
      <c r="B661" s="72"/>
      <c r="C661" s="12"/>
      <c r="D661" s="25" t="s">
        <v>635</v>
      </c>
      <c r="E661" s="4">
        <v>7953</v>
      </c>
      <c r="F661" s="9">
        <v>1</v>
      </c>
      <c r="G661" s="9"/>
      <c r="H661" s="3">
        <v>0.75</v>
      </c>
      <c r="I661" s="3">
        <v>0.8</v>
      </c>
      <c r="J661" s="3">
        <v>0.85</v>
      </c>
      <c r="K661" s="3">
        <v>0.9</v>
      </c>
      <c r="L661" s="3">
        <v>0.9</v>
      </c>
      <c r="M661" s="5">
        <f>ROUND(M$659*($E661/$E$659),0)</f>
        <v>27</v>
      </c>
      <c r="N661" s="5">
        <f t="shared" si="3412"/>
        <v>27</v>
      </c>
      <c r="O661" s="5">
        <f t="shared" si="3412"/>
        <v>27</v>
      </c>
      <c r="P661" s="5">
        <f t="shared" si="3412"/>
        <v>26</v>
      </c>
      <c r="Q661" s="5">
        <f t="shared" si="3412"/>
        <v>27</v>
      </c>
      <c r="R661" s="5">
        <f t="shared" si="3412"/>
        <v>27</v>
      </c>
      <c r="S661" s="27">
        <f t="shared" si="3413"/>
        <v>0</v>
      </c>
      <c r="T661" s="27">
        <f t="shared" si="3414"/>
        <v>0</v>
      </c>
      <c r="U661" s="27">
        <f t="shared" si="3415"/>
        <v>22</v>
      </c>
      <c r="V661" s="27">
        <f t="shared" si="3416"/>
        <v>22</v>
      </c>
      <c r="W661" s="27">
        <f t="shared" si="3417"/>
        <v>24</v>
      </c>
      <c r="X661" s="27">
        <f t="shared" si="3418"/>
        <v>24</v>
      </c>
      <c r="Y661" s="27">
        <f t="shared" si="3419"/>
        <v>0</v>
      </c>
      <c r="Z661" s="27">
        <f t="shared" si="3420"/>
        <v>0</v>
      </c>
      <c r="AA661" s="27">
        <f t="shared" si="3421"/>
        <v>22</v>
      </c>
      <c r="AB661" s="27">
        <f t="shared" si="3422"/>
        <v>22</v>
      </c>
      <c r="AC661" s="27">
        <f t="shared" si="3423"/>
        <v>24</v>
      </c>
      <c r="AD661" s="27">
        <f t="shared" si="3424"/>
        <v>24</v>
      </c>
    </row>
    <row r="662" spans="1:32" s="2" customFormat="1" ht="18" customHeight="1" outlineLevel="1">
      <c r="A662" s="72"/>
      <c r="B662" s="72"/>
      <c r="C662" s="11"/>
      <c r="D662" s="25" t="s">
        <v>636</v>
      </c>
      <c r="E662" s="4">
        <v>14871</v>
      </c>
      <c r="F662" s="9">
        <v>1</v>
      </c>
      <c r="G662" s="9"/>
      <c r="H662" s="3">
        <v>0.75</v>
      </c>
      <c r="I662" s="3">
        <v>0.8</v>
      </c>
      <c r="J662" s="3">
        <v>0.85</v>
      </c>
      <c r="K662" s="3">
        <v>0.9</v>
      </c>
      <c r="L662" s="3">
        <v>0.9</v>
      </c>
      <c r="M662" s="5">
        <f>M659-M660-M661</f>
        <v>50</v>
      </c>
      <c r="N662" s="5">
        <f t="shared" ref="N662" si="3425">N659-N660-N661</f>
        <v>50</v>
      </c>
      <c r="O662" s="5">
        <f t="shared" ref="O662:R662" si="3426">O659-O660-O661</f>
        <v>49</v>
      </c>
      <c r="P662" s="5">
        <f t="shared" si="3426"/>
        <v>49</v>
      </c>
      <c r="Q662" s="5">
        <f t="shared" si="3426"/>
        <v>50</v>
      </c>
      <c r="R662" s="5">
        <f t="shared" si="3426"/>
        <v>51</v>
      </c>
      <c r="S662" s="27">
        <f t="shared" si="3413"/>
        <v>0</v>
      </c>
      <c r="T662" s="27">
        <f t="shared" si="3414"/>
        <v>0</v>
      </c>
      <c r="U662" s="27">
        <f t="shared" si="3415"/>
        <v>39</v>
      </c>
      <c r="V662" s="27">
        <f t="shared" si="3416"/>
        <v>42</v>
      </c>
      <c r="W662" s="27">
        <f t="shared" si="3417"/>
        <v>45</v>
      </c>
      <c r="X662" s="27">
        <f t="shared" si="3418"/>
        <v>46</v>
      </c>
      <c r="Y662" s="27">
        <f t="shared" si="3419"/>
        <v>0</v>
      </c>
      <c r="Z662" s="27">
        <f t="shared" si="3420"/>
        <v>0</v>
      </c>
      <c r="AA662" s="27">
        <f t="shared" si="3421"/>
        <v>39</v>
      </c>
      <c r="AB662" s="27">
        <f t="shared" si="3422"/>
        <v>42</v>
      </c>
      <c r="AC662" s="27">
        <f t="shared" si="3423"/>
        <v>45</v>
      </c>
      <c r="AD662" s="27">
        <f t="shared" si="3424"/>
        <v>46</v>
      </c>
    </row>
    <row r="663" spans="1:32" s="2" customFormat="1" ht="18" customHeight="1" outlineLevel="1">
      <c r="A663" s="72"/>
      <c r="B663" s="72"/>
      <c r="C663" s="22" t="s">
        <v>986</v>
      </c>
      <c r="D663" s="25" t="s">
        <v>1122</v>
      </c>
      <c r="E663" s="4">
        <f>SUM(E664:E665)</f>
        <v>37856</v>
      </c>
      <c r="F663" s="9"/>
      <c r="G663" s="9"/>
      <c r="H663" s="3"/>
      <c r="I663" s="3"/>
      <c r="J663" s="3"/>
      <c r="K663" s="3"/>
      <c r="L663" s="3"/>
      <c r="M663" s="5">
        <f>VLOOKUP($C663,'[1]1.계획인구(행정)'!$C$7:$U$501,14,FALSE)</f>
        <v>208</v>
      </c>
      <c r="N663" s="5">
        <f>VLOOKUP($C663,'[1]1.계획인구(행정)'!$C$7:$U$501,15,FALSE)</f>
        <v>209</v>
      </c>
      <c r="O663" s="5">
        <f>VLOOKUP($C663,'[1]1.계획인구(행정)'!$C$7:$U$501,16,FALSE)</f>
        <v>205</v>
      </c>
      <c r="P663" s="5">
        <f>VLOOKUP($C663,'[1]1.계획인구(행정)'!$C$7:$U$501,17,FALSE)</f>
        <v>203</v>
      </c>
      <c r="Q663" s="5">
        <f>VLOOKUP($C663,'[1]1.계획인구(행정)'!$C$7:$U$501,18,FALSE)</f>
        <v>208</v>
      </c>
      <c r="R663" s="5">
        <f>VLOOKUP($C663,'[1]1.계획인구(행정)'!$C$7:$U$501,19,FALSE)</f>
        <v>211</v>
      </c>
      <c r="S663" s="5">
        <f>SUM(S664:S665)</f>
        <v>0</v>
      </c>
      <c r="T663" s="5">
        <f>SUM(T664:T665)</f>
        <v>0</v>
      </c>
      <c r="U663" s="5">
        <f t="shared" ref="U663:AD663" si="3427">SUM(U664:U665)</f>
        <v>164</v>
      </c>
      <c r="V663" s="5">
        <f t="shared" si="3427"/>
        <v>172</v>
      </c>
      <c r="W663" s="5">
        <f t="shared" si="3427"/>
        <v>187</v>
      </c>
      <c r="X663" s="5">
        <f t="shared" si="3427"/>
        <v>190</v>
      </c>
      <c r="Y663" s="5">
        <f t="shared" si="3427"/>
        <v>0</v>
      </c>
      <c r="Z663" s="5">
        <f t="shared" si="3427"/>
        <v>0</v>
      </c>
      <c r="AA663" s="5">
        <f t="shared" si="3427"/>
        <v>164</v>
      </c>
      <c r="AB663" s="5">
        <f t="shared" si="3427"/>
        <v>172</v>
      </c>
      <c r="AC663" s="5">
        <f t="shared" si="3427"/>
        <v>187</v>
      </c>
      <c r="AD663" s="5">
        <f t="shared" si="3427"/>
        <v>190</v>
      </c>
    </row>
    <row r="664" spans="1:32" s="2" customFormat="1" ht="18" customHeight="1" outlineLevel="1">
      <c r="A664" s="72"/>
      <c r="B664" s="72"/>
      <c r="C664" s="12"/>
      <c r="D664" s="25" t="s">
        <v>637</v>
      </c>
      <c r="E664" s="4">
        <v>21743</v>
      </c>
      <c r="F664" s="9">
        <v>1</v>
      </c>
      <c r="G664" s="9"/>
      <c r="H664" s="3">
        <v>0.75</v>
      </c>
      <c r="I664" s="3">
        <v>0.8</v>
      </c>
      <c r="J664" s="3">
        <v>0.85</v>
      </c>
      <c r="K664" s="3">
        <v>0.9</v>
      </c>
      <c r="L664" s="3">
        <v>0.9</v>
      </c>
      <c r="M664" s="5">
        <f>ROUND(M$663*($E664/$E$663),0)</f>
        <v>119</v>
      </c>
      <c r="N664" s="5">
        <f t="shared" ref="N664:R664" si="3428">ROUND(N$663*($E664/$E$663),0)</f>
        <v>120</v>
      </c>
      <c r="O664" s="5">
        <f t="shared" si="3428"/>
        <v>118</v>
      </c>
      <c r="P664" s="5">
        <f t="shared" si="3428"/>
        <v>117</v>
      </c>
      <c r="Q664" s="5">
        <f t="shared" si="3428"/>
        <v>119</v>
      </c>
      <c r="R664" s="5">
        <f t="shared" si="3428"/>
        <v>121</v>
      </c>
      <c r="S664" s="27">
        <f t="shared" ref="S664:S665" si="3429">ROUND(IF($F664=0,M664,IF($F664=5,0,0))*H664,0)</f>
        <v>0</v>
      </c>
      <c r="T664" s="27">
        <f t="shared" ref="T664:T665" si="3430">ROUND(IF($F664=0,N664,IF($F664=5,0,0))*H664,0)</f>
        <v>0</v>
      </c>
      <c r="U664" s="27">
        <f t="shared" ref="U664:U665" si="3431">ROUND(IF($F664=0,O664,IF($F664=1,O664,IF($F664=5,O664,0)))*I664,0)</f>
        <v>94</v>
      </c>
      <c r="V664" s="27">
        <f t="shared" ref="V664:V665" si="3432">ROUND(IF($F664=0,P664,IF($F664=1,P664,IF($F664=2,P664,IF($F664=5,P664,0))))*J664,0)</f>
        <v>99</v>
      </c>
      <c r="W664" s="27">
        <f t="shared" ref="W664:W665" si="3433">ROUND(IF($F664=0,Q664,IF($F664=1,Q664,IF($F664=2,Q664,IF($F664=3,Q664,IF($F664=5,Q664,0)))))*K664,0)</f>
        <v>107</v>
      </c>
      <c r="X664" s="27">
        <f t="shared" ref="X664:X665" si="3434">ROUND(IF($F664=0,R664,IF($F664=1,R664,IF($F664=2,R664,IF($F664=3,R664,IF($F664=4,R664,IF($F664=5,R664,0))))))*L664,0)</f>
        <v>109</v>
      </c>
      <c r="Y664" s="27">
        <f t="shared" ref="Y664:Y665" si="3435">ROUND(IF($F664=0,M664,IF($F664=5,M664,0))*H664,0)</f>
        <v>0</v>
      </c>
      <c r="Z664" s="27">
        <f t="shared" ref="Z664:Z665" si="3436">ROUND(IF($F664=0,N664,IF($F664=5,N664,0))*H664,0)</f>
        <v>0</v>
      </c>
      <c r="AA664" s="27">
        <f t="shared" ref="AA664:AA665" si="3437">ROUND(IF($F664=0,O664,IF($F664=1,O664,IF($F664=5,O664,0)))*I664,0)</f>
        <v>94</v>
      </c>
      <c r="AB664" s="27">
        <f t="shared" ref="AB664:AB665" si="3438">ROUND(IF($F664=0,P664,IF($F664=1,P664,IF($F664=2,P664,IF($F664=5,P664,0))))*J664,0)</f>
        <v>99</v>
      </c>
      <c r="AC664" s="27">
        <f t="shared" ref="AC664:AC665" si="3439">ROUND(IF($F664=0,Q664,IF($F664=1,Q664,IF($F664=2,Q664,IF($F664=3,Q664,IF($F664=5,Q664,0)))))*K664,0)</f>
        <v>107</v>
      </c>
      <c r="AD664" s="27">
        <f t="shared" ref="AD664:AD665" si="3440">ROUND(IF($F664=0,R664,IF($F664=1,R664,IF($F664=2,R664,IF($F664=3,R664,IF($F664=4,R664,IF($F664=5,R664,0))))))*L664,0)</f>
        <v>109</v>
      </c>
    </row>
    <row r="665" spans="1:32" s="2" customFormat="1" ht="18" customHeight="1" outlineLevel="1">
      <c r="A665" s="72"/>
      <c r="B665" s="72"/>
      <c r="C665" s="11"/>
      <c r="D665" s="25" t="s">
        <v>633</v>
      </c>
      <c r="E665" s="4">
        <v>16113</v>
      </c>
      <c r="F665" s="9">
        <v>1</v>
      </c>
      <c r="G665" s="9"/>
      <c r="H665" s="3">
        <v>0.75</v>
      </c>
      <c r="I665" s="3">
        <v>0.8</v>
      </c>
      <c r="J665" s="3">
        <v>0.85</v>
      </c>
      <c r="K665" s="3">
        <v>0.9</v>
      </c>
      <c r="L665" s="3">
        <v>0.9</v>
      </c>
      <c r="M665" s="5">
        <f>M663-M664</f>
        <v>89</v>
      </c>
      <c r="N665" s="5">
        <f t="shared" ref="N665" si="3441">N663-N664</f>
        <v>89</v>
      </c>
      <c r="O665" s="5">
        <f t="shared" ref="O665:R665" si="3442">O663-O664</f>
        <v>87</v>
      </c>
      <c r="P665" s="5">
        <f t="shared" si="3442"/>
        <v>86</v>
      </c>
      <c r="Q665" s="5">
        <f t="shared" si="3442"/>
        <v>89</v>
      </c>
      <c r="R665" s="5">
        <f t="shared" si="3442"/>
        <v>90</v>
      </c>
      <c r="S665" s="27">
        <f t="shared" si="3429"/>
        <v>0</v>
      </c>
      <c r="T665" s="27">
        <f t="shared" si="3430"/>
        <v>0</v>
      </c>
      <c r="U665" s="27">
        <f t="shared" si="3431"/>
        <v>70</v>
      </c>
      <c r="V665" s="27">
        <f t="shared" si="3432"/>
        <v>73</v>
      </c>
      <c r="W665" s="27">
        <f t="shared" si="3433"/>
        <v>80</v>
      </c>
      <c r="X665" s="27">
        <f t="shared" si="3434"/>
        <v>81</v>
      </c>
      <c r="Y665" s="27">
        <f t="shared" si="3435"/>
        <v>0</v>
      </c>
      <c r="Z665" s="27">
        <f t="shared" si="3436"/>
        <v>0</v>
      </c>
      <c r="AA665" s="27">
        <f t="shared" si="3437"/>
        <v>70</v>
      </c>
      <c r="AB665" s="27">
        <f t="shared" si="3438"/>
        <v>73</v>
      </c>
      <c r="AC665" s="27">
        <f t="shared" si="3439"/>
        <v>80</v>
      </c>
      <c r="AD665" s="27">
        <f t="shared" si="3440"/>
        <v>81</v>
      </c>
    </row>
    <row r="666" spans="1:32" s="2" customFormat="1" ht="18" customHeight="1">
      <c r="A666" s="72" t="s">
        <v>446</v>
      </c>
      <c r="B666" s="73" t="s">
        <v>40</v>
      </c>
      <c r="C666" s="74"/>
      <c r="D666" s="75"/>
      <c r="E666" s="6"/>
      <c r="F666" s="10"/>
      <c r="G666" s="10"/>
      <c r="H666" s="8"/>
      <c r="I666" s="8"/>
      <c r="J666" s="8"/>
      <c r="K666" s="8"/>
      <c r="L666" s="8"/>
      <c r="M666" s="7">
        <f>SUMPRODUCT(($D667:$D696="소계")*(M667:M696))</f>
        <v>2871</v>
      </c>
      <c r="N666" s="7">
        <f t="shared" ref="N666" si="3443">SUMPRODUCT(($D667:$D696="소계")*(N667:N696))</f>
        <v>2877</v>
      </c>
      <c r="O666" s="7">
        <f t="shared" ref="O666:R666" si="3444">SUMPRODUCT(($D667:$D696="소계")*(O667:O696))</f>
        <v>2833</v>
      </c>
      <c r="P666" s="7">
        <f t="shared" si="3444"/>
        <v>2800</v>
      </c>
      <c r="Q666" s="7">
        <f t="shared" si="3444"/>
        <v>2866</v>
      </c>
      <c r="R666" s="7">
        <f t="shared" si="3444"/>
        <v>2920</v>
      </c>
      <c r="S666" s="7">
        <f t="shared" ref="S666:T666" si="3445">SUMPRODUCT(($D667:$D696="소계")*(S667:S696))</f>
        <v>0</v>
      </c>
      <c r="T666" s="7">
        <f t="shared" si="3445"/>
        <v>0</v>
      </c>
      <c r="U666" s="7">
        <f t="shared" ref="U666" si="3446">SUMPRODUCT(($D667:$D696="소계")*(U667:U696))</f>
        <v>0</v>
      </c>
      <c r="V666" s="7">
        <f t="shared" ref="V666" si="3447">SUMPRODUCT(($D667:$D696="소계")*(V667:V696))</f>
        <v>2241</v>
      </c>
      <c r="W666" s="7">
        <f t="shared" ref="W666" si="3448">SUMPRODUCT(($D667:$D696="소계")*(W667:W696))</f>
        <v>2292</v>
      </c>
      <c r="X666" s="7">
        <f t="shared" ref="X666" si="3449">SUMPRODUCT(($D667:$D696="소계")*(X667:X696))</f>
        <v>2336</v>
      </c>
      <c r="Y666" s="7">
        <f t="shared" ref="Y666:Z666" si="3450">SUMPRODUCT(($D667:$D696="소계")*(Y667:Y696))</f>
        <v>0</v>
      </c>
      <c r="Z666" s="7">
        <f t="shared" si="3450"/>
        <v>0</v>
      </c>
      <c r="AA666" s="7">
        <f t="shared" ref="AA666" si="3451">SUMPRODUCT(($D667:$D696="소계")*(AA667:AA696))</f>
        <v>0</v>
      </c>
      <c r="AB666" s="7">
        <f t="shared" ref="AB666" si="3452">SUMPRODUCT(($D667:$D696="소계")*(AB667:AB696))</f>
        <v>2241</v>
      </c>
      <c r="AC666" s="7">
        <f t="shared" ref="AC666" si="3453">SUMPRODUCT(($D667:$D696="소계")*(AC667:AC696))</f>
        <v>2292</v>
      </c>
      <c r="AD666" s="7">
        <f t="shared" ref="AD666" si="3454">SUMPRODUCT(($D667:$D696="소계")*(AD667:AD696))</f>
        <v>2336</v>
      </c>
      <c r="AE666" s="29">
        <f>S666/M666</f>
        <v>0</v>
      </c>
      <c r="AF666" s="29">
        <f>Y666/M666</f>
        <v>0</v>
      </c>
    </row>
    <row r="667" spans="1:32" s="2" customFormat="1" ht="18" customHeight="1">
      <c r="A667" s="72"/>
      <c r="B667" s="72" t="s">
        <v>447</v>
      </c>
      <c r="C667" s="25" t="s">
        <v>448</v>
      </c>
      <c r="D667" s="25" t="s">
        <v>2</v>
      </c>
      <c r="E667" s="4"/>
      <c r="F667" s="9"/>
      <c r="G667" s="9"/>
      <c r="H667" s="3"/>
      <c r="I667" s="3"/>
      <c r="J667" s="3"/>
      <c r="K667" s="3"/>
      <c r="L667" s="3"/>
      <c r="M667" s="5">
        <f>SUMPRODUCT(($D668:$D670="계")*(M668:M670))</f>
        <v>418</v>
      </c>
      <c r="N667" s="5">
        <f t="shared" ref="N667" si="3455">SUMPRODUCT(($D668:$D670="계")*(N668:N670))</f>
        <v>418</v>
      </c>
      <c r="O667" s="5">
        <f t="shared" ref="O667:R667" si="3456">SUMPRODUCT(($D668:$D670="계")*(O668:O670))</f>
        <v>412</v>
      </c>
      <c r="P667" s="5">
        <f t="shared" si="3456"/>
        <v>408</v>
      </c>
      <c r="Q667" s="5">
        <f t="shared" si="3456"/>
        <v>417</v>
      </c>
      <c r="R667" s="5">
        <f t="shared" si="3456"/>
        <v>425</v>
      </c>
      <c r="S667" s="5">
        <f t="shared" ref="S667:T667" si="3457">SUMPRODUCT(($D668:$D670="계")*(S668:S670))</f>
        <v>0</v>
      </c>
      <c r="T667" s="5">
        <f t="shared" si="3457"/>
        <v>0</v>
      </c>
      <c r="U667" s="5">
        <f t="shared" ref="U667" si="3458">SUMPRODUCT(($D668:$D670="계")*(U668:U670))</f>
        <v>0</v>
      </c>
      <c r="V667" s="5">
        <f t="shared" ref="V667" si="3459">SUMPRODUCT(($D668:$D670="계")*(V668:V670))</f>
        <v>327</v>
      </c>
      <c r="W667" s="5">
        <f t="shared" ref="W667" si="3460">SUMPRODUCT(($D668:$D670="계")*(W668:W670))</f>
        <v>334</v>
      </c>
      <c r="X667" s="5">
        <f t="shared" ref="X667" si="3461">SUMPRODUCT(($D668:$D670="계")*(X668:X670))</f>
        <v>341</v>
      </c>
      <c r="Y667" s="5">
        <f t="shared" ref="Y667:Z667" si="3462">SUMPRODUCT(($D668:$D670="계")*(Y668:Y670))</f>
        <v>0</v>
      </c>
      <c r="Z667" s="5">
        <f t="shared" si="3462"/>
        <v>0</v>
      </c>
      <c r="AA667" s="5">
        <f t="shared" ref="AA667" si="3463">SUMPRODUCT(($D668:$D670="계")*(AA668:AA670))</f>
        <v>0</v>
      </c>
      <c r="AB667" s="5">
        <f t="shared" ref="AB667" si="3464">SUMPRODUCT(($D668:$D670="계")*(AB668:AB670))</f>
        <v>327</v>
      </c>
      <c r="AC667" s="5">
        <f t="shared" ref="AC667" si="3465">SUMPRODUCT(($D668:$D670="계")*(AC668:AC670))</f>
        <v>334</v>
      </c>
      <c r="AD667" s="5">
        <f t="shared" ref="AD667" si="3466">SUMPRODUCT(($D668:$D670="계")*(AD668:AD670))</f>
        <v>341</v>
      </c>
    </row>
    <row r="668" spans="1:32" s="2" customFormat="1" ht="18" customHeight="1" outlineLevel="1">
      <c r="A668" s="72"/>
      <c r="B668" s="72"/>
      <c r="C668" s="25" t="s">
        <v>988</v>
      </c>
      <c r="D668" s="25" t="s">
        <v>1122</v>
      </c>
      <c r="E668" s="4"/>
      <c r="F668" s="9">
        <v>2</v>
      </c>
      <c r="G668" s="9"/>
      <c r="H668" s="3">
        <v>0.7</v>
      </c>
      <c r="I668" s="3">
        <v>0.75</v>
      </c>
      <c r="J668" s="3">
        <v>0.8</v>
      </c>
      <c r="K668" s="3">
        <v>0.8</v>
      </c>
      <c r="L668" s="3">
        <v>0.8</v>
      </c>
      <c r="M668" s="5">
        <f>VLOOKUP($C668,'[1]1.계획인구(행정)'!$C$7:$U$501,14,FALSE)</f>
        <v>238</v>
      </c>
      <c r="N668" s="5">
        <f>VLOOKUP($C668,'[1]1.계획인구(행정)'!$C$7:$U$501,15,FALSE)</f>
        <v>238</v>
      </c>
      <c r="O668" s="5">
        <f>VLOOKUP($C668,'[1]1.계획인구(행정)'!$C$7:$U$501,16,FALSE)</f>
        <v>235</v>
      </c>
      <c r="P668" s="5">
        <f>VLOOKUP($C668,'[1]1.계획인구(행정)'!$C$7:$U$501,17,FALSE)</f>
        <v>232</v>
      </c>
      <c r="Q668" s="5">
        <f>VLOOKUP($C668,'[1]1.계획인구(행정)'!$C$7:$U$501,18,FALSE)</f>
        <v>237</v>
      </c>
      <c r="R668" s="5">
        <f>VLOOKUP($C668,'[1]1.계획인구(행정)'!$C$7:$U$501,19,FALSE)</f>
        <v>242</v>
      </c>
      <c r="S668" s="27">
        <f t="shared" ref="S668:S671" si="3467">ROUND(IF($F668=0,M668,IF($F668=5,0,0))*H668,0)</f>
        <v>0</v>
      </c>
      <c r="T668" s="27">
        <f t="shared" ref="T668:T671" si="3468">ROUND(IF($F668=0,N668,IF($F668=5,0,0))*H668,0)</f>
        <v>0</v>
      </c>
      <c r="U668" s="27">
        <f t="shared" ref="U668:U671" si="3469">ROUND(IF($F668=0,O668,IF($F668=1,O668,IF($F668=5,O668,0)))*I668,0)</f>
        <v>0</v>
      </c>
      <c r="V668" s="27">
        <f t="shared" ref="V668:V671" si="3470">ROUND(IF($F668=0,P668,IF($F668=1,P668,IF($F668=2,P668,IF($F668=5,P668,0))))*J668,0)</f>
        <v>186</v>
      </c>
      <c r="W668" s="27">
        <f t="shared" ref="W668:W671" si="3471">ROUND(IF($F668=0,Q668,IF($F668=1,Q668,IF($F668=2,Q668,IF($F668=3,Q668,IF($F668=5,Q668,0)))))*K668,0)</f>
        <v>190</v>
      </c>
      <c r="X668" s="27">
        <f t="shared" ref="X668:X671" si="3472">ROUND(IF($F668=0,R668,IF($F668=1,R668,IF($F668=2,R668,IF($F668=3,R668,IF($F668=4,R668,IF($F668=5,R668,0))))))*L668,0)</f>
        <v>194</v>
      </c>
      <c r="Y668" s="27">
        <f t="shared" ref="Y668:Y671" si="3473">ROUND(IF($F668=0,M668,IF($F668=5,M668,0))*H668,0)</f>
        <v>0</v>
      </c>
      <c r="Z668" s="27">
        <f t="shared" ref="Z668:Z671" si="3474">ROUND(IF($F668=0,N668,IF($F668=5,N668,0))*H668,0)</f>
        <v>0</v>
      </c>
      <c r="AA668" s="27">
        <f t="shared" ref="AA668:AA671" si="3475">ROUND(IF($F668=0,O668,IF($F668=1,O668,IF($F668=5,O668,0)))*I668,0)</f>
        <v>0</v>
      </c>
      <c r="AB668" s="27">
        <f t="shared" ref="AB668:AB671" si="3476">ROUND(IF($F668=0,P668,IF($F668=1,P668,IF($F668=2,P668,IF($F668=5,P668,0))))*J668,0)</f>
        <v>186</v>
      </c>
      <c r="AC668" s="27">
        <f t="shared" ref="AC668:AC671" si="3477">ROUND(IF($F668=0,Q668,IF($F668=1,Q668,IF($F668=2,Q668,IF($F668=3,Q668,IF($F668=5,Q668,0)))))*K668,0)</f>
        <v>190</v>
      </c>
      <c r="AD668" s="27">
        <f t="shared" ref="AD668:AD671" si="3478">ROUND(IF($F668=0,R668,IF($F668=1,R668,IF($F668=2,R668,IF($F668=3,R668,IF($F668=4,R668,IF($F668=5,R668,0))))))*L668,0)</f>
        <v>194</v>
      </c>
    </row>
    <row r="669" spans="1:32" s="2" customFormat="1" ht="18" customHeight="1" outlineLevel="1">
      <c r="A669" s="72"/>
      <c r="B669" s="72"/>
      <c r="C669" s="25" t="s">
        <v>989</v>
      </c>
      <c r="D669" s="25" t="s">
        <v>1122</v>
      </c>
      <c r="E669" s="4"/>
      <c r="F669" s="9">
        <v>2</v>
      </c>
      <c r="G669" s="9"/>
      <c r="H669" s="3">
        <v>0.7</v>
      </c>
      <c r="I669" s="3">
        <v>0.75</v>
      </c>
      <c r="J669" s="3">
        <v>0.8</v>
      </c>
      <c r="K669" s="3">
        <v>0.8</v>
      </c>
      <c r="L669" s="3">
        <v>0.8</v>
      </c>
      <c r="M669" s="5">
        <f>VLOOKUP($C669,'[1]1.계획인구(행정)'!$C$7:$U$501,14,FALSE)</f>
        <v>60</v>
      </c>
      <c r="N669" s="5">
        <f>VLOOKUP($C669,'[1]1.계획인구(행정)'!$C$7:$U$501,15,FALSE)</f>
        <v>60</v>
      </c>
      <c r="O669" s="5">
        <f>VLOOKUP($C669,'[1]1.계획인구(행정)'!$C$7:$U$501,16,FALSE)</f>
        <v>59</v>
      </c>
      <c r="P669" s="5">
        <f>VLOOKUP($C669,'[1]1.계획인구(행정)'!$C$7:$U$501,17,FALSE)</f>
        <v>59</v>
      </c>
      <c r="Q669" s="5">
        <f>VLOOKUP($C669,'[1]1.계획인구(행정)'!$C$7:$U$501,18,FALSE)</f>
        <v>60</v>
      </c>
      <c r="R669" s="5">
        <f>VLOOKUP($C669,'[1]1.계획인구(행정)'!$C$7:$U$501,19,FALSE)</f>
        <v>61</v>
      </c>
      <c r="S669" s="27">
        <f t="shared" si="3467"/>
        <v>0</v>
      </c>
      <c r="T669" s="27">
        <f t="shared" si="3468"/>
        <v>0</v>
      </c>
      <c r="U669" s="27">
        <f t="shared" si="3469"/>
        <v>0</v>
      </c>
      <c r="V669" s="27">
        <f t="shared" si="3470"/>
        <v>47</v>
      </c>
      <c r="W669" s="27">
        <f t="shared" si="3471"/>
        <v>48</v>
      </c>
      <c r="X669" s="27">
        <f t="shared" si="3472"/>
        <v>49</v>
      </c>
      <c r="Y669" s="27">
        <f t="shared" si="3473"/>
        <v>0</v>
      </c>
      <c r="Z669" s="27">
        <f t="shared" si="3474"/>
        <v>0</v>
      </c>
      <c r="AA669" s="27">
        <f t="shared" si="3475"/>
        <v>0</v>
      </c>
      <c r="AB669" s="27">
        <f t="shared" si="3476"/>
        <v>47</v>
      </c>
      <c r="AC669" s="27">
        <f t="shared" si="3477"/>
        <v>48</v>
      </c>
      <c r="AD669" s="27">
        <f t="shared" si="3478"/>
        <v>49</v>
      </c>
    </row>
    <row r="670" spans="1:32" s="2" customFormat="1" ht="18" customHeight="1" outlineLevel="1">
      <c r="A670" s="72"/>
      <c r="B670" s="72"/>
      <c r="C670" s="25" t="s">
        <v>990</v>
      </c>
      <c r="D670" s="25" t="s">
        <v>1122</v>
      </c>
      <c r="E670" s="4"/>
      <c r="F670" s="9">
        <v>2</v>
      </c>
      <c r="G670" s="9"/>
      <c r="H670" s="3">
        <v>0.7</v>
      </c>
      <c r="I670" s="3">
        <v>0.75</v>
      </c>
      <c r="J670" s="3">
        <v>0.8</v>
      </c>
      <c r="K670" s="3">
        <v>0.8</v>
      </c>
      <c r="L670" s="3">
        <v>0.8</v>
      </c>
      <c r="M670" s="5">
        <f>VLOOKUP($C670,'[1]1.계획인구(행정)'!$C$7:$U$501,14,FALSE)</f>
        <v>120</v>
      </c>
      <c r="N670" s="5">
        <f>VLOOKUP($C670,'[1]1.계획인구(행정)'!$C$7:$U$501,15,FALSE)</f>
        <v>120</v>
      </c>
      <c r="O670" s="5">
        <f>VLOOKUP($C670,'[1]1.계획인구(행정)'!$C$7:$U$501,16,FALSE)</f>
        <v>118</v>
      </c>
      <c r="P670" s="5">
        <f>VLOOKUP($C670,'[1]1.계획인구(행정)'!$C$7:$U$501,17,FALSE)</f>
        <v>117</v>
      </c>
      <c r="Q670" s="5">
        <f>VLOOKUP($C670,'[1]1.계획인구(행정)'!$C$7:$U$501,18,FALSE)</f>
        <v>120</v>
      </c>
      <c r="R670" s="5">
        <f>VLOOKUP($C670,'[1]1.계획인구(행정)'!$C$7:$U$501,19,FALSE)</f>
        <v>122</v>
      </c>
      <c r="S670" s="27">
        <f t="shared" si="3467"/>
        <v>0</v>
      </c>
      <c r="T670" s="27">
        <f t="shared" si="3468"/>
        <v>0</v>
      </c>
      <c r="U670" s="27">
        <f t="shared" si="3469"/>
        <v>0</v>
      </c>
      <c r="V670" s="27">
        <f t="shared" si="3470"/>
        <v>94</v>
      </c>
      <c r="W670" s="27">
        <f t="shared" si="3471"/>
        <v>96</v>
      </c>
      <c r="X670" s="27">
        <f t="shared" si="3472"/>
        <v>98</v>
      </c>
      <c r="Y670" s="27">
        <f t="shared" si="3473"/>
        <v>0</v>
      </c>
      <c r="Z670" s="27">
        <f t="shared" si="3474"/>
        <v>0</v>
      </c>
      <c r="AA670" s="27">
        <f t="shared" si="3475"/>
        <v>0</v>
      </c>
      <c r="AB670" s="27">
        <f t="shared" si="3476"/>
        <v>94</v>
      </c>
      <c r="AC670" s="27">
        <f t="shared" si="3477"/>
        <v>96</v>
      </c>
      <c r="AD670" s="27">
        <f t="shared" si="3478"/>
        <v>98</v>
      </c>
    </row>
    <row r="671" spans="1:32" s="2" customFormat="1" ht="18" customHeight="1">
      <c r="A671" s="72"/>
      <c r="B671" s="25" t="s">
        <v>450</v>
      </c>
      <c r="C671" s="25" t="s">
        <v>451</v>
      </c>
      <c r="D671" s="25" t="s">
        <v>2</v>
      </c>
      <c r="E671" s="4"/>
      <c r="F671" s="9">
        <v>2</v>
      </c>
      <c r="G671" s="9"/>
      <c r="H671" s="3">
        <v>0.7</v>
      </c>
      <c r="I671" s="3">
        <v>0.75</v>
      </c>
      <c r="J671" s="3">
        <v>0.8</v>
      </c>
      <c r="K671" s="3">
        <v>0.8</v>
      </c>
      <c r="L671" s="3">
        <v>0.8</v>
      </c>
      <c r="M671" s="5">
        <f>VLOOKUP($C671,'[1]1.계획인구(행정)'!$C$7:$U$501,14,FALSE)</f>
        <v>97</v>
      </c>
      <c r="N671" s="5">
        <f>VLOOKUP($C671,'[1]1.계획인구(행정)'!$C$7:$U$501,15,FALSE)</f>
        <v>97</v>
      </c>
      <c r="O671" s="5">
        <f>VLOOKUP($C671,'[1]1.계획인구(행정)'!$C$7:$U$501,16,FALSE)</f>
        <v>96</v>
      </c>
      <c r="P671" s="5">
        <f>VLOOKUP($C671,'[1]1.계획인구(행정)'!$C$7:$U$501,17,FALSE)</f>
        <v>94</v>
      </c>
      <c r="Q671" s="5">
        <f>VLOOKUP($C671,'[1]1.계획인구(행정)'!$C$7:$U$501,18,FALSE)</f>
        <v>96</v>
      </c>
      <c r="R671" s="5">
        <f>VLOOKUP($C671,'[1]1.계획인구(행정)'!$C$7:$U$501,19,FALSE)</f>
        <v>98</v>
      </c>
      <c r="S671" s="27">
        <f t="shared" si="3467"/>
        <v>0</v>
      </c>
      <c r="T671" s="27">
        <f t="shared" si="3468"/>
        <v>0</v>
      </c>
      <c r="U671" s="27">
        <f t="shared" si="3469"/>
        <v>0</v>
      </c>
      <c r="V671" s="27">
        <f t="shared" si="3470"/>
        <v>75</v>
      </c>
      <c r="W671" s="27">
        <f t="shared" si="3471"/>
        <v>77</v>
      </c>
      <c r="X671" s="27">
        <f t="shared" si="3472"/>
        <v>78</v>
      </c>
      <c r="Y671" s="27">
        <f t="shared" si="3473"/>
        <v>0</v>
      </c>
      <c r="Z671" s="27">
        <f t="shared" si="3474"/>
        <v>0</v>
      </c>
      <c r="AA671" s="27">
        <f t="shared" si="3475"/>
        <v>0</v>
      </c>
      <c r="AB671" s="27">
        <f t="shared" si="3476"/>
        <v>75</v>
      </c>
      <c r="AC671" s="27">
        <f t="shared" si="3477"/>
        <v>77</v>
      </c>
      <c r="AD671" s="27">
        <f t="shared" si="3478"/>
        <v>78</v>
      </c>
    </row>
    <row r="672" spans="1:32" s="2" customFormat="1" ht="18" customHeight="1">
      <c r="A672" s="72"/>
      <c r="B672" s="72" t="s">
        <v>452</v>
      </c>
      <c r="C672" s="25" t="s">
        <v>453</v>
      </c>
      <c r="D672" s="25" t="s">
        <v>2</v>
      </c>
      <c r="E672" s="4"/>
      <c r="F672" s="9"/>
      <c r="G672" s="9"/>
      <c r="H672" s="3"/>
      <c r="I672" s="3"/>
      <c r="J672" s="3"/>
      <c r="K672" s="3"/>
      <c r="L672" s="3"/>
      <c r="M672" s="5">
        <f>SUMPRODUCT(($D673:$D674="계")*(M673:M674))</f>
        <v>135</v>
      </c>
      <c r="N672" s="5">
        <f t="shared" ref="N672:R672" si="3479">SUMPRODUCT(($D673:$D674="계")*(N673:N674))</f>
        <v>135</v>
      </c>
      <c r="O672" s="5">
        <f t="shared" si="3479"/>
        <v>133</v>
      </c>
      <c r="P672" s="5">
        <f t="shared" si="3479"/>
        <v>132</v>
      </c>
      <c r="Q672" s="5">
        <f t="shared" si="3479"/>
        <v>135</v>
      </c>
      <c r="R672" s="5">
        <f t="shared" si="3479"/>
        <v>139</v>
      </c>
      <c r="S672" s="5">
        <f t="shared" ref="S672:T672" si="3480">SUMPRODUCT(($D673:$D674="계")*(S673:S674))</f>
        <v>0</v>
      </c>
      <c r="T672" s="5">
        <f t="shared" si="3480"/>
        <v>0</v>
      </c>
      <c r="U672" s="5">
        <f t="shared" ref="U672" si="3481">SUMPRODUCT(($D673:$D674="계")*(U673:U674))</f>
        <v>0</v>
      </c>
      <c r="V672" s="5">
        <f t="shared" ref="V672" si="3482">SUMPRODUCT(($D673:$D674="계")*(V673:V674))</f>
        <v>106</v>
      </c>
      <c r="W672" s="5">
        <f t="shared" ref="W672" si="3483">SUMPRODUCT(($D673:$D674="계")*(W673:W674))</f>
        <v>108</v>
      </c>
      <c r="X672" s="5">
        <f t="shared" ref="X672" si="3484">SUMPRODUCT(($D673:$D674="계")*(X673:X674))</f>
        <v>111</v>
      </c>
      <c r="Y672" s="5">
        <f t="shared" ref="Y672:Z672" si="3485">SUMPRODUCT(($D673:$D674="계")*(Y673:Y674))</f>
        <v>0</v>
      </c>
      <c r="Z672" s="5">
        <f t="shared" si="3485"/>
        <v>0</v>
      </c>
      <c r="AA672" s="5">
        <f t="shared" ref="AA672" si="3486">SUMPRODUCT(($D673:$D674="계")*(AA673:AA674))</f>
        <v>0</v>
      </c>
      <c r="AB672" s="5">
        <f t="shared" ref="AB672" si="3487">SUMPRODUCT(($D673:$D674="계")*(AB673:AB674))</f>
        <v>106</v>
      </c>
      <c r="AC672" s="5">
        <f t="shared" ref="AC672" si="3488">SUMPRODUCT(($D673:$D674="계")*(AC673:AC674))</f>
        <v>108</v>
      </c>
      <c r="AD672" s="5">
        <f t="shared" ref="AD672" si="3489">SUMPRODUCT(($D673:$D674="계")*(AD673:AD674))</f>
        <v>111</v>
      </c>
    </row>
    <row r="673" spans="1:30" s="2" customFormat="1" ht="18" customHeight="1" outlineLevel="1">
      <c r="A673" s="72"/>
      <c r="B673" s="72"/>
      <c r="C673" s="25" t="s">
        <v>991</v>
      </c>
      <c r="D673" s="25" t="s">
        <v>1122</v>
      </c>
      <c r="E673" s="4"/>
      <c r="F673" s="9">
        <v>2</v>
      </c>
      <c r="G673" s="9"/>
      <c r="H673" s="3">
        <v>0.7</v>
      </c>
      <c r="I673" s="3">
        <v>0.75</v>
      </c>
      <c r="J673" s="3">
        <v>0.8</v>
      </c>
      <c r="K673" s="3">
        <v>0.8</v>
      </c>
      <c r="L673" s="3">
        <v>0.8</v>
      </c>
      <c r="M673" s="5">
        <f>VLOOKUP($C673,'[1]1.계획인구(행정)'!$C$7:$U$501,14,FALSE)</f>
        <v>74</v>
      </c>
      <c r="N673" s="5">
        <f>VLOOKUP($C673,'[1]1.계획인구(행정)'!$C$7:$U$501,15,FALSE)</f>
        <v>74</v>
      </c>
      <c r="O673" s="5">
        <f>VLOOKUP($C673,'[1]1.계획인구(행정)'!$C$7:$U$501,16,FALSE)</f>
        <v>73</v>
      </c>
      <c r="P673" s="5">
        <f>VLOOKUP($C673,'[1]1.계획인구(행정)'!$C$7:$U$501,17,FALSE)</f>
        <v>72</v>
      </c>
      <c r="Q673" s="5">
        <f>VLOOKUP($C673,'[1]1.계획인구(행정)'!$C$7:$U$501,18,FALSE)</f>
        <v>74</v>
      </c>
      <c r="R673" s="5">
        <f>VLOOKUP($C673,'[1]1.계획인구(행정)'!$C$7:$U$501,19,FALSE)</f>
        <v>76</v>
      </c>
      <c r="S673" s="27">
        <f t="shared" ref="S673:S677" si="3490">ROUND(IF($F673=0,M673,IF($F673=5,0,0))*H673,0)</f>
        <v>0</v>
      </c>
      <c r="T673" s="27">
        <f t="shared" ref="T673:T677" si="3491">ROUND(IF($F673=0,N673,IF($F673=5,0,0))*H673,0)</f>
        <v>0</v>
      </c>
      <c r="U673" s="27">
        <f t="shared" ref="U673:U677" si="3492">ROUND(IF($F673=0,O673,IF($F673=1,O673,IF($F673=5,O673,0)))*I673,0)</f>
        <v>0</v>
      </c>
      <c r="V673" s="27">
        <f t="shared" ref="V673:V677" si="3493">ROUND(IF($F673=0,P673,IF($F673=1,P673,IF($F673=2,P673,IF($F673=5,P673,0))))*J673,0)</f>
        <v>58</v>
      </c>
      <c r="W673" s="27">
        <f t="shared" ref="W673:W677" si="3494">ROUND(IF($F673=0,Q673,IF($F673=1,Q673,IF($F673=2,Q673,IF($F673=3,Q673,IF($F673=5,Q673,0)))))*K673,0)</f>
        <v>59</v>
      </c>
      <c r="X673" s="27">
        <f t="shared" ref="X673:X677" si="3495">ROUND(IF($F673=0,R673,IF($F673=1,R673,IF($F673=2,R673,IF($F673=3,R673,IF($F673=4,R673,IF($F673=5,R673,0))))))*L673,0)</f>
        <v>61</v>
      </c>
      <c r="Y673" s="27">
        <f t="shared" ref="Y673:Y677" si="3496">ROUND(IF($F673=0,M673,IF($F673=5,M673,0))*H673,0)</f>
        <v>0</v>
      </c>
      <c r="Z673" s="27">
        <f t="shared" ref="Z673:Z677" si="3497">ROUND(IF($F673=0,N673,IF($F673=5,N673,0))*H673,0)</f>
        <v>0</v>
      </c>
      <c r="AA673" s="27">
        <f t="shared" ref="AA673:AA677" si="3498">ROUND(IF($F673=0,O673,IF($F673=1,O673,IF($F673=5,O673,0)))*I673,0)</f>
        <v>0</v>
      </c>
      <c r="AB673" s="27">
        <f t="shared" ref="AB673:AB677" si="3499">ROUND(IF($F673=0,P673,IF($F673=1,P673,IF($F673=2,P673,IF($F673=5,P673,0))))*J673,0)</f>
        <v>58</v>
      </c>
      <c r="AC673" s="27">
        <f t="shared" ref="AC673:AC677" si="3500">ROUND(IF($F673=0,Q673,IF($F673=1,Q673,IF($F673=2,Q673,IF($F673=3,Q673,IF($F673=5,Q673,0)))))*K673,0)</f>
        <v>59</v>
      </c>
      <c r="AD673" s="27">
        <f t="shared" ref="AD673:AD677" si="3501">ROUND(IF($F673=0,R673,IF($F673=1,R673,IF($F673=2,R673,IF($F673=3,R673,IF($F673=4,R673,IF($F673=5,R673,0))))))*L673,0)</f>
        <v>61</v>
      </c>
    </row>
    <row r="674" spans="1:30" s="2" customFormat="1" ht="18" customHeight="1" outlineLevel="1">
      <c r="A674" s="72"/>
      <c r="B674" s="72"/>
      <c r="C674" s="25" t="s">
        <v>992</v>
      </c>
      <c r="D674" s="25" t="s">
        <v>1122</v>
      </c>
      <c r="E674" s="4"/>
      <c r="F674" s="9">
        <v>2</v>
      </c>
      <c r="G674" s="9"/>
      <c r="H674" s="3">
        <v>0.7</v>
      </c>
      <c r="I674" s="3">
        <v>0.75</v>
      </c>
      <c r="J674" s="3">
        <v>0.8</v>
      </c>
      <c r="K674" s="3">
        <v>0.8</v>
      </c>
      <c r="L674" s="3">
        <v>0.8</v>
      </c>
      <c r="M674" s="5">
        <f>VLOOKUP($C674,'[1]1.계획인구(행정)'!$C$7:$U$501,14,FALSE)</f>
        <v>61</v>
      </c>
      <c r="N674" s="5">
        <f>VLOOKUP($C674,'[1]1.계획인구(행정)'!$C$7:$U$501,15,FALSE)</f>
        <v>61</v>
      </c>
      <c r="O674" s="5">
        <f>VLOOKUP($C674,'[1]1.계획인구(행정)'!$C$7:$U$501,16,FALSE)</f>
        <v>60</v>
      </c>
      <c r="P674" s="5">
        <f>VLOOKUP($C674,'[1]1.계획인구(행정)'!$C$7:$U$501,17,FALSE)</f>
        <v>60</v>
      </c>
      <c r="Q674" s="5">
        <f>VLOOKUP($C674,'[1]1.계획인구(행정)'!$C$7:$U$501,18,FALSE)</f>
        <v>61</v>
      </c>
      <c r="R674" s="5">
        <f>VLOOKUP($C674,'[1]1.계획인구(행정)'!$C$7:$U$501,19,FALSE)</f>
        <v>63</v>
      </c>
      <c r="S674" s="27">
        <f t="shared" si="3490"/>
        <v>0</v>
      </c>
      <c r="T674" s="27">
        <f t="shared" si="3491"/>
        <v>0</v>
      </c>
      <c r="U674" s="27">
        <f t="shared" si="3492"/>
        <v>0</v>
      </c>
      <c r="V674" s="27">
        <f t="shared" si="3493"/>
        <v>48</v>
      </c>
      <c r="W674" s="27">
        <f t="shared" si="3494"/>
        <v>49</v>
      </c>
      <c r="X674" s="27">
        <f t="shared" si="3495"/>
        <v>50</v>
      </c>
      <c r="Y674" s="27">
        <f t="shared" si="3496"/>
        <v>0</v>
      </c>
      <c r="Z674" s="27">
        <f t="shared" si="3497"/>
        <v>0</v>
      </c>
      <c r="AA674" s="27">
        <f t="shared" si="3498"/>
        <v>0</v>
      </c>
      <c r="AB674" s="27">
        <f t="shared" si="3499"/>
        <v>48</v>
      </c>
      <c r="AC674" s="27">
        <f t="shared" si="3500"/>
        <v>49</v>
      </c>
      <c r="AD674" s="27">
        <f t="shared" si="3501"/>
        <v>50</v>
      </c>
    </row>
    <row r="675" spans="1:30" s="2" customFormat="1" ht="18" customHeight="1">
      <c r="A675" s="72"/>
      <c r="B675" s="25" t="s">
        <v>454</v>
      </c>
      <c r="C675" s="25" t="s">
        <v>455</v>
      </c>
      <c r="D675" s="25" t="s">
        <v>2</v>
      </c>
      <c r="E675" s="4"/>
      <c r="F675" s="9">
        <v>2</v>
      </c>
      <c r="G675" s="9"/>
      <c r="H675" s="3">
        <v>0.7</v>
      </c>
      <c r="I675" s="3">
        <v>0.75</v>
      </c>
      <c r="J675" s="3">
        <v>0.8</v>
      </c>
      <c r="K675" s="3">
        <v>0.8</v>
      </c>
      <c r="L675" s="3">
        <v>0.8</v>
      </c>
      <c r="M675" s="5">
        <f>VLOOKUP($C675,'[1]1.계획인구(행정)'!$C$7:$U$501,14,FALSE)</f>
        <v>268</v>
      </c>
      <c r="N675" s="5">
        <f>VLOOKUP($C675,'[1]1.계획인구(행정)'!$C$7:$U$501,15,FALSE)</f>
        <v>268</v>
      </c>
      <c r="O675" s="5">
        <f>VLOOKUP($C675,'[1]1.계획인구(행정)'!$C$7:$U$501,16,FALSE)</f>
        <v>264</v>
      </c>
      <c r="P675" s="5">
        <f>VLOOKUP($C675,'[1]1.계획인구(행정)'!$C$7:$U$501,17,FALSE)</f>
        <v>262</v>
      </c>
      <c r="Q675" s="5">
        <f>VLOOKUP($C675,'[1]1.계획인구(행정)'!$C$7:$U$501,18,FALSE)</f>
        <v>268</v>
      </c>
      <c r="R675" s="5">
        <f>VLOOKUP($C675,'[1]1.계획인구(행정)'!$C$7:$U$501,19,FALSE)</f>
        <v>273</v>
      </c>
      <c r="S675" s="27">
        <f t="shared" si="3490"/>
        <v>0</v>
      </c>
      <c r="T675" s="27">
        <f t="shared" si="3491"/>
        <v>0</v>
      </c>
      <c r="U675" s="27">
        <f t="shared" si="3492"/>
        <v>0</v>
      </c>
      <c r="V675" s="27">
        <f t="shared" si="3493"/>
        <v>210</v>
      </c>
      <c r="W675" s="27">
        <f t="shared" si="3494"/>
        <v>214</v>
      </c>
      <c r="X675" s="27">
        <f t="shared" si="3495"/>
        <v>218</v>
      </c>
      <c r="Y675" s="27">
        <f t="shared" si="3496"/>
        <v>0</v>
      </c>
      <c r="Z675" s="27">
        <f t="shared" si="3497"/>
        <v>0</v>
      </c>
      <c r="AA675" s="27">
        <f t="shared" si="3498"/>
        <v>0</v>
      </c>
      <c r="AB675" s="27">
        <f t="shared" si="3499"/>
        <v>210</v>
      </c>
      <c r="AC675" s="27">
        <f t="shared" si="3500"/>
        <v>214</v>
      </c>
      <c r="AD675" s="27">
        <f t="shared" si="3501"/>
        <v>218</v>
      </c>
    </row>
    <row r="676" spans="1:30" s="2" customFormat="1" ht="18" customHeight="1">
      <c r="A676" s="72"/>
      <c r="B676" s="25" t="s">
        <v>456</v>
      </c>
      <c r="C676" s="25" t="s">
        <v>457</v>
      </c>
      <c r="D676" s="25" t="s">
        <v>2</v>
      </c>
      <c r="E676" s="4"/>
      <c r="F676" s="9">
        <v>2</v>
      </c>
      <c r="G676" s="9"/>
      <c r="H676" s="3">
        <v>0.7</v>
      </c>
      <c r="I676" s="3">
        <v>0.75</v>
      </c>
      <c r="J676" s="3">
        <v>0.8</v>
      </c>
      <c r="K676" s="3">
        <v>0.8</v>
      </c>
      <c r="L676" s="3">
        <v>0.8</v>
      </c>
      <c r="M676" s="5">
        <f>VLOOKUP($C676,'[1]1.계획인구(행정)'!$C$7:$U$501,14,FALSE)</f>
        <v>113</v>
      </c>
      <c r="N676" s="5">
        <f>VLOOKUP($C676,'[1]1.계획인구(행정)'!$C$7:$U$501,15,FALSE)</f>
        <v>113</v>
      </c>
      <c r="O676" s="5">
        <f>VLOOKUP($C676,'[1]1.계획인구(행정)'!$C$7:$U$501,16,FALSE)</f>
        <v>111</v>
      </c>
      <c r="P676" s="5">
        <f>VLOOKUP($C676,'[1]1.계획인구(행정)'!$C$7:$U$501,17,FALSE)</f>
        <v>111</v>
      </c>
      <c r="Q676" s="5">
        <f>VLOOKUP($C676,'[1]1.계획인구(행정)'!$C$7:$U$501,18,FALSE)</f>
        <v>113</v>
      </c>
      <c r="R676" s="5">
        <f>VLOOKUP($C676,'[1]1.계획인구(행정)'!$C$7:$U$501,19,FALSE)</f>
        <v>115</v>
      </c>
      <c r="S676" s="27">
        <f t="shared" si="3490"/>
        <v>0</v>
      </c>
      <c r="T676" s="27">
        <f t="shared" si="3491"/>
        <v>0</v>
      </c>
      <c r="U676" s="27">
        <f t="shared" si="3492"/>
        <v>0</v>
      </c>
      <c r="V676" s="27">
        <f t="shared" si="3493"/>
        <v>89</v>
      </c>
      <c r="W676" s="27">
        <f t="shared" si="3494"/>
        <v>90</v>
      </c>
      <c r="X676" s="27">
        <f t="shared" si="3495"/>
        <v>92</v>
      </c>
      <c r="Y676" s="27">
        <f t="shared" si="3496"/>
        <v>0</v>
      </c>
      <c r="Z676" s="27">
        <f t="shared" si="3497"/>
        <v>0</v>
      </c>
      <c r="AA676" s="27">
        <f t="shared" si="3498"/>
        <v>0</v>
      </c>
      <c r="AB676" s="27">
        <f t="shared" si="3499"/>
        <v>89</v>
      </c>
      <c r="AC676" s="27">
        <f t="shared" si="3500"/>
        <v>90</v>
      </c>
      <c r="AD676" s="27">
        <f t="shared" si="3501"/>
        <v>92</v>
      </c>
    </row>
    <row r="677" spans="1:30" s="2" customFormat="1" ht="18" customHeight="1">
      <c r="A677" s="72"/>
      <c r="B677" s="25" t="s">
        <v>458</v>
      </c>
      <c r="C677" s="22" t="s">
        <v>458</v>
      </c>
      <c r="D677" s="25" t="s">
        <v>2</v>
      </c>
      <c r="E677" s="4"/>
      <c r="F677" s="9">
        <v>2</v>
      </c>
      <c r="G677" s="9"/>
      <c r="H677" s="3">
        <v>0.7</v>
      </c>
      <c r="I677" s="3">
        <v>0.75</v>
      </c>
      <c r="J677" s="3">
        <v>0.8</v>
      </c>
      <c r="K677" s="3">
        <v>0.8</v>
      </c>
      <c r="L677" s="3">
        <v>0.8</v>
      </c>
      <c r="M677" s="5">
        <f>VLOOKUP($C677,'[1]1.계획인구(행정)'!$C$7:$U$501,14,FALSE)</f>
        <v>203</v>
      </c>
      <c r="N677" s="5">
        <f>VLOOKUP($C677,'[1]1.계획인구(행정)'!$C$7:$U$501,15,FALSE)</f>
        <v>204</v>
      </c>
      <c r="O677" s="5">
        <f>VLOOKUP($C677,'[1]1.계획인구(행정)'!$C$7:$U$501,16,FALSE)</f>
        <v>200</v>
      </c>
      <c r="P677" s="5">
        <f>VLOOKUP($C677,'[1]1.계획인구(행정)'!$C$7:$U$501,17,FALSE)</f>
        <v>198</v>
      </c>
      <c r="Q677" s="5">
        <f>VLOOKUP($C677,'[1]1.계획인구(행정)'!$C$7:$U$501,18,FALSE)</f>
        <v>202</v>
      </c>
      <c r="R677" s="5">
        <f>VLOOKUP($C677,'[1]1.계획인구(행정)'!$C$7:$U$501,19,FALSE)</f>
        <v>206</v>
      </c>
      <c r="S677" s="27">
        <f t="shared" si="3490"/>
        <v>0</v>
      </c>
      <c r="T677" s="27">
        <f t="shared" si="3491"/>
        <v>0</v>
      </c>
      <c r="U677" s="27">
        <f t="shared" si="3492"/>
        <v>0</v>
      </c>
      <c r="V677" s="27">
        <f t="shared" si="3493"/>
        <v>158</v>
      </c>
      <c r="W677" s="27">
        <f t="shared" si="3494"/>
        <v>162</v>
      </c>
      <c r="X677" s="27">
        <f t="shared" si="3495"/>
        <v>165</v>
      </c>
      <c r="Y677" s="27">
        <f t="shared" si="3496"/>
        <v>0</v>
      </c>
      <c r="Z677" s="27">
        <f t="shared" si="3497"/>
        <v>0</v>
      </c>
      <c r="AA677" s="27">
        <f t="shared" si="3498"/>
        <v>0</v>
      </c>
      <c r="AB677" s="27">
        <f t="shared" si="3499"/>
        <v>158</v>
      </c>
      <c r="AC677" s="27">
        <f t="shared" si="3500"/>
        <v>162</v>
      </c>
      <c r="AD677" s="27">
        <f t="shared" si="3501"/>
        <v>165</v>
      </c>
    </row>
    <row r="678" spans="1:30" s="2" customFormat="1" ht="18" customHeight="1">
      <c r="A678" s="72"/>
      <c r="B678" s="72" t="s">
        <v>459</v>
      </c>
      <c r="C678" s="22" t="s">
        <v>460</v>
      </c>
      <c r="D678" s="25" t="s">
        <v>2</v>
      </c>
      <c r="E678" s="4"/>
      <c r="F678" s="9"/>
      <c r="G678" s="9"/>
      <c r="H678" s="3"/>
      <c r="I678" s="3"/>
      <c r="J678" s="3"/>
      <c r="K678" s="3"/>
      <c r="L678" s="3"/>
      <c r="M678" s="5">
        <f>SUMPRODUCT(($D679:$D680="계")*(M679:M680))</f>
        <v>195</v>
      </c>
      <c r="N678" s="5">
        <f t="shared" ref="N678:R678" si="3502">SUMPRODUCT(($D679:$D680="계")*(N679:N680))</f>
        <v>196</v>
      </c>
      <c r="O678" s="5">
        <f t="shared" si="3502"/>
        <v>193</v>
      </c>
      <c r="P678" s="5">
        <f t="shared" si="3502"/>
        <v>190</v>
      </c>
      <c r="Q678" s="5">
        <f t="shared" si="3502"/>
        <v>195</v>
      </c>
      <c r="R678" s="5">
        <f t="shared" si="3502"/>
        <v>199</v>
      </c>
      <c r="S678" s="5">
        <f t="shared" ref="S678:T678" si="3503">SUMPRODUCT(($D679:$D680="계")*(S679:S680))</f>
        <v>0</v>
      </c>
      <c r="T678" s="5">
        <f t="shared" si="3503"/>
        <v>0</v>
      </c>
      <c r="U678" s="5">
        <f t="shared" ref="U678" si="3504">SUMPRODUCT(($D679:$D680="계")*(U679:U680))</f>
        <v>0</v>
      </c>
      <c r="V678" s="5">
        <f t="shared" ref="V678" si="3505">SUMPRODUCT(($D679:$D680="계")*(V679:V680))</f>
        <v>152</v>
      </c>
      <c r="W678" s="5">
        <f t="shared" ref="W678" si="3506">SUMPRODUCT(($D679:$D680="계")*(W679:W680))</f>
        <v>156</v>
      </c>
      <c r="X678" s="5">
        <f t="shared" ref="X678" si="3507">SUMPRODUCT(($D679:$D680="계")*(X679:X680))</f>
        <v>159</v>
      </c>
      <c r="Y678" s="5">
        <f t="shared" ref="Y678:Z678" si="3508">SUMPRODUCT(($D679:$D680="계")*(Y679:Y680))</f>
        <v>0</v>
      </c>
      <c r="Z678" s="5">
        <f t="shared" si="3508"/>
        <v>0</v>
      </c>
      <c r="AA678" s="5">
        <f t="shared" ref="AA678" si="3509">SUMPRODUCT(($D679:$D680="계")*(AA679:AA680))</f>
        <v>0</v>
      </c>
      <c r="AB678" s="5">
        <f t="shared" ref="AB678" si="3510">SUMPRODUCT(($D679:$D680="계")*(AB679:AB680))</f>
        <v>152</v>
      </c>
      <c r="AC678" s="5">
        <f t="shared" ref="AC678" si="3511">SUMPRODUCT(($D679:$D680="계")*(AC679:AC680))</f>
        <v>156</v>
      </c>
      <c r="AD678" s="5">
        <f t="shared" ref="AD678" si="3512">SUMPRODUCT(($D679:$D680="계")*(AD679:AD680))</f>
        <v>159</v>
      </c>
    </row>
    <row r="679" spans="1:30" s="2" customFormat="1" ht="18" customHeight="1" outlineLevel="1">
      <c r="A679" s="72"/>
      <c r="B679" s="72"/>
      <c r="C679" s="25" t="s">
        <v>993</v>
      </c>
      <c r="D679" s="25" t="s">
        <v>1122</v>
      </c>
      <c r="E679" s="4"/>
      <c r="F679" s="9">
        <v>2</v>
      </c>
      <c r="G679" s="9"/>
      <c r="H679" s="3">
        <v>0.7</v>
      </c>
      <c r="I679" s="3">
        <v>0.75</v>
      </c>
      <c r="J679" s="3">
        <v>0.8</v>
      </c>
      <c r="K679" s="3">
        <v>0.8</v>
      </c>
      <c r="L679" s="3">
        <v>0.8</v>
      </c>
      <c r="M679" s="5">
        <f>VLOOKUP($C679,'[1]1.계획인구(행정)'!$C$7:$U$501,14,FALSE)</f>
        <v>131</v>
      </c>
      <c r="N679" s="5">
        <f>VLOOKUP($C679,'[1]1.계획인구(행정)'!$C$7:$U$501,15,FALSE)</f>
        <v>132</v>
      </c>
      <c r="O679" s="5">
        <f>VLOOKUP($C679,'[1]1.계획인구(행정)'!$C$7:$U$501,16,FALSE)</f>
        <v>130</v>
      </c>
      <c r="P679" s="5">
        <f>VLOOKUP($C679,'[1]1.계획인구(행정)'!$C$7:$U$501,17,FALSE)</f>
        <v>128</v>
      </c>
      <c r="Q679" s="5">
        <f>VLOOKUP($C679,'[1]1.계획인구(행정)'!$C$7:$U$501,18,FALSE)</f>
        <v>131</v>
      </c>
      <c r="R679" s="5">
        <f>VLOOKUP($C679,'[1]1.계획인구(행정)'!$C$7:$U$501,19,FALSE)</f>
        <v>134</v>
      </c>
      <c r="S679" s="27">
        <f t="shared" ref="S679:S680" si="3513">ROUND(IF($F679=0,M679,IF($F679=5,0,0))*H679,0)</f>
        <v>0</v>
      </c>
      <c r="T679" s="27">
        <f t="shared" ref="T679:T680" si="3514">ROUND(IF($F679=0,N679,IF($F679=5,0,0))*H679,0)</f>
        <v>0</v>
      </c>
      <c r="U679" s="27">
        <f t="shared" ref="U679:U680" si="3515">ROUND(IF($F679=0,O679,IF($F679=1,O679,IF($F679=5,O679,0)))*I679,0)</f>
        <v>0</v>
      </c>
      <c r="V679" s="27">
        <f t="shared" ref="V679:V680" si="3516">ROUND(IF($F679=0,P679,IF($F679=1,P679,IF($F679=2,P679,IF($F679=5,P679,0))))*J679,0)</f>
        <v>102</v>
      </c>
      <c r="W679" s="27">
        <f t="shared" ref="W679:W680" si="3517">ROUND(IF($F679=0,Q679,IF($F679=1,Q679,IF($F679=2,Q679,IF($F679=3,Q679,IF($F679=5,Q679,0)))))*K679,0)</f>
        <v>105</v>
      </c>
      <c r="X679" s="27">
        <f t="shared" ref="X679:X680" si="3518">ROUND(IF($F679=0,R679,IF($F679=1,R679,IF($F679=2,R679,IF($F679=3,R679,IF($F679=4,R679,IF($F679=5,R679,0))))))*L679,0)</f>
        <v>107</v>
      </c>
      <c r="Y679" s="27">
        <f t="shared" ref="Y679:Y680" si="3519">ROUND(IF($F679=0,M679,IF($F679=5,M679,0))*H679,0)</f>
        <v>0</v>
      </c>
      <c r="Z679" s="27">
        <f t="shared" ref="Z679:Z680" si="3520">ROUND(IF($F679=0,N679,IF($F679=5,N679,0))*H679,0)</f>
        <v>0</v>
      </c>
      <c r="AA679" s="27">
        <f t="shared" ref="AA679:AA680" si="3521">ROUND(IF($F679=0,O679,IF($F679=1,O679,IF($F679=5,O679,0)))*I679,0)</f>
        <v>0</v>
      </c>
      <c r="AB679" s="27">
        <f t="shared" ref="AB679:AB680" si="3522">ROUND(IF($F679=0,P679,IF($F679=1,P679,IF($F679=2,P679,IF($F679=5,P679,0))))*J679,0)</f>
        <v>102</v>
      </c>
      <c r="AC679" s="27">
        <f t="shared" ref="AC679:AC680" si="3523">ROUND(IF($F679=0,Q679,IF($F679=1,Q679,IF($F679=2,Q679,IF($F679=3,Q679,IF($F679=5,Q679,0)))))*K679,0)</f>
        <v>105</v>
      </c>
      <c r="AD679" s="27">
        <f t="shared" ref="AD679:AD680" si="3524">ROUND(IF($F679=0,R679,IF($F679=1,R679,IF($F679=2,R679,IF($F679=3,R679,IF($F679=4,R679,IF($F679=5,R679,0))))))*L679,0)</f>
        <v>107</v>
      </c>
    </row>
    <row r="680" spans="1:30" s="2" customFormat="1" ht="18" customHeight="1" outlineLevel="1">
      <c r="A680" s="72"/>
      <c r="B680" s="72"/>
      <c r="C680" s="25" t="s">
        <v>994</v>
      </c>
      <c r="D680" s="25" t="s">
        <v>1122</v>
      </c>
      <c r="E680" s="4"/>
      <c r="F680" s="9">
        <v>2</v>
      </c>
      <c r="G680" s="9"/>
      <c r="H680" s="3">
        <v>0.7</v>
      </c>
      <c r="I680" s="3">
        <v>0.75</v>
      </c>
      <c r="J680" s="3">
        <v>0.8</v>
      </c>
      <c r="K680" s="3">
        <v>0.8</v>
      </c>
      <c r="L680" s="3">
        <v>0.8</v>
      </c>
      <c r="M680" s="5">
        <f>VLOOKUP($C680,'[1]1.계획인구(행정)'!$C$7:$U$501,14,FALSE)</f>
        <v>64</v>
      </c>
      <c r="N680" s="5">
        <f>VLOOKUP($C680,'[1]1.계획인구(행정)'!$C$7:$U$501,15,FALSE)</f>
        <v>64</v>
      </c>
      <c r="O680" s="5">
        <f>VLOOKUP($C680,'[1]1.계획인구(행정)'!$C$7:$U$501,16,FALSE)</f>
        <v>63</v>
      </c>
      <c r="P680" s="5">
        <f>VLOOKUP($C680,'[1]1.계획인구(행정)'!$C$7:$U$501,17,FALSE)</f>
        <v>62</v>
      </c>
      <c r="Q680" s="5">
        <f>VLOOKUP($C680,'[1]1.계획인구(행정)'!$C$7:$U$501,18,FALSE)</f>
        <v>64</v>
      </c>
      <c r="R680" s="5">
        <f>VLOOKUP($C680,'[1]1.계획인구(행정)'!$C$7:$U$501,19,FALSE)</f>
        <v>65</v>
      </c>
      <c r="S680" s="27">
        <f t="shared" si="3513"/>
        <v>0</v>
      </c>
      <c r="T680" s="27">
        <f t="shared" si="3514"/>
        <v>0</v>
      </c>
      <c r="U680" s="27">
        <f t="shared" si="3515"/>
        <v>0</v>
      </c>
      <c r="V680" s="27">
        <f t="shared" si="3516"/>
        <v>50</v>
      </c>
      <c r="W680" s="27">
        <f t="shared" si="3517"/>
        <v>51</v>
      </c>
      <c r="X680" s="27">
        <f t="shared" si="3518"/>
        <v>52</v>
      </c>
      <c r="Y680" s="27">
        <f t="shared" si="3519"/>
        <v>0</v>
      </c>
      <c r="Z680" s="27">
        <f t="shared" si="3520"/>
        <v>0</v>
      </c>
      <c r="AA680" s="27">
        <f t="shared" si="3521"/>
        <v>0</v>
      </c>
      <c r="AB680" s="27">
        <f t="shared" si="3522"/>
        <v>50</v>
      </c>
      <c r="AC680" s="27">
        <f t="shared" si="3523"/>
        <v>51</v>
      </c>
      <c r="AD680" s="27">
        <f t="shared" si="3524"/>
        <v>52</v>
      </c>
    </row>
    <row r="681" spans="1:30" s="2" customFormat="1" ht="18.600000000000001" customHeight="1">
      <c r="A681" s="72" t="s">
        <v>1515</v>
      </c>
      <c r="B681" s="72" t="s">
        <v>461</v>
      </c>
      <c r="C681" s="25" t="s">
        <v>462</v>
      </c>
      <c r="D681" s="25" t="s">
        <v>2</v>
      </c>
      <c r="E681" s="4"/>
      <c r="F681" s="9"/>
      <c r="G681" s="9"/>
      <c r="H681" s="3"/>
      <c r="I681" s="3"/>
      <c r="J681" s="3"/>
      <c r="K681" s="3"/>
      <c r="L681" s="3"/>
      <c r="M681" s="5">
        <f>SUMPRODUCT(($D682:$D683="계")*(M682:M683))</f>
        <v>303</v>
      </c>
      <c r="N681" s="5">
        <f t="shared" ref="N681:O681" si="3525">SUMPRODUCT(($D682:$D683="계")*(N682:N683))</f>
        <v>303</v>
      </c>
      <c r="O681" s="5">
        <f t="shared" si="3525"/>
        <v>298</v>
      </c>
      <c r="P681" s="5">
        <f t="shared" ref="P681" si="3526">SUMPRODUCT(($D682:$D683="계")*(P682:P683))</f>
        <v>296</v>
      </c>
      <c r="Q681" s="5">
        <f t="shared" ref="Q681" si="3527">SUMPRODUCT(($D682:$D683="계")*(Q682:Q683))</f>
        <v>303</v>
      </c>
      <c r="R681" s="5">
        <f t="shared" ref="R681" si="3528">SUMPRODUCT(($D682:$D683="계")*(R682:R683))</f>
        <v>308</v>
      </c>
      <c r="S681" s="5">
        <f t="shared" ref="S681:T681" si="3529">SUMPRODUCT(($D682:$D683="계")*(S682:S683))</f>
        <v>0</v>
      </c>
      <c r="T681" s="5">
        <f t="shared" si="3529"/>
        <v>0</v>
      </c>
      <c r="U681" s="5">
        <f t="shared" ref="U681" si="3530">SUMPRODUCT(($D682:$D683="계")*(U682:U683))</f>
        <v>0</v>
      </c>
      <c r="V681" s="5">
        <f t="shared" ref="V681" si="3531">SUMPRODUCT(($D682:$D683="계")*(V682:V683))</f>
        <v>237</v>
      </c>
      <c r="W681" s="5">
        <f t="shared" ref="W681" si="3532">SUMPRODUCT(($D682:$D683="계")*(W682:W683))</f>
        <v>242</v>
      </c>
      <c r="X681" s="5">
        <f t="shared" ref="X681" si="3533">SUMPRODUCT(($D682:$D683="계")*(X682:X683))</f>
        <v>246</v>
      </c>
      <c r="Y681" s="5">
        <f t="shared" ref="Y681:Z681" si="3534">SUMPRODUCT(($D682:$D683="계")*(Y682:Y683))</f>
        <v>0</v>
      </c>
      <c r="Z681" s="5">
        <f t="shared" si="3534"/>
        <v>0</v>
      </c>
      <c r="AA681" s="5">
        <f t="shared" ref="AA681" si="3535">SUMPRODUCT(($D682:$D683="계")*(AA682:AA683))</f>
        <v>0</v>
      </c>
      <c r="AB681" s="5">
        <f t="shared" ref="AB681" si="3536">SUMPRODUCT(($D682:$D683="계")*(AB682:AB683))</f>
        <v>237</v>
      </c>
      <c r="AC681" s="5">
        <f t="shared" ref="AC681" si="3537">SUMPRODUCT(($D682:$D683="계")*(AC682:AC683))</f>
        <v>242</v>
      </c>
      <c r="AD681" s="5">
        <f t="shared" ref="AD681" si="3538">SUMPRODUCT(($D682:$D683="계")*(AD682:AD683))</f>
        <v>246</v>
      </c>
    </row>
    <row r="682" spans="1:30" s="2" customFormat="1" ht="18.600000000000001" customHeight="1" outlineLevel="1">
      <c r="A682" s="72"/>
      <c r="B682" s="72"/>
      <c r="C682" s="25" t="s">
        <v>995</v>
      </c>
      <c r="D682" s="25" t="s">
        <v>1122</v>
      </c>
      <c r="E682" s="4"/>
      <c r="F682" s="9">
        <v>2</v>
      </c>
      <c r="G682" s="9"/>
      <c r="H682" s="3">
        <v>0.7</v>
      </c>
      <c r="I682" s="3">
        <v>0.75</v>
      </c>
      <c r="J682" s="3">
        <v>0.8</v>
      </c>
      <c r="K682" s="3">
        <v>0.8</v>
      </c>
      <c r="L682" s="3">
        <v>0.8</v>
      </c>
      <c r="M682" s="5">
        <f>VLOOKUP($C682,'[1]1.계획인구(행정)'!$C$7:$U$501,14,FALSE)</f>
        <v>180</v>
      </c>
      <c r="N682" s="5">
        <f>VLOOKUP($C682,'[1]1.계획인구(행정)'!$C$7:$U$501,15,FALSE)</f>
        <v>180</v>
      </c>
      <c r="O682" s="5">
        <f>VLOOKUP($C682,'[1]1.계획인구(행정)'!$C$7:$U$501,16,FALSE)</f>
        <v>177</v>
      </c>
      <c r="P682" s="5">
        <f>VLOOKUP($C682,'[1]1.계획인구(행정)'!$C$7:$U$501,17,FALSE)</f>
        <v>176</v>
      </c>
      <c r="Q682" s="5">
        <f>VLOOKUP($C682,'[1]1.계획인구(행정)'!$C$7:$U$501,18,FALSE)</f>
        <v>180</v>
      </c>
      <c r="R682" s="5">
        <f>VLOOKUP($C682,'[1]1.계획인구(행정)'!$C$7:$U$501,19,FALSE)</f>
        <v>183</v>
      </c>
      <c r="S682" s="27">
        <f t="shared" ref="S682:S685" si="3539">ROUND(IF($F682=0,M682,IF($F682=5,0,0))*H682,0)</f>
        <v>0</v>
      </c>
      <c r="T682" s="27">
        <f t="shared" ref="T682:T685" si="3540">ROUND(IF($F682=0,N682,IF($F682=5,0,0))*H682,0)</f>
        <v>0</v>
      </c>
      <c r="U682" s="27">
        <f t="shared" ref="U682:U685" si="3541">ROUND(IF($F682=0,O682,IF($F682=1,O682,IF($F682=5,O682,0)))*I682,0)</f>
        <v>0</v>
      </c>
      <c r="V682" s="27">
        <f t="shared" ref="V682:V685" si="3542">ROUND(IF($F682=0,P682,IF($F682=1,P682,IF($F682=2,P682,IF($F682=5,P682,0))))*J682,0)</f>
        <v>141</v>
      </c>
      <c r="W682" s="27">
        <f t="shared" ref="W682:W685" si="3543">ROUND(IF($F682=0,Q682,IF($F682=1,Q682,IF($F682=2,Q682,IF($F682=3,Q682,IF($F682=5,Q682,0)))))*K682,0)</f>
        <v>144</v>
      </c>
      <c r="X682" s="27">
        <f t="shared" ref="X682:X685" si="3544">ROUND(IF($F682=0,R682,IF($F682=1,R682,IF($F682=2,R682,IF($F682=3,R682,IF($F682=4,R682,IF($F682=5,R682,0))))))*L682,0)</f>
        <v>146</v>
      </c>
      <c r="Y682" s="27">
        <f t="shared" ref="Y682:Y685" si="3545">ROUND(IF($F682=0,M682,IF($F682=5,M682,0))*H682,0)</f>
        <v>0</v>
      </c>
      <c r="Z682" s="27">
        <f t="shared" ref="Z682:Z685" si="3546">ROUND(IF($F682=0,N682,IF($F682=5,N682,0))*H682,0)</f>
        <v>0</v>
      </c>
      <c r="AA682" s="27">
        <f t="shared" ref="AA682:AA685" si="3547">ROUND(IF($F682=0,O682,IF($F682=1,O682,IF($F682=5,O682,0)))*I682,0)</f>
        <v>0</v>
      </c>
      <c r="AB682" s="27">
        <f t="shared" ref="AB682:AB685" si="3548">ROUND(IF($F682=0,P682,IF($F682=1,P682,IF($F682=2,P682,IF($F682=5,P682,0))))*J682,0)</f>
        <v>141</v>
      </c>
      <c r="AC682" s="27">
        <f t="shared" ref="AC682:AC685" si="3549">ROUND(IF($F682=0,Q682,IF($F682=1,Q682,IF($F682=2,Q682,IF($F682=3,Q682,IF($F682=5,Q682,0)))))*K682,0)</f>
        <v>144</v>
      </c>
      <c r="AD682" s="27">
        <f t="shared" ref="AD682:AD685" si="3550">ROUND(IF($F682=0,R682,IF($F682=1,R682,IF($F682=2,R682,IF($F682=3,R682,IF($F682=4,R682,IF($F682=5,R682,0))))))*L682,0)</f>
        <v>146</v>
      </c>
    </row>
    <row r="683" spans="1:30" s="2" customFormat="1" ht="18.600000000000001" customHeight="1" outlineLevel="1">
      <c r="A683" s="72"/>
      <c r="B683" s="72"/>
      <c r="C683" s="25" t="s">
        <v>996</v>
      </c>
      <c r="D683" s="25" t="s">
        <v>1122</v>
      </c>
      <c r="E683" s="4"/>
      <c r="F683" s="9">
        <v>2</v>
      </c>
      <c r="G683" s="9"/>
      <c r="H683" s="3">
        <v>0.7</v>
      </c>
      <c r="I683" s="3">
        <v>0.75</v>
      </c>
      <c r="J683" s="3">
        <v>0.8</v>
      </c>
      <c r="K683" s="3">
        <v>0.8</v>
      </c>
      <c r="L683" s="3">
        <v>0.8</v>
      </c>
      <c r="M683" s="5">
        <f>VLOOKUP($C683,'[1]1.계획인구(행정)'!$C$7:$U$501,14,FALSE)</f>
        <v>123</v>
      </c>
      <c r="N683" s="5">
        <f>VLOOKUP($C683,'[1]1.계획인구(행정)'!$C$7:$U$501,15,FALSE)</f>
        <v>123</v>
      </c>
      <c r="O683" s="5">
        <f>VLOOKUP($C683,'[1]1.계획인구(행정)'!$C$7:$U$501,16,FALSE)</f>
        <v>121</v>
      </c>
      <c r="P683" s="5">
        <f>VLOOKUP($C683,'[1]1.계획인구(행정)'!$C$7:$U$501,17,FALSE)</f>
        <v>120</v>
      </c>
      <c r="Q683" s="5">
        <f>VLOOKUP($C683,'[1]1.계획인구(행정)'!$C$7:$U$501,18,FALSE)</f>
        <v>123</v>
      </c>
      <c r="R683" s="5">
        <f>VLOOKUP($C683,'[1]1.계획인구(행정)'!$C$7:$U$501,19,FALSE)</f>
        <v>125</v>
      </c>
      <c r="S683" s="27">
        <f t="shared" si="3539"/>
        <v>0</v>
      </c>
      <c r="T683" s="27">
        <f t="shared" si="3540"/>
        <v>0</v>
      </c>
      <c r="U683" s="27">
        <f t="shared" si="3541"/>
        <v>0</v>
      </c>
      <c r="V683" s="27">
        <f t="shared" si="3542"/>
        <v>96</v>
      </c>
      <c r="W683" s="27">
        <f t="shared" si="3543"/>
        <v>98</v>
      </c>
      <c r="X683" s="27">
        <f t="shared" si="3544"/>
        <v>100</v>
      </c>
      <c r="Y683" s="27">
        <f t="shared" si="3545"/>
        <v>0</v>
      </c>
      <c r="Z683" s="27">
        <f t="shared" si="3546"/>
        <v>0</v>
      </c>
      <c r="AA683" s="27">
        <f t="shared" si="3547"/>
        <v>0</v>
      </c>
      <c r="AB683" s="27">
        <f t="shared" si="3548"/>
        <v>96</v>
      </c>
      <c r="AC683" s="27">
        <f t="shared" si="3549"/>
        <v>98</v>
      </c>
      <c r="AD683" s="27">
        <f t="shared" si="3550"/>
        <v>100</v>
      </c>
    </row>
    <row r="684" spans="1:30" s="2" customFormat="1" ht="18.600000000000001" customHeight="1">
      <c r="A684" s="72"/>
      <c r="B684" s="25" t="s">
        <v>463</v>
      </c>
      <c r="C684" s="25" t="s">
        <v>464</v>
      </c>
      <c r="D684" s="25" t="s">
        <v>2</v>
      </c>
      <c r="E684" s="4"/>
      <c r="F684" s="9">
        <v>2</v>
      </c>
      <c r="G684" s="9"/>
      <c r="H684" s="3">
        <v>0.7</v>
      </c>
      <c r="I684" s="3">
        <v>0.75</v>
      </c>
      <c r="J684" s="3">
        <v>0.8</v>
      </c>
      <c r="K684" s="3">
        <v>0.8</v>
      </c>
      <c r="L684" s="3">
        <v>0.8</v>
      </c>
      <c r="M684" s="5">
        <f>VLOOKUP($C684,'[1]1.계획인구(행정)'!$C$7:$U$501,14,FALSE)</f>
        <v>154</v>
      </c>
      <c r="N684" s="5">
        <f>VLOOKUP($C684,'[1]1.계획인구(행정)'!$C$7:$U$501,15,FALSE)</f>
        <v>154</v>
      </c>
      <c r="O684" s="5">
        <f>VLOOKUP($C684,'[1]1.계획인구(행정)'!$C$7:$U$501,16,FALSE)</f>
        <v>152</v>
      </c>
      <c r="P684" s="5">
        <f>VLOOKUP($C684,'[1]1.계획인구(행정)'!$C$7:$U$501,17,FALSE)</f>
        <v>150</v>
      </c>
      <c r="Q684" s="5">
        <f>VLOOKUP($C684,'[1]1.계획인구(행정)'!$C$7:$U$501,18,FALSE)</f>
        <v>154</v>
      </c>
      <c r="R684" s="5">
        <f>VLOOKUP($C684,'[1]1.계획인구(행정)'!$C$7:$U$501,19,FALSE)</f>
        <v>156</v>
      </c>
      <c r="S684" s="27">
        <f t="shared" si="3539"/>
        <v>0</v>
      </c>
      <c r="T684" s="27">
        <f t="shared" si="3540"/>
        <v>0</v>
      </c>
      <c r="U684" s="27">
        <f t="shared" si="3541"/>
        <v>0</v>
      </c>
      <c r="V684" s="27">
        <f t="shared" si="3542"/>
        <v>120</v>
      </c>
      <c r="W684" s="27">
        <f t="shared" si="3543"/>
        <v>123</v>
      </c>
      <c r="X684" s="27">
        <f t="shared" si="3544"/>
        <v>125</v>
      </c>
      <c r="Y684" s="27">
        <f t="shared" si="3545"/>
        <v>0</v>
      </c>
      <c r="Z684" s="27">
        <f t="shared" si="3546"/>
        <v>0</v>
      </c>
      <c r="AA684" s="27">
        <f t="shared" si="3547"/>
        <v>0</v>
      </c>
      <c r="AB684" s="27">
        <f t="shared" si="3548"/>
        <v>120</v>
      </c>
      <c r="AC684" s="27">
        <f t="shared" si="3549"/>
        <v>123</v>
      </c>
      <c r="AD684" s="27">
        <f t="shared" si="3550"/>
        <v>125</v>
      </c>
    </row>
    <row r="685" spans="1:30" s="2" customFormat="1" ht="18.600000000000001" customHeight="1">
      <c r="A685" s="72"/>
      <c r="B685" s="25" t="s">
        <v>465</v>
      </c>
      <c r="C685" s="25" t="s">
        <v>466</v>
      </c>
      <c r="D685" s="25" t="s">
        <v>2</v>
      </c>
      <c r="E685" s="4"/>
      <c r="F685" s="9">
        <v>2</v>
      </c>
      <c r="G685" s="9"/>
      <c r="H685" s="3">
        <v>0.7</v>
      </c>
      <c r="I685" s="3">
        <v>0.75</v>
      </c>
      <c r="J685" s="3">
        <v>0.8</v>
      </c>
      <c r="K685" s="3">
        <v>0.8</v>
      </c>
      <c r="L685" s="3">
        <v>0.8</v>
      </c>
      <c r="M685" s="5">
        <f>VLOOKUP($C685,'[1]1.계획인구(행정)'!$C$7:$U$501,14,FALSE)</f>
        <v>154</v>
      </c>
      <c r="N685" s="5">
        <f>VLOOKUP($C685,'[1]1.계획인구(행정)'!$C$7:$U$501,15,FALSE)</f>
        <v>154</v>
      </c>
      <c r="O685" s="5">
        <f>VLOOKUP($C685,'[1]1.계획인구(행정)'!$C$7:$U$501,16,FALSE)</f>
        <v>152</v>
      </c>
      <c r="P685" s="5">
        <f>VLOOKUP($C685,'[1]1.계획인구(행정)'!$C$7:$U$501,17,FALSE)</f>
        <v>150</v>
      </c>
      <c r="Q685" s="5">
        <f>VLOOKUP($C685,'[1]1.계획인구(행정)'!$C$7:$U$501,18,FALSE)</f>
        <v>154</v>
      </c>
      <c r="R685" s="5">
        <f>VLOOKUP($C685,'[1]1.계획인구(행정)'!$C$7:$U$501,19,FALSE)</f>
        <v>156</v>
      </c>
      <c r="S685" s="27">
        <f t="shared" si="3539"/>
        <v>0</v>
      </c>
      <c r="T685" s="27">
        <f t="shared" si="3540"/>
        <v>0</v>
      </c>
      <c r="U685" s="27">
        <f t="shared" si="3541"/>
        <v>0</v>
      </c>
      <c r="V685" s="27">
        <f t="shared" si="3542"/>
        <v>120</v>
      </c>
      <c r="W685" s="27">
        <f t="shared" si="3543"/>
        <v>123</v>
      </c>
      <c r="X685" s="27">
        <f t="shared" si="3544"/>
        <v>125</v>
      </c>
      <c r="Y685" s="27">
        <f t="shared" si="3545"/>
        <v>0</v>
      </c>
      <c r="Z685" s="27">
        <f t="shared" si="3546"/>
        <v>0</v>
      </c>
      <c r="AA685" s="27">
        <f t="shared" si="3547"/>
        <v>0</v>
      </c>
      <c r="AB685" s="27">
        <f t="shared" si="3548"/>
        <v>120</v>
      </c>
      <c r="AC685" s="27">
        <f t="shared" si="3549"/>
        <v>123</v>
      </c>
      <c r="AD685" s="27">
        <f t="shared" si="3550"/>
        <v>125</v>
      </c>
    </row>
    <row r="686" spans="1:30" s="2" customFormat="1" ht="18.600000000000001" customHeight="1">
      <c r="A686" s="72"/>
      <c r="B686" s="72" t="s">
        <v>467</v>
      </c>
      <c r="C686" s="25" t="s">
        <v>468</v>
      </c>
      <c r="D686" s="25" t="s">
        <v>2</v>
      </c>
      <c r="E686" s="4"/>
      <c r="F686" s="9"/>
      <c r="G686" s="9"/>
      <c r="H686" s="3"/>
      <c r="I686" s="3"/>
      <c r="J686" s="3"/>
      <c r="K686" s="3"/>
      <c r="L686" s="3"/>
      <c r="M686" s="5">
        <f>SUMPRODUCT(($D687:$D688="계")*(M687:M688))</f>
        <v>200</v>
      </c>
      <c r="N686" s="5">
        <f t="shared" ref="N686:R686" si="3551">SUMPRODUCT(($D687:$D688="계")*(N687:N688))</f>
        <v>201</v>
      </c>
      <c r="O686" s="5">
        <f t="shared" si="3551"/>
        <v>198</v>
      </c>
      <c r="P686" s="5">
        <f t="shared" si="3551"/>
        <v>195</v>
      </c>
      <c r="Q686" s="5">
        <f t="shared" si="3551"/>
        <v>200</v>
      </c>
      <c r="R686" s="5">
        <f t="shared" si="3551"/>
        <v>204</v>
      </c>
      <c r="S686" s="5">
        <f t="shared" ref="S686:T686" si="3552">SUMPRODUCT(($D687:$D688="계")*(S687:S688))</f>
        <v>0</v>
      </c>
      <c r="T686" s="5">
        <f t="shared" si="3552"/>
        <v>0</v>
      </c>
      <c r="U686" s="5">
        <f t="shared" ref="U686" si="3553">SUMPRODUCT(($D687:$D688="계")*(U687:U688))</f>
        <v>0</v>
      </c>
      <c r="V686" s="5">
        <f t="shared" ref="V686" si="3554">SUMPRODUCT(($D687:$D688="계")*(V687:V688))</f>
        <v>156</v>
      </c>
      <c r="W686" s="5">
        <f t="shared" ref="W686" si="3555">SUMPRODUCT(($D687:$D688="계")*(W687:W688))</f>
        <v>160</v>
      </c>
      <c r="X686" s="5">
        <f t="shared" ref="X686" si="3556">SUMPRODUCT(($D687:$D688="계")*(X687:X688))</f>
        <v>163</v>
      </c>
      <c r="Y686" s="5">
        <f t="shared" ref="Y686:Z686" si="3557">SUMPRODUCT(($D687:$D688="계")*(Y687:Y688))</f>
        <v>0</v>
      </c>
      <c r="Z686" s="5">
        <f t="shared" si="3557"/>
        <v>0</v>
      </c>
      <c r="AA686" s="5">
        <f t="shared" ref="AA686" si="3558">SUMPRODUCT(($D687:$D688="계")*(AA687:AA688))</f>
        <v>0</v>
      </c>
      <c r="AB686" s="5">
        <f t="shared" ref="AB686" si="3559">SUMPRODUCT(($D687:$D688="계")*(AB687:AB688))</f>
        <v>156</v>
      </c>
      <c r="AC686" s="5">
        <f t="shared" ref="AC686" si="3560">SUMPRODUCT(($D687:$D688="계")*(AC687:AC688))</f>
        <v>160</v>
      </c>
      <c r="AD686" s="5">
        <f t="shared" ref="AD686" si="3561">SUMPRODUCT(($D687:$D688="계")*(AD687:AD688))</f>
        <v>163</v>
      </c>
    </row>
    <row r="687" spans="1:30" s="2" customFormat="1" ht="18.600000000000001" customHeight="1" outlineLevel="1">
      <c r="A687" s="72"/>
      <c r="B687" s="72"/>
      <c r="C687" s="25" t="s">
        <v>997</v>
      </c>
      <c r="D687" s="25" t="s">
        <v>1122</v>
      </c>
      <c r="E687" s="4"/>
      <c r="F687" s="9">
        <v>2</v>
      </c>
      <c r="G687" s="9"/>
      <c r="H687" s="3">
        <v>0.7</v>
      </c>
      <c r="I687" s="3">
        <v>0.75</v>
      </c>
      <c r="J687" s="3">
        <v>0.8</v>
      </c>
      <c r="K687" s="3">
        <v>0.8</v>
      </c>
      <c r="L687" s="3">
        <v>0.8</v>
      </c>
      <c r="M687" s="5">
        <f>VLOOKUP($C687,'[1]1.계획인구(행정)'!$C$7:$U$501,14,FALSE)</f>
        <v>130</v>
      </c>
      <c r="N687" s="5">
        <f>VLOOKUP($C687,'[1]1.계획인구(행정)'!$C$7:$U$501,15,FALSE)</f>
        <v>131</v>
      </c>
      <c r="O687" s="5">
        <f>VLOOKUP($C687,'[1]1.계획인구(행정)'!$C$7:$U$501,16,FALSE)</f>
        <v>129</v>
      </c>
      <c r="P687" s="5">
        <f>VLOOKUP($C687,'[1]1.계획인구(행정)'!$C$7:$U$501,17,FALSE)</f>
        <v>127</v>
      </c>
      <c r="Q687" s="5">
        <f>VLOOKUP($C687,'[1]1.계획인구(행정)'!$C$7:$U$501,18,FALSE)</f>
        <v>130</v>
      </c>
      <c r="R687" s="5">
        <f>VLOOKUP($C687,'[1]1.계획인구(행정)'!$C$7:$U$501,19,FALSE)</f>
        <v>133</v>
      </c>
      <c r="S687" s="27">
        <f t="shared" ref="S687:S689" si="3562">ROUND(IF($F687=0,M687,IF($F687=5,0,0))*H687,0)</f>
        <v>0</v>
      </c>
      <c r="T687" s="27">
        <f t="shared" ref="T687:T689" si="3563">ROUND(IF($F687=0,N687,IF($F687=5,0,0))*H687,0)</f>
        <v>0</v>
      </c>
      <c r="U687" s="27">
        <f t="shared" ref="U687:U689" si="3564">ROUND(IF($F687=0,O687,IF($F687=1,O687,IF($F687=5,O687,0)))*I687,0)</f>
        <v>0</v>
      </c>
      <c r="V687" s="27">
        <f t="shared" ref="V687:V689" si="3565">ROUND(IF($F687=0,P687,IF($F687=1,P687,IF($F687=2,P687,IF($F687=5,P687,0))))*J687,0)</f>
        <v>102</v>
      </c>
      <c r="W687" s="27">
        <f t="shared" ref="W687:W689" si="3566">ROUND(IF($F687=0,Q687,IF($F687=1,Q687,IF($F687=2,Q687,IF($F687=3,Q687,IF($F687=5,Q687,0)))))*K687,0)</f>
        <v>104</v>
      </c>
      <c r="X687" s="27">
        <f t="shared" ref="X687:X689" si="3567">ROUND(IF($F687=0,R687,IF($F687=1,R687,IF($F687=2,R687,IF($F687=3,R687,IF($F687=4,R687,IF($F687=5,R687,0))))))*L687,0)</f>
        <v>106</v>
      </c>
      <c r="Y687" s="27">
        <f t="shared" ref="Y687:Y689" si="3568">ROUND(IF($F687=0,M687,IF($F687=5,M687,0))*H687,0)</f>
        <v>0</v>
      </c>
      <c r="Z687" s="27">
        <f t="shared" ref="Z687:Z689" si="3569">ROUND(IF($F687=0,N687,IF($F687=5,N687,0))*H687,0)</f>
        <v>0</v>
      </c>
      <c r="AA687" s="27">
        <f t="shared" ref="AA687:AA689" si="3570">ROUND(IF($F687=0,O687,IF($F687=1,O687,IF($F687=5,O687,0)))*I687,0)</f>
        <v>0</v>
      </c>
      <c r="AB687" s="27">
        <f t="shared" ref="AB687:AB689" si="3571">ROUND(IF($F687=0,P687,IF($F687=1,P687,IF($F687=2,P687,IF($F687=5,P687,0))))*J687,0)</f>
        <v>102</v>
      </c>
      <c r="AC687" s="27">
        <f t="shared" ref="AC687:AC689" si="3572">ROUND(IF($F687=0,Q687,IF($F687=1,Q687,IF($F687=2,Q687,IF($F687=3,Q687,IF($F687=5,Q687,0)))))*K687,0)</f>
        <v>104</v>
      </c>
      <c r="AD687" s="27">
        <f t="shared" ref="AD687:AD689" si="3573">ROUND(IF($F687=0,R687,IF($F687=1,R687,IF($F687=2,R687,IF($F687=3,R687,IF($F687=4,R687,IF($F687=5,R687,0))))))*L687,0)</f>
        <v>106</v>
      </c>
    </row>
    <row r="688" spans="1:30" s="2" customFormat="1" ht="18.600000000000001" customHeight="1" outlineLevel="1">
      <c r="A688" s="72"/>
      <c r="B688" s="72"/>
      <c r="C688" s="25" t="s">
        <v>998</v>
      </c>
      <c r="D688" s="25" t="s">
        <v>1122</v>
      </c>
      <c r="E688" s="4"/>
      <c r="F688" s="9">
        <v>2</v>
      </c>
      <c r="G688" s="9"/>
      <c r="H688" s="3">
        <v>0.7</v>
      </c>
      <c r="I688" s="3">
        <v>0.75</v>
      </c>
      <c r="J688" s="3">
        <v>0.8</v>
      </c>
      <c r="K688" s="3">
        <v>0.8</v>
      </c>
      <c r="L688" s="3">
        <v>0.8</v>
      </c>
      <c r="M688" s="5">
        <f>VLOOKUP($C688,'[1]1.계획인구(행정)'!$C$7:$U$501,14,FALSE)</f>
        <v>70</v>
      </c>
      <c r="N688" s="5">
        <f>VLOOKUP($C688,'[1]1.계획인구(행정)'!$C$7:$U$501,15,FALSE)</f>
        <v>70</v>
      </c>
      <c r="O688" s="5">
        <f>VLOOKUP($C688,'[1]1.계획인구(행정)'!$C$7:$U$501,16,FALSE)</f>
        <v>69</v>
      </c>
      <c r="P688" s="5">
        <f>VLOOKUP($C688,'[1]1.계획인구(행정)'!$C$7:$U$501,17,FALSE)</f>
        <v>68</v>
      </c>
      <c r="Q688" s="5">
        <f>VLOOKUP($C688,'[1]1.계획인구(행정)'!$C$7:$U$501,18,FALSE)</f>
        <v>70</v>
      </c>
      <c r="R688" s="5">
        <f>VLOOKUP($C688,'[1]1.계획인구(행정)'!$C$7:$U$501,19,FALSE)</f>
        <v>71</v>
      </c>
      <c r="S688" s="27">
        <f t="shared" si="3562"/>
        <v>0</v>
      </c>
      <c r="T688" s="27">
        <f t="shared" si="3563"/>
        <v>0</v>
      </c>
      <c r="U688" s="27">
        <f t="shared" si="3564"/>
        <v>0</v>
      </c>
      <c r="V688" s="27">
        <f t="shared" si="3565"/>
        <v>54</v>
      </c>
      <c r="W688" s="27">
        <f t="shared" si="3566"/>
        <v>56</v>
      </c>
      <c r="X688" s="27">
        <f t="shared" si="3567"/>
        <v>57</v>
      </c>
      <c r="Y688" s="27">
        <f t="shared" si="3568"/>
        <v>0</v>
      </c>
      <c r="Z688" s="27">
        <f t="shared" si="3569"/>
        <v>0</v>
      </c>
      <c r="AA688" s="27">
        <f t="shared" si="3570"/>
        <v>0</v>
      </c>
      <c r="AB688" s="27">
        <f t="shared" si="3571"/>
        <v>54</v>
      </c>
      <c r="AC688" s="27">
        <f t="shared" si="3572"/>
        <v>56</v>
      </c>
      <c r="AD688" s="27">
        <f t="shared" si="3573"/>
        <v>57</v>
      </c>
    </row>
    <row r="689" spans="1:32" s="2" customFormat="1" ht="18.600000000000001" customHeight="1">
      <c r="A689" s="72"/>
      <c r="B689" s="25" t="s">
        <v>469</v>
      </c>
      <c r="C689" s="25" t="s">
        <v>470</v>
      </c>
      <c r="D689" s="25" t="s">
        <v>2</v>
      </c>
      <c r="E689" s="4"/>
      <c r="F689" s="9">
        <v>2</v>
      </c>
      <c r="G689" s="9"/>
      <c r="H689" s="3">
        <v>0.7</v>
      </c>
      <c r="I689" s="3">
        <v>0.75</v>
      </c>
      <c r="J689" s="3">
        <v>0.8</v>
      </c>
      <c r="K689" s="3">
        <v>0.8</v>
      </c>
      <c r="L689" s="3">
        <v>0.8</v>
      </c>
      <c r="M689" s="5">
        <f>VLOOKUP($C689,'[1]1.계획인구(행정)'!$C$7:$U$501,14,FALSE)</f>
        <v>134</v>
      </c>
      <c r="N689" s="5">
        <f>VLOOKUP($C689,'[1]1.계획인구(행정)'!$C$7:$U$501,15,FALSE)</f>
        <v>135</v>
      </c>
      <c r="O689" s="5">
        <f>VLOOKUP($C689,'[1]1.계획인구(행정)'!$C$7:$U$501,16,FALSE)</f>
        <v>133</v>
      </c>
      <c r="P689" s="5">
        <f>VLOOKUP($C689,'[1]1.계획인구(행정)'!$C$7:$U$501,17,FALSE)</f>
        <v>130</v>
      </c>
      <c r="Q689" s="5">
        <f>VLOOKUP($C689,'[1]1.계획인구(행정)'!$C$7:$U$501,18,FALSE)</f>
        <v>134</v>
      </c>
      <c r="R689" s="5">
        <f>VLOOKUP($C689,'[1]1.계획인구(행정)'!$C$7:$U$501,19,FALSE)</f>
        <v>136</v>
      </c>
      <c r="S689" s="27">
        <f t="shared" si="3562"/>
        <v>0</v>
      </c>
      <c r="T689" s="27">
        <f t="shared" si="3563"/>
        <v>0</v>
      </c>
      <c r="U689" s="27">
        <f t="shared" si="3564"/>
        <v>0</v>
      </c>
      <c r="V689" s="27">
        <f t="shared" si="3565"/>
        <v>104</v>
      </c>
      <c r="W689" s="27">
        <f t="shared" si="3566"/>
        <v>107</v>
      </c>
      <c r="X689" s="27">
        <f t="shared" si="3567"/>
        <v>109</v>
      </c>
      <c r="Y689" s="27">
        <f t="shared" si="3568"/>
        <v>0</v>
      </c>
      <c r="Z689" s="27">
        <f t="shared" si="3569"/>
        <v>0</v>
      </c>
      <c r="AA689" s="27">
        <f t="shared" si="3570"/>
        <v>0</v>
      </c>
      <c r="AB689" s="27">
        <f t="shared" si="3571"/>
        <v>104</v>
      </c>
      <c r="AC689" s="27">
        <f t="shared" si="3572"/>
        <v>107</v>
      </c>
      <c r="AD689" s="27">
        <f t="shared" si="3573"/>
        <v>109</v>
      </c>
    </row>
    <row r="690" spans="1:32" s="2" customFormat="1" ht="18.600000000000001" customHeight="1">
      <c r="A690" s="72"/>
      <c r="B690" s="72" t="s">
        <v>445</v>
      </c>
      <c r="C690" s="53" t="s">
        <v>1600</v>
      </c>
      <c r="D690" s="25" t="s">
        <v>2</v>
      </c>
      <c r="E690" s="4"/>
      <c r="F690" s="9"/>
      <c r="G690" s="9"/>
      <c r="H690" s="3"/>
      <c r="I690" s="3"/>
      <c r="J690" s="3"/>
      <c r="K690" s="3"/>
      <c r="L690" s="3"/>
      <c r="M690" s="5">
        <f>SUMPRODUCT(($D691:$D693="계")*(M691:M693))</f>
        <v>276</v>
      </c>
      <c r="N690" s="5">
        <f t="shared" ref="N690:R690" si="3574">SUMPRODUCT(($D691:$D693="계")*(N691:N693))</f>
        <v>277</v>
      </c>
      <c r="O690" s="5">
        <f t="shared" si="3574"/>
        <v>272</v>
      </c>
      <c r="P690" s="5">
        <f t="shared" si="3574"/>
        <v>269</v>
      </c>
      <c r="Q690" s="5">
        <f t="shared" si="3574"/>
        <v>275</v>
      </c>
      <c r="R690" s="5">
        <f t="shared" si="3574"/>
        <v>280</v>
      </c>
      <c r="S690" s="5">
        <f t="shared" ref="S690:T690" si="3575">SUMPRODUCT(($D691:$D693="계")*(S691:S693))</f>
        <v>0</v>
      </c>
      <c r="T690" s="5">
        <f t="shared" si="3575"/>
        <v>0</v>
      </c>
      <c r="U690" s="5">
        <f t="shared" ref="U690" si="3576">SUMPRODUCT(($D691:$D693="계")*(U691:U693))</f>
        <v>0</v>
      </c>
      <c r="V690" s="5">
        <f t="shared" ref="V690" si="3577">SUMPRODUCT(($D691:$D693="계")*(V691:V693))</f>
        <v>215</v>
      </c>
      <c r="W690" s="5">
        <f t="shared" ref="W690" si="3578">SUMPRODUCT(($D691:$D693="계")*(W691:W693))</f>
        <v>220</v>
      </c>
      <c r="X690" s="5">
        <f t="shared" ref="X690" si="3579">SUMPRODUCT(($D691:$D693="계")*(X691:X693))</f>
        <v>224</v>
      </c>
      <c r="Y690" s="5">
        <f t="shared" ref="Y690:Z690" si="3580">SUMPRODUCT(($D691:$D693="계")*(Y691:Y693))</f>
        <v>0</v>
      </c>
      <c r="Z690" s="5">
        <f t="shared" si="3580"/>
        <v>0</v>
      </c>
      <c r="AA690" s="5">
        <f t="shared" ref="AA690" si="3581">SUMPRODUCT(($D691:$D693="계")*(AA691:AA693))</f>
        <v>0</v>
      </c>
      <c r="AB690" s="5">
        <f t="shared" ref="AB690" si="3582">SUMPRODUCT(($D691:$D693="계")*(AB691:AB693))</f>
        <v>215</v>
      </c>
      <c r="AC690" s="5">
        <f t="shared" ref="AC690" si="3583">SUMPRODUCT(($D691:$D693="계")*(AC691:AC693))</f>
        <v>220</v>
      </c>
      <c r="AD690" s="5">
        <f t="shared" ref="AD690" si="3584">SUMPRODUCT(($D691:$D693="계")*(AD691:AD693))</f>
        <v>224</v>
      </c>
    </row>
    <row r="691" spans="1:32" s="2" customFormat="1" ht="18.600000000000001" customHeight="1" outlineLevel="1">
      <c r="A691" s="72"/>
      <c r="B691" s="72"/>
      <c r="C691" s="25" t="s">
        <v>1001</v>
      </c>
      <c r="D691" s="25" t="s">
        <v>1122</v>
      </c>
      <c r="E691" s="4"/>
      <c r="F691" s="9">
        <v>2</v>
      </c>
      <c r="G691" s="9"/>
      <c r="H691" s="3">
        <v>0.7</v>
      </c>
      <c r="I691" s="3">
        <v>0.75</v>
      </c>
      <c r="J691" s="3">
        <v>0.8</v>
      </c>
      <c r="K691" s="3">
        <v>0.8</v>
      </c>
      <c r="L691" s="3">
        <v>0.8</v>
      </c>
      <c r="M691" s="5">
        <f>VLOOKUP($C691,'[1]1.계획인구(행정)'!$C$7:$U$501,14,FALSE)</f>
        <v>56</v>
      </c>
      <c r="N691" s="5">
        <f>VLOOKUP($C691,'[1]1.계획인구(행정)'!$C$7:$U$501,15,FALSE)</f>
        <v>57</v>
      </c>
      <c r="O691" s="5">
        <f>VLOOKUP($C691,'[1]1.계획인구(행정)'!$C$7:$U$501,16,FALSE)</f>
        <v>56</v>
      </c>
      <c r="P691" s="5">
        <f>VLOOKUP($C691,'[1]1.계획인구(행정)'!$C$7:$U$501,17,FALSE)</f>
        <v>55</v>
      </c>
      <c r="Q691" s="5">
        <f>VLOOKUP($C691,'[1]1.계획인구(행정)'!$C$7:$U$501,18,FALSE)</f>
        <v>56</v>
      </c>
      <c r="R691" s="5">
        <f>VLOOKUP($C691,'[1]1.계획인구(행정)'!$C$7:$U$501,19,FALSE)</f>
        <v>57</v>
      </c>
      <c r="S691" s="27">
        <f t="shared" ref="S691:S693" si="3585">ROUND(IF($F691=0,M691,IF($F691=5,0,0))*H691,0)</f>
        <v>0</v>
      </c>
      <c r="T691" s="27">
        <f t="shared" ref="T691:T693" si="3586">ROUND(IF($F691=0,N691,IF($F691=5,0,0))*H691,0)</f>
        <v>0</v>
      </c>
      <c r="U691" s="27">
        <f t="shared" ref="U691:U693" si="3587">ROUND(IF($F691=0,O691,IF($F691=1,O691,IF($F691=5,O691,0)))*I691,0)</f>
        <v>0</v>
      </c>
      <c r="V691" s="27">
        <f t="shared" ref="V691:V693" si="3588">ROUND(IF($F691=0,P691,IF($F691=1,P691,IF($F691=2,P691,IF($F691=5,P691,0))))*J691,0)</f>
        <v>44</v>
      </c>
      <c r="W691" s="27">
        <f t="shared" ref="W691:W693" si="3589">ROUND(IF($F691=0,Q691,IF($F691=1,Q691,IF($F691=2,Q691,IF($F691=3,Q691,IF($F691=5,Q691,0)))))*K691,0)</f>
        <v>45</v>
      </c>
      <c r="X691" s="27">
        <f t="shared" ref="X691:X693" si="3590">ROUND(IF($F691=0,R691,IF($F691=1,R691,IF($F691=2,R691,IF($F691=3,R691,IF($F691=4,R691,IF($F691=5,R691,0))))))*L691,0)</f>
        <v>46</v>
      </c>
      <c r="Y691" s="27">
        <f t="shared" ref="Y691:Y693" si="3591">ROUND(IF($F691=0,M691,IF($F691=5,M691,0))*H691,0)</f>
        <v>0</v>
      </c>
      <c r="Z691" s="27">
        <f t="shared" ref="Z691:Z693" si="3592">ROUND(IF($F691=0,N691,IF($F691=5,N691,0))*H691,0)</f>
        <v>0</v>
      </c>
      <c r="AA691" s="27">
        <f t="shared" ref="AA691:AA693" si="3593">ROUND(IF($F691=0,O691,IF($F691=1,O691,IF($F691=5,O691,0)))*I691,0)</f>
        <v>0</v>
      </c>
      <c r="AB691" s="27">
        <f t="shared" ref="AB691:AB693" si="3594">ROUND(IF($F691=0,P691,IF($F691=1,P691,IF($F691=2,P691,IF($F691=5,P691,0))))*J691,0)</f>
        <v>44</v>
      </c>
      <c r="AC691" s="27">
        <f t="shared" ref="AC691:AC693" si="3595">ROUND(IF($F691=0,Q691,IF($F691=1,Q691,IF($F691=2,Q691,IF($F691=3,Q691,IF($F691=5,Q691,0)))))*K691,0)</f>
        <v>45</v>
      </c>
      <c r="AD691" s="27">
        <f t="shared" ref="AD691:AD693" si="3596">ROUND(IF($F691=0,R691,IF($F691=1,R691,IF($F691=2,R691,IF($F691=3,R691,IF($F691=4,R691,IF($F691=5,R691,0))))))*L691,0)</f>
        <v>46</v>
      </c>
    </row>
    <row r="692" spans="1:32" s="2" customFormat="1" ht="18.600000000000001" customHeight="1" outlineLevel="1">
      <c r="A692" s="72"/>
      <c r="B692" s="72"/>
      <c r="C692" s="25" t="s">
        <v>1002</v>
      </c>
      <c r="D692" s="25" t="s">
        <v>1122</v>
      </c>
      <c r="E692" s="4"/>
      <c r="F692" s="9">
        <v>2</v>
      </c>
      <c r="G692" s="9"/>
      <c r="H692" s="3">
        <v>0.7</v>
      </c>
      <c r="I692" s="3">
        <v>0.75</v>
      </c>
      <c r="J692" s="3">
        <v>0.8</v>
      </c>
      <c r="K692" s="3">
        <v>0.8</v>
      </c>
      <c r="L692" s="3">
        <v>0.8</v>
      </c>
      <c r="M692" s="5">
        <f>VLOOKUP($C692,'[1]1.계획인구(행정)'!$C$7:$U$501,14,FALSE)</f>
        <v>106</v>
      </c>
      <c r="N692" s="5">
        <f>VLOOKUP($C692,'[1]1.계획인구(행정)'!$C$7:$U$501,15,FALSE)</f>
        <v>106</v>
      </c>
      <c r="O692" s="5">
        <f>VLOOKUP($C692,'[1]1.계획인구(행정)'!$C$7:$U$501,16,FALSE)</f>
        <v>104</v>
      </c>
      <c r="P692" s="5">
        <f>VLOOKUP($C692,'[1]1.계획인구(행정)'!$C$7:$U$501,17,FALSE)</f>
        <v>103</v>
      </c>
      <c r="Q692" s="5">
        <f>VLOOKUP($C692,'[1]1.계획인구(행정)'!$C$7:$U$501,18,FALSE)</f>
        <v>106</v>
      </c>
      <c r="R692" s="5">
        <f>VLOOKUP($C692,'[1]1.계획인구(행정)'!$C$7:$U$501,19,FALSE)</f>
        <v>108</v>
      </c>
      <c r="S692" s="27">
        <f t="shared" si="3585"/>
        <v>0</v>
      </c>
      <c r="T692" s="27">
        <f t="shared" si="3586"/>
        <v>0</v>
      </c>
      <c r="U692" s="27">
        <f t="shared" si="3587"/>
        <v>0</v>
      </c>
      <c r="V692" s="27">
        <f t="shared" si="3588"/>
        <v>82</v>
      </c>
      <c r="W692" s="27">
        <f t="shared" si="3589"/>
        <v>85</v>
      </c>
      <c r="X692" s="27">
        <f t="shared" si="3590"/>
        <v>86</v>
      </c>
      <c r="Y692" s="27">
        <f t="shared" si="3591"/>
        <v>0</v>
      </c>
      <c r="Z692" s="27">
        <f t="shared" si="3592"/>
        <v>0</v>
      </c>
      <c r="AA692" s="27">
        <f t="shared" si="3593"/>
        <v>0</v>
      </c>
      <c r="AB692" s="27">
        <f t="shared" si="3594"/>
        <v>82</v>
      </c>
      <c r="AC692" s="27">
        <f t="shared" si="3595"/>
        <v>85</v>
      </c>
      <c r="AD692" s="27">
        <f t="shared" si="3596"/>
        <v>86</v>
      </c>
    </row>
    <row r="693" spans="1:32" s="2" customFormat="1" ht="18.600000000000001" customHeight="1" outlineLevel="1">
      <c r="A693" s="72"/>
      <c r="B693" s="72"/>
      <c r="C693" s="25" t="s">
        <v>1003</v>
      </c>
      <c r="D693" s="25" t="s">
        <v>1122</v>
      </c>
      <c r="E693" s="4"/>
      <c r="F693" s="9">
        <v>2</v>
      </c>
      <c r="G693" s="9"/>
      <c r="H693" s="3">
        <v>0.7</v>
      </c>
      <c r="I693" s="3">
        <v>0.75</v>
      </c>
      <c r="J693" s="3">
        <v>0.8</v>
      </c>
      <c r="K693" s="3">
        <v>0.8</v>
      </c>
      <c r="L693" s="3">
        <v>0.8</v>
      </c>
      <c r="M693" s="5">
        <f>VLOOKUP($C693,'[1]1.계획인구(행정)'!$C$7:$U$501,14,FALSE)</f>
        <v>114</v>
      </c>
      <c r="N693" s="5">
        <f>VLOOKUP($C693,'[1]1.계획인구(행정)'!$C$7:$U$501,15,FALSE)</f>
        <v>114</v>
      </c>
      <c r="O693" s="5">
        <f>VLOOKUP($C693,'[1]1.계획인구(행정)'!$C$7:$U$501,16,FALSE)</f>
        <v>112</v>
      </c>
      <c r="P693" s="5">
        <f>VLOOKUP($C693,'[1]1.계획인구(행정)'!$C$7:$U$501,17,FALSE)</f>
        <v>111</v>
      </c>
      <c r="Q693" s="5">
        <f>VLOOKUP($C693,'[1]1.계획인구(행정)'!$C$7:$U$501,18,FALSE)</f>
        <v>113</v>
      </c>
      <c r="R693" s="5">
        <f>VLOOKUP($C693,'[1]1.계획인구(행정)'!$C$7:$U$501,19,FALSE)</f>
        <v>115</v>
      </c>
      <c r="S693" s="27">
        <f t="shared" si="3585"/>
        <v>0</v>
      </c>
      <c r="T693" s="27">
        <f t="shared" si="3586"/>
        <v>0</v>
      </c>
      <c r="U693" s="27">
        <f t="shared" si="3587"/>
        <v>0</v>
      </c>
      <c r="V693" s="27">
        <f t="shared" si="3588"/>
        <v>89</v>
      </c>
      <c r="W693" s="27">
        <f t="shared" si="3589"/>
        <v>90</v>
      </c>
      <c r="X693" s="27">
        <f t="shared" si="3590"/>
        <v>92</v>
      </c>
      <c r="Y693" s="27">
        <f t="shared" si="3591"/>
        <v>0</v>
      </c>
      <c r="Z693" s="27">
        <f t="shared" si="3592"/>
        <v>0</v>
      </c>
      <c r="AA693" s="27">
        <f t="shared" si="3593"/>
        <v>0</v>
      </c>
      <c r="AB693" s="27">
        <f t="shared" si="3594"/>
        <v>89</v>
      </c>
      <c r="AC693" s="27">
        <f t="shared" si="3595"/>
        <v>90</v>
      </c>
      <c r="AD693" s="27">
        <f t="shared" si="3596"/>
        <v>92</v>
      </c>
    </row>
    <row r="694" spans="1:32" s="2" customFormat="1" ht="18.600000000000001" customHeight="1">
      <c r="A694" s="72"/>
      <c r="B694" s="72" t="s">
        <v>471</v>
      </c>
      <c r="C694" s="25" t="s">
        <v>472</v>
      </c>
      <c r="D694" s="25" t="s">
        <v>2</v>
      </c>
      <c r="E694" s="4"/>
      <c r="F694" s="9"/>
      <c r="G694" s="9"/>
      <c r="H694" s="3"/>
      <c r="I694" s="3"/>
      <c r="J694" s="3"/>
      <c r="K694" s="3"/>
      <c r="L694" s="3"/>
      <c r="M694" s="5">
        <f>SUMPRODUCT(($D695:$D696="계")*(M695:M696))</f>
        <v>221</v>
      </c>
      <c r="N694" s="5">
        <f t="shared" ref="N694:R694" si="3597">SUMPRODUCT(($D695:$D696="계")*(N695:N696))</f>
        <v>222</v>
      </c>
      <c r="O694" s="5">
        <f t="shared" si="3597"/>
        <v>219</v>
      </c>
      <c r="P694" s="5">
        <f t="shared" si="3597"/>
        <v>215</v>
      </c>
      <c r="Q694" s="5">
        <f t="shared" si="3597"/>
        <v>220</v>
      </c>
      <c r="R694" s="5">
        <f t="shared" si="3597"/>
        <v>225</v>
      </c>
      <c r="S694" s="5">
        <f t="shared" ref="S694:T694" si="3598">SUMPRODUCT(($D695:$D696="계")*(S695:S696))</f>
        <v>0</v>
      </c>
      <c r="T694" s="5">
        <f t="shared" si="3598"/>
        <v>0</v>
      </c>
      <c r="U694" s="5">
        <f t="shared" ref="U694" si="3599">SUMPRODUCT(($D695:$D696="계")*(U695:U696))</f>
        <v>0</v>
      </c>
      <c r="V694" s="5">
        <f t="shared" ref="V694" si="3600">SUMPRODUCT(($D695:$D696="계")*(V695:V696))</f>
        <v>172</v>
      </c>
      <c r="W694" s="5">
        <f t="shared" ref="W694" si="3601">SUMPRODUCT(($D695:$D696="계")*(W695:W696))</f>
        <v>176</v>
      </c>
      <c r="X694" s="5">
        <f t="shared" ref="X694" si="3602">SUMPRODUCT(($D695:$D696="계")*(X695:X696))</f>
        <v>180</v>
      </c>
      <c r="Y694" s="5">
        <f t="shared" ref="Y694:Z694" si="3603">SUMPRODUCT(($D695:$D696="계")*(Y695:Y696))</f>
        <v>0</v>
      </c>
      <c r="Z694" s="5">
        <f t="shared" si="3603"/>
        <v>0</v>
      </c>
      <c r="AA694" s="5">
        <f t="shared" ref="AA694" si="3604">SUMPRODUCT(($D695:$D696="계")*(AA695:AA696))</f>
        <v>0</v>
      </c>
      <c r="AB694" s="5">
        <f t="shared" ref="AB694" si="3605">SUMPRODUCT(($D695:$D696="계")*(AB695:AB696))</f>
        <v>172</v>
      </c>
      <c r="AC694" s="5">
        <f t="shared" ref="AC694" si="3606">SUMPRODUCT(($D695:$D696="계")*(AC695:AC696))</f>
        <v>176</v>
      </c>
      <c r="AD694" s="5">
        <f t="shared" ref="AD694" si="3607">SUMPRODUCT(($D695:$D696="계")*(AD695:AD696))</f>
        <v>180</v>
      </c>
    </row>
    <row r="695" spans="1:32" s="2" customFormat="1" ht="18.600000000000001" customHeight="1" outlineLevel="1">
      <c r="A695" s="72"/>
      <c r="B695" s="72"/>
      <c r="C695" s="25" t="s">
        <v>999</v>
      </c>
      <c r="D695" s="25" t="s">
        <v>1122</v>
      </c>
      <c r="E695" s="4"/>
      <c r="F695" s="9">
        <v>2</v>
      </c>
      <c r="G695" s="9"/>
      <c r="H695" s="3">
        <v>0.7</v>
      </c>
      <c r="I695" s="3">
        <v>0.75</v>
      </c>
      <c r="J695" s="3">
        <v>0.8</v>
      </c>
      <c r="K695" s="3">
        <v>0.8</v>
      </c>
      <c r="L695" s="3">
        <v>0.8</v>
      </c>
      <c r="M695" s="5">
        <f>VLOOKUP($C695,'[1]1.계획인구(행정)'!$C$7:$U$501,14,FALSE)</f>
        <v>88</v>
      </c>
      <c r="N695" s="5">
        <f>VLOOKUP($C695,'[1]1.계획인구(행정)'!$C$7:$U$501,15,FALSE)</f>
        <v>88</v>
      </c>
      <c r="O695" s="5">
        <f>VLOOKUP($C695,'[1]1.계획인구(행정)'!$C$7:$U$501,16,FALSE)</f>
        <v>87</v>
      </c>
      <c r="P695" s="5">
        <f>VLOOKUP($C695,'[1]1.계획인구(행정)'!$C$7:$U$501,17,FALSE)</f>
        <v>86</v>
      </c>
      <c r="Q695" s="5">
        <f>VLOOKUP($C695,'[1]1.계획인구(행정)'!$C$7:$U$501,18,FALSE)</f>
        <v>88</v>
      </c>
      <c r="R695" s="5">
        <f>VLOOKUP($C695,'[1]1.계획인구(행정)'!$C$7:$U$501,19,FALSE)</f>
        <v>90</v>
      </c>
      <c r="S695" s="27">
        <f t="shared" ref="S695:S696" si="3608">ROUND(IF($F695=0,M695,IF($F695=5,0,0))*H695,0)</f>
        <v>0</v>
      </c>
      <c r="T695" s="27">
        <f t="shared" ref="T695:T696" si="3609">ROUND(IF($F695=0,N695,IF($F695=5,0,0))*H695,0)</f>
        <v>0</v>
      </c>
      <c r="U695" s="27">
        <f t="shared" ref="U695:U696" si="3610">ROUND(IF($F695=0,O695,IF($F695=1,O695,IF($F695=5,O695,0)))*I695,0)</f>
        <v>0</v>
      </c>
      <c r="V695" s="27">
        <f t="shared" ref="V695:V696" si="3611">ROUND(IF($F695=0,P695,IF($F695=1,P695,IF($F695=2,P695,IF($F695=5,P695,0))))*J695,0)</f>
        <v>69</v>
      </c>
      <c r="W695" s="27">
        <f t="shared" ref="W695:W696" si="3612">ROUND(IF($F695=0,Q695,IF($F695=1,Q695,IF($F695=2,Q695,IF($F695=3,Q695,IF($F695=5,Q695,0)))))*K695,0)</f>
        <v>70</v>
      </c>
      <c r="X695" s="27">
        <f t="shared" ref="X695:X696" si="3613">ROUND(IF($F695=0,R695,IF($F695=1,R695,IF($F695=2,R695,IF($F695=3,R695,IF($F695=4,R695,IF($F695=5,R695,0))))))*L695,0)</f>
        <v>72</v>
      </c>
      <c r="Y695" s="27">
        <f t="shared" ref="Y695:Y696" si="3614">ROUND(IF($F695=0,M695,IF($F695=5,M695,0))*H695,0)</f>
        <v>0</v>
      </c>
      <c r="Z695" s="27">
        <f t="shared" ref="Z695:Z696" si="3615">ROUND(IF($F695=0,N695,IF($F695=5,N695,0))*H695,0)</f>
        <v>0</v>
      </c>
      <c r="AA695" s="27">
        <f t="shared" ref="AA695:AA696" si="3616">ROUND(IF($F695=0,O695,IF($F695=1,O695,IF($F695=5,O695,0)))*I695,0)</f>
        <v>0</v>
      </c>
      <c r="AB695" s="27">
        <f t="shared" ref="AB695:AB696" si="3617">ROUND(IF($F695=0,P695,IF($F695=1,P695,IF($F695=2,P695,IF($F695=5,P695,0))))*J695,0)</f>
        <v>69</v>
      </c>
      <c r="AC695" s="27">
        <f t="shared" ref="AC695:AC696" si="3618">ROUND(IF($F695=0,Q695,IF($F695=1,Q695,IF($F695=2,Q695,IF($F695=3,Q695,IF($F695=5,Q695,0)))))*K695,0)</f>
        <v>70</v>
      </c>
      <c r="AD695" s="27">
        <f t="shared" ref="AD695:AD696" si="3619">ROUND(IF($F695=0,R695,IF($F695=1,R695,IF($F695=2,R695,IF($F695=3,R695,IF($F695=4,R695,IF($F695=5,R695,0))))))*L695,0)</f>
        <v>72</v>
      </c>
    </row>
    <row r="696" spans="1:32" s="2" customFormat="1" ht="18.600000000000001" customHeight="1" outlineLevel="1">
      <c r="A696" s="72"/>
      <c r="B696" s="72"/>
      <c r="C696" s="25" t="s">
        <v>1000</v>
      </c>
      <c r="D696" s="25" t="s">
        <v>1122</v>
      </c>
      <c r="E696" s="4"/>
      <c r="F696" s="9">
        <v>2</v>
      </c>
      <c r="G696" s="9"/>
      <c r="H696" s="3">
        <v>0.7</v>
      </c>
      <c r="I696" s="3">
        <v>0.75</v>
      </c>
      <c r="J696" s="3">
        <v>0.8</v>
      </c>
      <c r="K696" s="3">
        <v>0.8</v>
      </c>
      <c r="L696" s="3">
        <v>0.8</v>
      </c>
      <c r="M696" s="5">
        <f>VLOOKUP($C696,'[1]1.계획인구(행정)'!$C$7:$U$501,14,FALSE)</f>
        <v>133</v>
      </c>
      <c r="N696" s="5">
        <f>VLOOKUP($C696,'[1]1.계획인구(행정)'!$C$7:$U$501,15,FALSE)</f>
        <v>134</v>
      </c>
      <c r="O696" s="5">
        <f>VLOOKUP($C696,'[1]1.계획인구(행정)'!$C$7:$U$501,16,FALSE)</f>
        <v>132</v>
      </c>
      <c r="P696" s="5">
        <f>VLOOKUP($C696,'[1]1.계획인구(행정)'!$C$7:$U$501,17,FALSE)</f>
        <v>129</v>
      </c>
      <c r="Q696" s="5">
        <f>VLOOKUP($C696,'[1]1.계획인구(행정)'!$C$7:$U$501,18,FALSE)</f>
        <v>132</v>
      </c>
      <c r="R696" s="5">
        <f>VLOOKUP($C696,'[1]1.계획인구(행정)'!$C$7:$U$501,19,FALSE)</f>
        <v>135</v>
      </c>
      <c r="S696" s="27">
        <f t="shared" si="3608"/>
        <v>0</v>
      </c>
      <c r="T696" s="27">
        <f t="shared" si="3609"/>
        <v>0</v>
      </c>
      <c r="U696" s="27">
        <f t="shared" si="3610"/>
        <v>0</v>
      </c>
      <c r="V696" s="27">
        <f t="shared" si="3611"/>
        <v>103</v>
      </c>
      <c r="W696" s="27">
        <f t="shared" si="3612"/>
        <v>106</v>
      </c>
      <c r="X696" s="27">
        <f t="shared" si="3613"/>
        <v>108</v>
      </c>
      <c r="Y696" s="27">
        <f t="shared" si="3614"/>
        <v>0</v>
      </c>
      <c r="Z696" s="27">
        <f t="shared" si="3615"/>
        <v>0</v>
      </c>
      <c r="AA696" s="27">
        <f t="shared" si="3616"/>
        <v>0</v>
      </c>
      <c r="AB696" s="27">
        <f t="shared" si="3617"/>
        <v>103</v>
      </c>
      <c r="AC696" s="27">
        <f t="shared" si="3618"/>
        <v>106</v>
      </c>
      <c r="AD696" s="27">
        <f t="shared" si="3619"/>
        <v>108</v>
      </c>
    </row>
    <row r="697" spans="1:32" s="2" customFormat="1" ht="18.600000000000001" customHeight="1">
      <c r="A697" s="72" t="s">
        <v>473</v>
      </c>
      <c r="B697" s="73" t="s">
        <v>40</v>
      </c>
      <c r="C697" s="74"/>
      <c r="D697" s="75"/>
      <c r="E697" s="6"/>
      <c r="F697" s="10"/>
      <c r="G697" s="10"/>
      <c r="H697" s="8"/>
      <c r="I697" s="8"/>
      <c r="J697" s="8"/>
      <c r="K697" s="8"/>
      <c r="L697" s="8"/>
      <c r="M697" s="7">
        <f>SUMPRODUCT(($D698:$D826="소계")*(M698:M826))</f>
        <v>6598</v>
      </c>
      <c r="N697" s="7">
        <f t="shared" ref="N697" si="3620">SUMPRODUCT(($D698:$D826="소계")*(N698:N826))</f>
        <v>6606</v>
      </c>
      <c r="O697" s="7">
        <f t="shared" ref="O697:R697" si="3621">SUMPRODUCT(($D698:$D826="소계")*(O698:O826))</f>
        <v>6505</v>
      </c>
      <c r="P697" s="7">
        <f t="shared" si="3621"/>
        <v>9365</v>
      </c>
      <c r="Q697" s="7">
        <f t="shared" si="3621"/>
        <v>9522</v>
      </c>
      <c r="R697" s="7">
        <f t="shared" si="3621"/>
        <v>9642</v>
      </c>
      <c r="S697" s="7">
        <f t="shared" ref="S697:T697" si="3622">SUMPRODUCT(($D698:$D826="소계")*(S698:S826))</f>
        <v>699</v>
      </c>
      <c r="T697" s="7">
        <f t="shared" si="3622"/>
        <v>887</v>
      </c>
      <c r="U697" s="7">
        <f t="shared" ref="U697" si="3623">SUMPRODUCT(($D698:$D826="소계")*(U698:U826))</f>
        <v>3717</v>
      </c>
      <c r="V697" s="7">
        <f t="shared" ref="V697" si="3624">SUMPRODUCT(($D698:$D826="소계")*(V698:V826))</f>
        <v>8408</v>
      </c>
      <c r="W697" s="7">
        <f t="shared" ref="W697" si="3625">SUMPRODUCT(($D698:$D826="소계")*(W698:W826))</f>
        <v>8547</v>
      </c>
      <c r="X697" s="7">
        <f t="shared" ref="X697" si="3626">SUMPRODUCT(($D698:$D826="소계")*(X698:X826))</f>
        <v>8648</v>
      </c>
      <c r="Y697" s="7">
        <f t="shared" ref="Y697:Z697" si="3627">SUMPRODUCT(($D698:$D826="소계")*(Y698:Y826))</f>
        <v>2181</v>
      </c>
      <c r="Z697" s="7">
        <f t="shared" si="3627"/>
        <v>2264</v>
      </c>
      <c r="AA697" s="7">
        <f t="shared" ref="AA697" si="3628">SUMPRODUCT(($D698:$D826="소계")*(AA698:AA826))</f>
        <v>3717</v>
      </c>
      <c r="AB697" s="7">
        <f t="shared" ref="AB697" si="3629">SUMPRODUCT(($D698:$D826="소계")*(AB698:AB826))</f>
        <v>8408</v>
      </c>
      <c r="AC697" s="7">
        <f t="shared" ref="AC697" si="3630">SUMPRODUCT(($D698:$D826="소계")*(AC698:AC826))</f>
        <v>8547</v>
      </c>
      <c r="AD697" s="7">
        <f t="shared" ref="AD697" si="3631">SUMPRODUCT(($D698:$D826="소계")*(AD698:AD826))</f>
        <v>8648</v>
      </c>
      <c r="AE697" s="29">
        <f>S697/M697</f>
        <v>0.10594119430130343</v>
      </c>
      <c r="AF697" s="29">
        <f>Y697/M697</f>
        <v>0.33055471354956045</v>
      </c>
    </row>
    <row r="698" spans="1:32" s="2" customFormat="1" ht="18.600000000000001" customHeight="1">
      <c r="A698" s="72"/>
      <c r="B698" s="72" t="s">
        <v>474</v>
      </c>
      <c r="C698" s="25" t="s">
        <v>475</v>
      </c>
      <c r="D698" s="25" t="s">
        <v>2</v>
      </c>
      <c r="E698" s="4"/>
      <c r="F698" s="9"/>
      <c r="G698" s="9"/>
      <c r="H698" s="3"/>
      <c r="I698" s="3"/>
      <c r="J698" s="3"/>
      <c r="K698" s="3"/>
      <c r="L698" s="3"/>
      <c r="M698" s="5">
        <f>SUMPRODUCT(($D699:$D706="계")*(M699:M706))</f>
        <v>894</v>
      </c>
      <c r="N698" s="5">
        <f t="shared" ref="N698" si="3632">SUMPRODUCT(($D699:$D706="계")*(N699:N706))</f>
        <v>894</v>
      </c>
      <c r="O698" s="5">
        <f t="shared" ref="O698:R698" si="3633">SUMPRODUCT(($D699:$D706="계")*(O699:O706))</f>
        <v>880</v>
      </c>
      <c r="P698" s="5">
        <f t="shared" si="3633"/>
        <v>873</v>
      </c>
      <c r="Q698" s="5">
        <f t="shared" si="3633"/>
        <v>894</v>
      </c>
      <c r="R698" s="5">
        <f t="shared" si="3633"/>
        <v>909</v>
      </c>
      <c r="S698" s="5">
        <f t="shared" ref="S698:T698" si="3634">SUMPRODUCT(($D699:$D706="계")*(S699:S706))</f>
        <v>503</v>
      </c>
      <c r="T698" s="5">
        <f t="shared" si="3634"/>
        <v>503</v>
      </c>
      <c r="U698" s="5">
        <f t="shared" ref="U698" si="3635">SUMPRODUCT(($D699:$D706="계")*(U699:U706))</f>
        <v>613</v>
      </c>
      <c r="V698" s="5">
        <f t="shared" ref="V698" si="3636">SUMPRODUCT(($D699:$D706="계")*(V699:V706))</f>
        <v>742</v>
      </c>
      <c r="W698" s="5">
        <f t="shared" ref="W698" si="3637">SUMPRODUCT(($D699:$D706="계")*(W699:W706))</f>
        <v>761</v>
      </c>
      <c r="X698" s="5">
        <f t="shared" ref="X698" si="3638">SUMPRODUCT(($D699:$D706="계")*(X699:X706))</f>
        <v>773</v>
      </c>
      <c r="Y698" s="5">
        <f t="shared" ref="Y698:Z698" si="3639">SUMPRODUCT(($D699:$D706="계")*(Y699:Y706))</f>
        <v>584</v>
      </c>
      <c r="Z698" s="5">
        <f t="shared" si="3639"/>
        <v>584</v>
      </c>
      <c r="AA698" s="5">
        <f t="shared" ref="AA698" si="3640">SUMPRODUCT(($D699:$D706="계")*(AA699:AA706))</f>
        <v>613</v>
      </c>
      <c r="AB698" s="5">
        <f t="shared" ref="AB698" si="3641">SUMPRODUCT(($D699:$D706="계")*(AB699:AB706))</f>
        <v>742</v>
      </c>
      <c r="AC698" s="5">
        <f t="shared" ref="AC698" si="3642">SUMPRODUCT(($D699:$D706="계")*(AC699:AC706))</f>
        <v>761</v>
      </c>
      <c r="AD698" s="5">
        <f t="shared" ref="AD698" si="3643">SUMPRODUCT(($D699:$D706="계")*(AD699:AD706))</f>
        <v>773</v>
      </c>
    </row>
    <row r="699" spans="1:32" s="2" customFormat="1" ht="18.600000000000001" customHeight="1" outlineLevel="1">
      <c r="A699" s="72"/>
      <c r="B699" s="72"/>
      <c r="C699" s="22" t="s">
        <v>1004</v>
      </c>
      <c r="D699" s="25" t="s">
        <v>1122</v>
      </c>
      <c r="E699" s="4"/>
      <c r="F699" s="9"/>
      <c r="G699" s="9"/>
      <c r="H699" s="3"/>
      <c r="I699" s="3"/>
      <c r="J699" s="3"/>
      <c r="K699" s="3"/>
      <c r="L699" s="3"/>
      <c r="M699" s="5">
        <f>VLOOKUP($C699,'[1]1.계획인구(행정)'!$C$7:$U$501,14,FALSE)</f>
        <v>409</v>
      </c>
      <c r="N699" s="5">
        <f>VLOOKUP($C699,'[1]1.계획인구(행정)'!$C$7:$U$501,15,FALSE)</f>
        <v>409</v>
      </c>
      <c r="O699" s="5">
        <f>VLOOKUP($C699,'[1]1.계획인구(행정)'!$C$7:$U$501,16,FALSE)</f>
        <v>403</v>
      </c>
      <c r="P699" s="5">
        <f>VLOOKUP($C699,'[1]1.계획인구(행정)'!$C$7:$U$501,17,FALSE)</f>
        <v>399</v>
      </c>
      <c r="Q699" s="5">
        <f>VLOOKUP($C699,'[1]1.계획인구(행정)'!$C$7:$U$501,18,FALSE)</f>
        <v>409</v>
      </c>
      <c r="R699" s="5">
        <f>VLOOKUP($C699,'[1]1.계획인구(행정)'!$C$7:$U$501,19,FALSE)</f>
        <v>416</v>
      </c>
      <c r="S699" s="5">
        <f>SUM(S700)</f>
        <v>307</v>
      </c>
      <c r="T699" s="5">
        <f>SUM(T700)</f>
        <v>307</v>
      </c>
      <c r="U699" s="5">
        <f t="shared" ref="U699:AD699" si="3644">SUM(U700)</f>
        <v>322</v>
      </c>
      <c r="V699" s="5">
        <f t="shared" si="3644"/>
        <v>339</v>
      </c>
      <c r="W699" s="5">
        <f t="shared" si="3644"/>
        <v>348</v>
      </c>
      <c r="X699" s="5">
        <f t="shared" si="3644"/>
        <v>354</v>
      </c>
      <c r="Y699" s="5">
        <f t="shared" si="3644"/>
        <v>307</v>
      </c>
      <c r="Z699" s="5">
        <f t="shared" si="3644"/>
        <v>307</v>
      </c>
      <c r="AA699" s="5">
        <f t="shared" si="3644"/>
        <v>322</v>
      </c>
      <c r="AB699" s="5">
        <f t="shared" si="3644"/>
        <v>339</v>
      </c>
      <c r="AC699" s="5">
        <f t="shared" si="3644"/>
        <v>348</v>
      </c>
      <c r="AD699" s="5">
        <f t="shared" si="3644"/>
        <v>354</v>
      </c>
    </row>
    <row r="700" spans="1:32" s="2" customFormat="1" ht="18.600000000000001" customHeight="1" outlineLevel="1">
      <c r="A700" s="72"/>
      <c r="B700" s="72"/>
      <c r="C700" s="11"/>
      <c r="D700" s="25" t="s">
        <v>476</v>
      </c>
      <c r="E700" s="4"/>
      <c r="F700" s="9">
        <v>0</v>
      </c>
      <c r="G700" s="9"/>
      <c r="H700" s="3">
        <v>0.75</v>
      </c>
      <c r="I700" s="3">
        <v>0.8</v>
      </c>
      <c r="J700" s="3">
        <v>0.85</v>
      </c>
      <c r="K700" s="3">
        <v>0.85</v>
      </c>
      <c r="L700" s="3">
        <v>0.85</v>
      </c>
      <c r="M700" s="5">
        <f>M699</f>
        <v>409</v>
      </c>
      <c r="N700" s="5">
        <f t="shared" ref="N700:R700" si="3645">N699</f>
        <v>409</v>
      </c>
      <c r="O700" s="5">
        <f t="shared" si="3645"/>
        <v>403</v>
      </c>
      <c r="P700" s="5">
        <f t="shared" si="3645"/>
        <v>399</v>
      </c>
      <c r="Q700" s="5">
        <f t="shared" si="3645"/>
        <v>409</v>
      </c>
      <c r="R700" s="5">
        <f t="shared" si="3645"/>
        <v>416</v>
      </c>
      <c r="S700" s="27">
        <f t="shared" ref="S700" si="3646">ROUND(IF($F700=0,M700,IF($F700=5,0,0))*H700,0)</f>
        <v>307</v>
      </c>
      <c r="T700" s="27">
        <f t="shared" ref="T700" si="3647">ROUND(IF($F700=0,N700,IF($F700=5,0,0))*H700,0)</f>
        <v>307</v>
      </c>
      <c r="U700" s="27">
        <f>ROUND(IF($F700=0,O700,IF($F700=1,O700,IF($F700=5,O700,0)))*I700,0)</f>
        <v>322</v>
      </c>
      <c r="V700" s="27">
        <f>ROUND(IF($F700=0,P700,IF($F700=1,P700,IF($F700=2,P700,IF($F700=5,P700,0))))*J700,0)</f>
        <v>339</v>
      </c>
      <c r="W700" s="27">
        <f>ROUND(IF($F700=0,Q700,IF($F700=1,Q700,IF($F700=2,Q700,IF($F700=3,Q700,IF($F700=5,Q700,0)))))*K700,0)</f>
        <v>348</v>
      </c>
      <c r="X700" s="27">
        <f>ROUND(IF($F700=0,R700,IF($F700=1,R700,IF($F700=2,R700,IF($F700=3,R700,IF($F700=4,R700,IF($F700=5,R700,0))))))*L700,0)</f>
        <v>354</v>
      </c>
      <c r="Y700" s="27">
        <f t="shared" ref="Y700" si="3648">ROUND(IF($F700=0,M700,IF($F700=5,M700,0))*H700,0)</f>
        <v>307</v>
      </c>
      <c r="Z700" s="27">
        <f t="shared" ref="Z700" si="3649">ROUND(IF($F700=0,N700,IF($F700=5,N700,0))*H700,0)</f>
        <v>307</v>
      </c>
      <c r="AA700" s="27">
        <f>ROUND(IF($F700=0,O700,IF($F700=1,O700,IF($F700=5,O700,0)))*I700,0)</f>
        <v>322</v>
      </c>
      <c r="AB700" s="27">
        <f>ROUND(IF($F700=0,P700,IF($F700=1,P700,IF($F700=2,P700,IF($F700=5,P700,0))))*J700,0)</f>
        <v>339</v>
      </c>
      <c r="AC700" s="27">
        <f>ROUND(IF($F700=0,Q700,IF($F700=1,Q700,IF($F700=2,Q700,IF($F700=3,Q700,IF($F700=5,Q700,0)))))*K700,0)</f>
        <v>348</v>
      </c>
      <c r="AD700" s="27">
        <f>ROUND(IF($F700=0,R700,IF($F700=1,R700,IF($F700=2,R700,IF($F700=3,R700,IF($F700=4,R700,IF($F700=5,R700,0))))))*L700,0)</f>
        <v>354</v>
      </c>
    </row>
    <row r="701" spans="1:32" s="2" customFormat="1" ht="18.600000000000001" customHeight="1" outlineLevel="1">
      <c r="A701" s="72"/>
      <c r="B701" s="72"/>
      <c r="C701" s="22" t="s">
        <v>1005</v>
      </c>
      <c r="D701" s="25" t="s">
        <v>1122</v>
      </c>
      <c r="E701" s="4"/>
      <c r="F701" s="9"/>
      <c r="G701" s="9"/>
      <c r="H701" s="3"/>
      <c r="I701" s="3"/>
      <c r="J701" s="3"/>
      <c r="K701" s="3"/>
      <c r="L701" s="3"/>
      <c r="M701" s="5">
        <f>VLOOKUP($C701,'[1]1.계획인구(행정)'!$C$7:$U$501,14,FALSE)</f>
        <v>261</v>
      </c>
      <c r="N701" s="5">
        <f>VLOOKUP($C701,'[1]1.계획인구(행정)'!$C$7:$U$501,15,FALSE)</f>
        <v>261</v>
      </c>
      <c r="O701" s="5">
        <f>VLOOKUP($C701,'[1]1.계획인구(행정)'!$C$7:$U$501,16,FALSE)</f>
        <v>257</v>
      </c>
      <c r="P701" s="5">
        <f>VLOOKUP($C701,'[1]1.계획인구(행정)'!$C$7:$U$501,17,FALSE)</f>
        <v>255</v>
      </c>
      <c r="Q701" s="5">
        <f>VLOOKUP($C701,'[1]1.계획인구(행정)'!$C$7:$U$501,18,FALSE)</f>
        <v>261</v>
      </c>
      <c r="R701" s="5">
        <f>VLOOKUP($C701,'[1]1.계획인구(행정)'!$C$7:$U$501,19,FALSE)</f>
        <v>265</v>
      </c>
      <c r="S701" s="5">
        <f t="shared" ref="S701:AD701" si="3650">SUM(S702)</f>
        <v>196</v>
      </c>
      <c r="T701" s="5">
        <f t="shared" si="3650"/>
        <v>196</v>
      </c>
      <c r="U701" s="5">
        <f t="shared" si="3650"/>
        <v>206</v>
      </c>
      <c r="V701" s="5">
        <f t="shared" si="3650"/>
        <v>217</v>
      </c>
      <c r="W701" s="5">
        <f t="shared" si="3650"/>
        <v>222</v>
      </c>
      <c r="X701" s="5">
        <f t="shared" si="3650"/>
        <v>225</v>
      </c>
      <c r="Y701" s="5">
        <f t="shared" si="3650"/>
        <v>196</v>
      </c>
      <c r="Z701" s="5">
        <f t="shared" si="3650"/>
        <v>196</v>
      </c>
      <c r="AA701" s="5">
        <f t="shared" si="3650"/>
        <v>206</v>
      </c>
      <c r="AB701" s="5">
        <f t="shared" si="3650"/>
        <v>217</v>
      </c>
      <c r="AC701" s="5">
        <f t="shared" si="3650"/>
        <v>222</v>
      </c>
      <c r="AD701" s="5">
        <f t="shared" si="3650"/>
        <v>225</v>
      </c>
    </row>
    <row r="702" spans="1:32" s="2" customFormat="1" ht="18.600000000000001" customHeight="1" outlineLevel="1">
      <c r="A702" s="72"/>
      <c r="B702" s="72"/>
      <c r="C702" s="11"/>
      <c r="D702" s="25" t="s">
        <v>477</v>
      </c>
      <c r="E702" s="4"/>
      <c r="F702" s="9">
        <v>0</v>
      </c>
      <c r="G702" s="9"/>
      <c r="H702" s="3">
        <v>0.75</v>
      </c>
      <c r="I702" s="3">
        <v>0.8</v>
      </c>
      <c r="J702" s="3">
        <v>0.85</v>
      </c>
      <c r="K702" s="3">
        <v>0.85</v>
      </c>
      <c r="L702" s="3">
        <v>0.85</v>
      </c>
      <c r="M702" s="5">
        <f>M701</f>
        <v>261</v>
      </c>
      <c r="N702" s="5">
        <f t="shared" ref="N702:O702" si="3651">N701</f>
        <v>261</v>
      </c>
      <c r="O702" s="5">
        <f t="shared" si="3651"/>
        <v>257</v>
      </c>
      <c r="P702" s="5">
        <f t="shared" ref="P702" si="3652">P701</f>
        <v>255</v>
      </c>
      <c r="Q702" s="5">
        <f t="shared" ref="Q702" si="3653">Q701</f>
        <v>261</v>
      </c>
      <c r="R702" s="5">
        <f t="shared" ref="R702" si="3654">R701</f>
        <v>265</v>
      </c>
      <c r="S702" s="27">
        <f t="shared" ref="S702" si="3655">ROUND(IF($F702=0,M702,IF($F702=5,0,0))*H702,0)</f>
        <v>196</v>
      </c>
      <c r="T702" s="27">
        <f t="shared" ref="T702" si="3656">ROUND(IF($F702=0,N702,IF($F702=5,0,0))*H702,0)</f>
        <v>196</v>
      </c>
      <c r="U702" s="27">
        <f>ROUND(IF($F702=0,O702,IF($F702=1,O702,IF($F702=5,O702,0)))*I702,0)</f>
        <v>206</v>
      </c>
      <c r="V702" s="27">
        <f>ROUND(IF($F702=0,P702,IF($F702=1,P702,IF($F702=2,P702,IF($F702=5,P702,0))))*J702,0)</f>
        <v>217</v>
      </c>
      <c r="W702" s="27">
        <f>ROUND(IF($F702=0,Q702,IF($F702=1,Q702,IF($F702=2,Q702,IF($F702=3,Q702,IF($F702=5,Q702,0)))))*K702,0)</f>
        <v>222</v>
      </c>
      <c r="X702" s="27">
        <f>ROUND(IF($F702=0,R702,IF($F702=1,R702,IF($F702=2,R702,IF($F702=3,R702,IF($F702=4,R702,IF($F702=5,R702,0))))))*L702,0)</f>
        <v>225</v>
      </c>
      <c r="Y702" s="27">
        <f t="shared" ref="Y702" si="3657">ROUND(IF($F702=0,M702,IF($F702=5,M702,0))*H702,0)</f>
        <v>196</v>
      </c>
      <c r="Z702" s="27">
        <f t="shared" ref="Z702" si="3658">ROUND(IF($F702=0,N702,IF($F702=5,N702,0))*H702,0)</f>
        <v>196</v>
      </c>
      <c r="AA702" s="27">
        <f>ROUND(IF($F702=0,O702,IF($F702=1,O702,IF($F702=5,O702,0)))*I702,0)</f>
        <v>206</v>
      </c>
      <c r="AB702" s="27">
        <f>ROUND(IF($F702=0,P702,IF($F702=1,P702,IF($F702=2,P702,IF($F702=5,P702,0))))*J702,0)</f>
        <v>217</v>
      </c>
      <c r="AC702" s="27">
        <f>ROUND(IF($F702=0,Q702,IF($F702=1,Q702,IF($F702=2,Q702,IF($F702=3,Q702,IF($F702=5,Q702,0)))))*K702,0)</f>
        <v>222</v>
      </c>
      <c r="AD702" s="27">
        <f>ROUND(IF($F702=0,R702,IF($F702=1,R702,IF($F702=2,R702,IF($F702=3,R702,IF($F702=4,R702,IF($F702=5,R702,0))))))*L702,0)</f>
        <v>225</v>
      </c>
    </row>
    <row r="703" spans="1:32" s="2" customFormat="1" ht="18.600000000000001" customHeight="1" outlineLevel="1">
      <c r="A703" s="72"/>
      <c r="B703" s="72"/>
      <c r="C703" s="22" t="s">
        <v>1006</v>
      </c>
      <c r="D703" s="25" t="s">
        <v>1122</v>
      </c>
      <c r="E703" s="4"/>
      <c r="F703" s="9"/>
      <c r="G703" s="9"/>
      <c r="H703" s="3"/>
      <c r="I703" s="3"/>
      <c r="J703" s="3"/>
      <c r="K703" s="3"/>
      <c r="L703" s="3"/>
      <c r="M703" s="5">
        <f>VLOOKUP($C703,'[1]1.계획인구(행정)'!$C$7:$U$501,14,FALSE)</f>
        <v>108</v>
      </c>
      <c r="N703" s="5">
        <f>VLOOKUP($C703,'[1]1.계획인구(행정)'!$C$7:$U$501,15,FALSE)</f>
        <v>108</v>
      </c>
      <c r="O703" s="5">
        <f>VLOOKUP($C703,'[1]1.계획인구(행정)'!$C$7:$U$501,16,FALSE)</f>
        <v>106</v>
      </c>
      <c r="P703" s="5">
        <f>VLOOKUP($C703,'[1]1.계획인구(행정)'!$C$7:$U$501,17,FALSE)</f>
        <v>106</v>
      </c>
      <c r="Q703" s="5">
        <f>VLOOKUP($C703,'[1]1.계획인구(행정)'!$C$7:$U$501,18,FALSE)</f>
        <v>108</v>
      </c>
      <c r="R703" s="5">
        <f>VLOOKUP($C703,'[1]1.계획인구(행정)'!$C$7:$U$501,19,FALSE)</f>
        <v>110</v>
      </c>
      <c r="S703" s="5">
        <f t="shared" ref="S703:AD703" si="3659">SUM(S704)</f>
        <v>0</v>
      </c>
      <c r="T703" s="5">
        <f t="shared" si="3659"/>
        <v>0</v>
      </c>
      <c r="U703" s="5">
        <f t="shared" si="3659"/>
        <v>85</v>
      </c>
      <c r="V703" s="5">
        <f t="shared" si="3659"/>
        <v>90</v>
      </c>
      <c r="W703" s="5">
        <f t="shared" si="3659"/>
        <v>92</v>
      </c>
      <c r="X703" s="5">
        <f t="shared" si="3659"/>
        <v>94</v>
      </c>
      <c r="Y703" s="5">
        <f t="shared" si="3659"/>
        <v>81</v>
      </c>
      <c r="Z703" s="5">
        <f t="shared" si="3659"/>
        <v>81</v>
      </c>
      <c r="AA703" s="5">
        <f t="shared" si="3659"/>
        <v>85</v>
      </c>
      <c r="AB703" s="5">
        <f t="shared" si="3659"/>
        <v>90</v>
      </c>
      <c r="AC703" s="5">
        <f t="shared" si="3659"/>
        <v>92</v>
      </c>
      <c r="AD703" s="5">
        <f t="shared" si="3659"/>
        <v>94</v>
      </c>
    </row>
    <row r="704" spans="1:32" s="2" customFormat="1" ht="18.600000000000001" customHeight="1" outlineLevel="1">
      <c r="A704" s="72"/>
      <c r="B704" s="72"/>
      <c r="C704" s="11"/>
      <c r="D704" s="25" t="s">
        <v>478</v>
      </c>
      <c r="E704" s="4"/>
      <c r="F704" s="9">
        <v>5</v>
      </c>
      <c r="G704" s="9"/>
      <c r="H704" s="3">
        <v>0.75</v>
      </c>
      <c r="I704" s="3">
        <v>0.8</v>
      </c>
      <c r="J704" s="3">
        <v>0.85</v>
      </c>
      <c r="K704" s="3">
        <v>0.85</v>
      </c>
      <c r="L704" s="3">
        <v>0.85</v>
      </c>
      <c r="M704" s="5">
        <f>M703</f>
        <v>108</v>
      </c>
      <c r="N704" s="5">
        <f t="shared" ref="N704:O704" si="3660">N703</f>
        <v>108</v>
      </c>
      <c r="O704" s="5">
        <f t="shared" si="3660"/>
        <v>106</v>
      </c>
      <c r="P704" s="5">
        <f t="shared" ref="P704" si="3661">P703</f>
        <v>106</v>
      </c>
      <c r="Q704" s="5">
        <f t="shared" ref="Q704" si="3662">Q703</f>
        <v>108</v>
      </c>
      <c r="R704" s="5">
        <f t="shared" ref="R704" si="3663">R703</f>
        <v>110</v>
      </c>
      <c r="S704" s="27">
        <f t="shared" ref="S704" si="3664">ROUND(IF($F704=0,M704,IF($F704=5,0,0))*H704,0)</f>
        <v>0</v>
      </c>
      <c r="T704" s="27">
        <f t="shared" ref="T704" si="3665">ROUND(IF($F704=0,N704,IF($F704=5,0,0))*H704,0)</f>
        <v>0</v>
      </c>
      <c r="U704" s="27">
        <f>ROUND(IF($F704=0,O704,IF($F704=1,O704,IF($F704=5,O704,0)))*I704,0)</f>
        <v>85</v>
      </c>
      <c r="V704" s="27">
        <f>ROUND(IF($F704=0,P704,IF($F704=1,P704,IF($F704=2,P704,IF($F704=5,P704,0))))*J704,0)</f>
        <v>90</v>
      </c>
      <c r="W704" s="27">
        <f>ROUND(IF($F704=0,Q704,IF($F704=1,Q704,IF($F704=2,Q704,IF($F704=3,Q704,IF($F704=5,Q704,0)))))*K704,0)</f>
        <v>92</v>
      </c>
      <c r="X704" s="27">
        <f>ROUND(IF($F704=0,R704,IF($F704=1,R704,IF($F704=2,R704,IF($F704=3,R704,IF($F704=4,R704,IF($F704=5,R704,0))))))*L704,0)</f>
        <v>94</v>
      </c>
      <c r="Y704" s="27">
        <f t="shared" ref="Y704" si="3666">ROUND(IF($F704=0,M704,IF($F704=5,M704,0))*H704,0)</f>
        <v>81</v>
      </c>
      <c r="Z704" s="27">
        <f t="shared" ref="Z704" si="3667">ROUND(IF($F704=0,N704,IF($F704=5,N704,0))*H704,0)</f>
        <v>81</v>
      </c>
      <c r="AA704" s="27">
        <f>ROUND(IF($F704=0,O704,IF($F704=1,O704,IF($F704=5,O704,0)))*I704,0)</f>
        <v>85</v>
      </c>
      <c r="AB704" s="27">
        <f>ROUND(IF($F704=0,P704,IF($F704=1,P704,IF($F704=2,P704,IF($F704=5,P704,0))))*J704,0)</f>
        <v>90</v>
      </c>
      <c r="AC704" s="27">
        <f>ROUND(IF($F704=0,Q704,IF($F704=1,Q704,IF($F704=2,Q704,IF($F704=3,Q704,IF($F704=5,Q704,0)))))*K704,0)</f>
        <v>92</v>
      </c>
      <c r="AD704" s="27">
        <f>ROUND(IF($F704=0,R704,IF($F704=1,R704,IF($F704=2,R704,IF($F704=3,R704,IF($F704=4,R704,IF($F704=5,R704,0))))))*L704,0)</f>
        <v>94</v>
      </c>
    </row>
    <row r="705" spans="1:30" s="2" customFormat="1" ht="18.600000000000001" customHeight="1" outlineLevel="1">
      <c r="A705" s="72"/>
      <c r="B705" s="72"/>
      <c r="C705" s="22" t="s">
        <v>1007</v>
      </c>
      <c r="D705" s="25" t="s">
        <v>1122</v>
      </c>
      <c r="E705" s="4"/>
      <c r="F705" s="9"/>
      <c r="G705" s="9"/>
      <c r="H705" s="3"/>
      <c r="I705" s="3"/>
      <c r="J705" s="3"/>
      <c r="K705" s="3"/>
      <c r="L705" s="3"/>
      <c r="M705" s="5">
        <f>VLOOKUP($C705,'[1]1.계획인구(행정)'!$C$7:$U$501,14,FALSE)</f>
        <v>116</v>
      </c>
      <c r="N705" s="5">
        <f>VLOOKUP($C705,'[1]1.계획인구(행정)'!$C$7:$U$501,15,FALSE)</f>
        <v>116</v>
      </c>
      <c r="O705" s="5">
        <f>VLOOKUP($C705,'[1]1.계획인구(행정)'!$C$7:$U$501,16,FALSE)</f>
        <v>114</v>
      </c>
      <c r="P705" s="5">
        <f>VLOOKUP($C705,'[1]1.계획인구(행정)'!$C$7:$U$501,17,FALSE)</f>
        <v>113</v>
      </c>
      <c r="Q705" s="5">
        <f>VLOOKUP($C705,'[1]1.계획인구(행정)'!$C$7:$U$501,18,FALSE)</f>
        <v>116</v>
      </c>
      <c r="R705" s="5">
        <f>VLOOKUP($C705,'[1]1.계획인구(행정)'!$C$7:$U$501,19,FALSE)</f>
        <v>118</v>
      </c>
      <c r="S705" s="5">
        <f t="shared" ref="S705:AD705" si="3668">SUM(S706)</f>
        <v>0</v>
      </c>
      <c r="T705" s="5">
        <f t="shared" si="3668"/>
        <v>0</v>
      </c>
      <c r="U705" s="5">
        <f t="shared" si="3668"/>
        <v>0</v>
      </c>
      <c r="V705" s="5">
        <f t="shared" si="3668"/>
        <v>96</v>
      </c>
      <c r="W705" s="5">
        <f t="shared" si="3668"/>
        <v>99</v>
      </c>
      <c r="X705" s="5">
        <f t="shared" si="3668"/>
        <v>100</v>
      </c>
      <c r="Y705" s="5">
        <f t="shared" si="3668"/>
        <v>0</v>
      </c>
      <c r="Z705" s="5">
        <f t="shared" si="3668"/>
        <v>0</v>
      </c>
      <c r="AA705" s="5">
        <f t="shared" si="3668"/>
        <v>0</v>
      </c>
      <c r="AB705" s="5">
        <f t="shared" si="3668"/>
        <v>96</v>
      </c>
      <c r="AC705" s="5">
        <f t="shared" si="3668"/>
        <v>99</v>
      </c>
      <c r="AD705" s="5">
        <f t="shared" si="3668"/>
        <v>100</v>
      </c>
    </row>
    <row r="706" spans="1:30" s="2" customFormat="1" ht="18.600000000000001" customHeight="1" outlineLevel="1">
      <c r="A706" s="72"/>
      <c r="B706" s="72"/>
      <c r="C706" s="11"/>
      <c r="D706" s="25" t="s">
        <v>479</v>
      </c>
      <c r="E706" s="4"/>
      <c r="F706" s="9">
        <v>2</v>
      </c>
      <c r="G706" s="9"/>
      <c r="H706" s="3">
        <v>0.75</v>
      </c>
      <c r="I706" s="3">
        <v>0.8</v>
      </c>
      <c r="J706" s="3">
        <v>0.85</v>
      </c>
      <c r="K706" s="3">
        <v>0.85</v>
      </c>
      <c r="L706" s="3">
        <v>0.85</v>
      </c>
      <c r="M706" s="5">
        <f>M705</f>
        <v>116</v>
      </c>
      <c r="N706" s="5">
        <f t="shared" ref="N706:O706" si="3669">N705</f>
        <v>116</v>
      </c>
      <c r="O706" s="5">
        <f t="shared" si="3669"/>
        <v>114</v>
      </c>
      <c r="P706" s="5">
        <f t="shared" ref="P706" si="3670">P705</f>
        <v>113</v>
      </c>
      <c r="Q706" s="5">
        <f t="shared" ref="Q706" si="3671">Q705</f>
        <v>116</v>
      </c>
      <c r="R706" s="5">
        <f t="shared" ref="R706" si="3672">R705</f>
        <v>118</v>
      </c>
      <c r="S706" s="27">
        <f t="shared" ref="S706" si="3673">ROUND(IF($F706=0,M706,IF($F706=5,0,0))*H706,0)</f>
        <v>0</v>
      </c>
      <c r="T706" s="27">
        <f t="shared" ref="T706" si="3674">ROUND(IF($F706=0,N706,IF($F706=5,0,0))*H706,0)</f>
        <v>0</v>
      </c>
      <c r="U706" s="27">
        <f>ROUND(IF($F706=0,O706,IF($F706=1,O706,IF($F706=5,O706,0)))*I706,0)</f>
        <v>0</v>
      </c>
      <c r="V706" s="27">
        <f>ROUND(IF($F706=0,P706,IF($F706=1,P706,IF($F706=2,P706,IF($F706=5,P706,0))))*J706,0)</f>
        <v>96</v>
      </c>
      <c r="W706" s="27">
        <f>ROUND(IF($F706=0,Q706,IF($F706=1,Q706,IF($F706=2,Q706,IF($F706=3,Q706,IF($F706=5,Q706,0)))))*K706,0)</f>
        <v>99</v>
      </c>
      <c r="X706" s="27">
        <f>ROUND(IF($F706=0,R706,IF($F706=1,R706,IF($F706=2,R706,IF($F706=3,R706,IF($F706=4,R706,IF($F706=5,R706,0))))))*L706,0)</f>
        <v>100</v>
      </c>
      <c r="Y706" s="27">
        <f t="shared" ref="Y706" si="3675">ROUND(IF($F706=0,M706,IF($F706=5,M706,0))*H706,0)</f>
        <v>0</v>
      </c>
      <c r="Z706" s="27">
        <f t="shared" ref="Z706" si="3676">ROUND(IF($F706=0,N706,IF($F706=5,N706,0))*H706,0)</f>
        <v>0</v>
      </c>
      <c r="AA706" s="27">
        <f>ROUND(IF($F706=0,O706,IF($F706=1,O706,IF($F706=5,O706,0)))*I706,0)</f>
        <v>0</v>
      </c>
      <c r="AB706" s="27">
        <f>ROUND(IF($F706=0,P706,IF($F706=1,P706,IF($F706=2,P706,IF($F706=5,P706,0))))*J706,0)</f>
        <v>96</v>
      </c>
      <c r="AC706" s="27">
        <f>ROUND(IF($F706=0,Q706,IF($F706=1,Q706,IF($F706=2,Q706,IF($F706=3,Q706,IF($F706=5,Q706,0)))))*K706,0)</f>
        <v>99</v>
      </c>
      <c r="AD706" s="27">
        <f>ROUND(IF($F706=0,R706,IF($F706=1,R706,IF($F706=2,R706,IF($F706=3,R706,IF($F706=4,R706,IF($F706=5,R706,0))))))*L706,0)</f>
        <v>100</v>
      </c>
    </row>
    <row r="707" spans="1:30" s="2" customFormat="1" ht="18" customHeight="1">
      <c r="A707" s="72" t="s">
        <v>1516</v>
      </c>
      <c r="B707" s="72" t="s">
        <v>480</v>
      </c>
      <c r="C707" s="25" t="s">
        <v>481</v>
      </c>
      <c r="D707" s="25" t="s">
        <v>2</v>
      </c>
      <c r="E707" s="4"/>
      <c r="F707" s="17"/>
      <c r="G707" s="17"/>
      <c r="H707" s="3"/>
      <c r="I707" s="3"/>
      <c r="J707" s="3"/>
      <c r="K707" s="3"/>
      <c r="L707" s="3"/>
      <c r="M707" s="5">
        <f>SUMPRODUCT(($D708:$D715="계")*(M708:M715))</f>
        <v>417</v>
      </c>
      <c r="N707" s="5">
        <f t="shared" ref="N707" si="3677">SUMPRODUCT(($D708:$D715="계")*(N708:N715))</f>
        <v>418</v>
      </c>
      <c r="O707" s="5">
        <f t="shared" ref="O707:R707" si="3678">SUMPRODUCT(($D708:$D715="계")*(O708:O715))</f>
        <v>412</v>
      </c>
      <c r="P707" s="5">
        <f t="shared" si="3678"/>
        <v>407</v>
      </c>
      <c r="Q707" s="5">
        <f t="shared" si="3678"/>
        <v>417</v>
      </c>
      <c r="R707" s="5">
        <f t="shared" si="3678"/>
        <v>425</v>
      </c>
      <c r="S707" s="5">
        <f t="shared" ref="S707:T707" si="3679">SUMPRODUCT(($D708:$D715="계")*(S708:S715))</f>
        <v>108</v>
      </c>
      <c r="T707" s="5">
        <f t="shared" si="3679"/>
        <v>108</v>
      </c>
      <c r="U707" s="5">
        <f t="shared" ref="U707" si="3680">SUMPRODUCT(($D708:$D715="계")*(U708:U715))</f>
        <v>331</v>
      </c>
      <c r="V707" s="5">
        <f t="shared" ref="V707" si="3681">SUMPRODUCT(($D708:$D715="계")*(V708:V715))</f>
        <v>346</v>
      </c>
      <c r="W707" s="5">
        <f t="shared" ref="W707" si="3682">SUMPRODUCT(($D708:$D715="계")*(W708:W715))</f>
        <v>354</v>
      </c>
      <c r="X707" s="5">
        <f t="shared" ref="X707" si="3683">SUMPRODUCT(($D708:$D715="계")*(X708:X715))</f>
        <v>362</v>
      </c>
      <c r="Y707" s="5">
        <f t="shared" ref="Y707:Z707" si="3684">SUMPRODUCT(($D708:$D715="계")*(Y708:Y715))</f>
        <v>108</v>
      </c>
      <c r="Z707" s="5">
        <f t="shared" si="3684"/>
        <v>0</v>
      </c>
      <c r="AA707" s="5">
        <f t="shared" ref="AA707" si="3685">SUMPRODUCT(($D708:$D715="계")*(AA708:AA715))</f>
        <v>331</v>
      </c>
      <c r="AB707" s="5">
        <f t="shared" ref="AB707" si="3686">SUMPRODUCT(($D708:$D715="계")*(AB708:AB715))</f>
        <v>346</v>
      </c>
      <c r="AC707" s="5">
        <f t="shared" ref="AC707" si="3687">SUMPRODUCT(($D708:$D715="계")*(AC708:AC715))</f>
        <v>354</v>
      </c>
      <c r="AD707" s="5">
        <f t="shared" ref="AD707" si="3688">SUMPRODUCT(($D708:$D715="계")*(AD708:AD715))</f>
        <v>362</v>
      </c>
    </row>
    <row r="708" spans="1:30" s="2" customFormat="1" ht="18" customHeight="1" outlineLevel="1">
      <c r="A708" s="72"/>
      <c r="B708" s="72"/>
      <c r="C708" s="22" t="s">
        <v>1008</v>
      </c>
      <c r="D708" s="25" t="s">
        <v>1122</v>
      </c>
      <c r="E708" s="4"/>
      <c r="F708" s="9"/>
      <c r="G708" s="9"/>
      <c r="H708" s="3"/>
      <c r="I708" s="3"/>
      <c r="J708" s="3"/>
      <c r="K708" s="3"/>
      <c r="L708" s="3"/>
      <c r="M708" s="5">
        <f>VLOOKUP($C708,'[1]1.계획인구(행정)'!$C$7:$U$501,14,FALSE)</f>
        <v>124</v>
      </c>
      <c r="N708" s="5">
        <f>VLOOKUP($C708,'[1]1.계획인구(행정)'!$C$7:$U$501,15,FALSE)</f>
        <v>124</v>
      </c>
      <c r="O708" s="5">
        <f>VLOOKUP($C708,'[1]1.계획인구(행정)'!$C$7:$U$501,16,FALSE)</f>
        <v>122</v>
      </c>
      <c r="P708" s="5">
        <f>VLOOKUP($C708,'[1]1.계획인구(행정)'!$C$7:$U$501,17,FALSE)</f>
        <v>121</v>
      </c>
      <c r="Q708" s="5">
        <f>VLOOKUP($C708,'[1]1.계획인구(행정)'!$C$7:$U$501,18,FALSE)</f>
        <v>124</v>
      </c>
      <c r="R708" s="5">
        <f>VLOOKUP($C708,'[1]1.계획인구(행정)'!$C$7:$U$501,19,FALSE)</f>
        <v>126</v>
      </c>
      <c r="S708" s="5">
        <f>SUM(S709)</f>
        <v>0</v>
      </c>
      <c r="T708" s="5">
        <f>SUM(T709)</f>
        <v>0</v>
      </c>
      <c r="U708" s="5">
        <f t="shared" ref="U708:AD708" si="3689">SUM(U709)</f>
        <v>98</v>
      </c>
      <c r="V708" s="5">
        <f t="shared" si="3689"/>
        <v>103</v>
      </c>
      <c r="W708" s="5">
        <f t="shared" si="3689"/>
        <v>105</v>
      </c>
      <c r="X708" s="5">
        <f t="shared" si="3689"/>
        <v>107</v>
      </c>
      <c r="Y708" s="5">
        <f t="shared" si="3689"/>
        <v>0</v>
      </c>
      <c r="Z708" s="5">
        <f t="shared" si="3689"/>
        <v>0</v>
      </c>
      <c r="AA708" s="5">
        <f t="shared" si="3689"/>
        <v>98</v>
      </c>
      <c r="AB708" s="5">
        <f t="shared" si="3689"/>
        <v>103</v>
      </c>
      <c r="AC708" s="5">
        <f t="shared" si="3689"/>
        <v>105</v>
      </c>
      <c r="AD708" s="5">
        <f t="shared" si="3689"/>
        <v>107</v>
      </c>
    </row>
    <row r="709" spans="1:30" s="2" customFormat="1" ht="18" customHeight="1" outlineLevel="1">
      <c r="A709" s="72"/>
      <c r="B709" s="72"/>
      <c r="C709" s="11"/>
      <c r="D709" s="25" t="s">
        <v>685</v>
      </c>
      <c r="E709" s="4"/>
      <c r="F709" s="9">
        <v>1</v>
      </c>
      <c r="G709" s="9"/>
      <c r="H709" s="3">
        <v>0.75</v>
      </c>
      <c r="I709" s="3">
        <v>0.8</v>
      </c>
      <c r="J709" s="3">
        <v>0.85</v>
      </c>
      <c r="K709" s="3">
        <v>0.85</v>
      </c>
      <c r="L709" s="3">
        <v>0.85</v>
      </c>
      <c r="M709" s="5">
        <f>M708</f>
        <v>124</v>
      </c>
      <c r="N709" s="5">
        <f t="shared" ref="N709:R709" si="3690">N708</f>
        <v>124</v>
      </c>
      <c r="O709" s="5">
        <f t="shared" si="3690"/>
        <v>122</v>
      </c>
      <c r="P709" s="5">
        <f t="shared" si="3690"/>
        <v>121</v>
      </c>
      <c r="Q709" s="5">
        <f t="shared" si="3690"/>
        <v>124</v>
      </c>
      <c r="R709" s="5">
        <f t="shared" si="3690"/>
        <v>126</v>
      </c>
      <c r="S709" s="27">
        <f t="shared" ref="S709" si="3691">ROUND(IF($F709=0,M709,IF($F709=5,0,0))*H709,0)</f>
        <v>0</v>
      </c>
      <c r="T709" s="27">
        <f t="shared" ref="T709" si="3692">ROUND(IF($F709=0,N709,IF($F709=5,0,0))*H709,0)</f>
        <v>0</v>
      </c>
      <c r="U709" s="27">
        <f>ROUND(IF($F709=0,O709,IF($F709=1,O709,IF($F709=5,O709,0)))*I709,0)</f>
        <v>98</v>
      </c>
      <c r="V709" s="27">
        <f>ROUND(IF($F709=0,P709,IF($F709=1,P709,IF($F709=2,P709,IF($F709=5,P709,0))))*J709,0)</f>
        <v>103</v>
      </c>
      <c r="W709" s="27">
        <f>ROUND(IF($F709=0,Q709,IF($F709=1,Q709,IF($F709=2,Q709,IF($F709=3,Q709,IF($F709=5,Q709,0)))))*K709,0)</f>
        <v>105</v>
      </c>
      <c r="X709" s="27">
        <f>ROUND(IF($F709=0,R709,IF($F709=1,R709,IF($F709=2,R709,IF($F709=3,R709,IF($F709=4,R709,IF($F709=5,R709,0))))))*L709,0)</f>
        <v>107</v>
      </c>
      <c r="Y709" s="27">
        <f t="shared" ref="Y709" si="3693">ROUND(IF($F709=0,M709,IF($F709=5,M709,0))*H709,0)</f>
        <v>0</v>
      </c>
      <c r="Z709" s="27">
        <f t="shared" ref="Z709" si="3694">ROUND(IF($F709=0,N709,IF($F709=5,N709,0))*H709,0)</f>
        <v>0</v>
      </c>
      <c r="AA709" s="27">
        <f>ROUND(IF($F709=0,O709,IF($F709=1,O709,IF($F709=5,O709,0)))*I709,0)</f>
        <v>98</v>
      </c>
      <c r="AB709" s="27">
        <f>ROUND(IF($F709=0,P709,IF($F709=1,P709,IF($F709=2,P709,IF($F709=5,P709,0))))*J709,0)</f>
        <v>103</v>
      </c>
      <c r="AC709" s="27">
        <f>ROUND(IF($F709=0,Q709,IF($F709=1,Q709,IF($F709=2,Q709,IF($F709=3,Q709,IF($F709=5,Q709,0)))))*K709,0)</f>
        <v>105</v>
      </c>
      <c r="AD709" s="27">
        <f>ROUND(IF($F709=0,R709,IF($F709=1,R709,IF($F709=2,R709,IF($F709=3,R709,IF($F709=4,R709,IF($F709=5,R709,0))))))*L709,0)</f>
        <v>107</v>
      </c>
    </row>
    <row r="710" spans="1:30" s="2" customFormat="1" ht="18" customHeight="1" outlineLevel="1">
      <c r="A710" s="72"/>
      <c r="B710" s="72"/>
      <c r="C710" s="22" t="s">
        <v>1009</v>
      </c>
      <c r="D710" s="25" t="s">
        <v>1122</v>
      </c>
      <c r="E710" s="4">
        <f>SUM(E711:E712)</f>
        <v>35476</v>
      </c>
      <c r="F710" s="9"/>
      <c r="G710" s="9"/>
      <c r="H710" s="3"/>
      <c r="I710" s="3"/>
      <c r="J710" s="3"/>
      <c r="K710" s="3"/>
      <c r="L710" s="3"/>
      <c r="M710" s="5">
        <f>VLOOKUP($C710,'[1]1.계획인구(행정)'!$C$7:$U$501,14,FALSE)</f>
        <v>129</v>
      </c>
      <c r="N710" s="5">
        <f>VLOOKUP($C710,'[1]1.계획인구(행정)'!$C$7:$U$501,15,FALSE)</f>
        <v>130</v>
      </c>
      <c r="O710" s="5">
        <f>VLOOKUP($C710,'[1]1.계획인구(행정)'!$C$7:$U$501,16,FALSE)</f>
        <v>128</v>
      </c>
      <c r="P710" s="5">
        <f>VLOOKUP($C710,'[1]1.계획인구(행정)'!$C$7:$U$501,17,FALSE)</f>
        <v>126</v>
      </c>
      <c r="Q710" s="5">
        <f>VLOOKUP($C710,'[1]1.계획인구(행정)'!$C$7:$U$501,18,FALSE)</f>
        <v>129</v>
      </c>
      <c r="R710" s="5">
        <f>VLOOKUP($C710,'[1]1.계획인구(행정)'!$C$7:$U$501,19,FALSE)</f>
        <v>132</v>
      </c>
      <c r="S710" s="5">
        <f>SUM(S711:S712)</f>
        <v>0</v>
      </c>
      <c r="T710" s="5">
        <f>SUM(T711:T712)</f>
        <v>0</v>
      </c>
      <c r="U710" s="5">
        <f t="shared" ref="U710:AD710" si="3695">SUM(U711:U712)</f>
        <v>103</v>
      </c>
      <c r="V710" s="5">
        <f t="shared" si="3695"/>
        <v>107</v>
      </c>
      <c r="W710" s="5">
        <f t="shared" si="3695"/>
        <v>110</v>
      </c>
      <c r="X710" s="5">
        <f t="shared" si="3695"/>
        <v>113</v>
      </c>
      <c r="Y710" s="5">
        <f t="shared" si="3695"/>
        <v>0</v>
      </c>
      <c r="Z710" s="5">
        <f t="shared" si="3695"/>
        <v>0</v>
      </c>
      <c r="AA710" s="5">
        <f t="shared" si="3695"/>
        <v>103</v>
      </c>
      <c r="AB710" s="5">
        <f t="shared" si="3695"/>
        <v>107</v>
      </c>
      <c r="AC710" s="5">
        <f t="shared" si="3695"/>
        <v>110</v>
      </c>
      <c r="AD710" s="5">
        <f t="shared" si="3695"/>
        <v>113</v>
      </c>
    </row>
    <row r="711" spans="1:30" s="2" customFormat="1" ht="18" customHeight="1" outlineLevel="1">
      <c r="A711" s="72"/>
      <c r="B711" s="72"/>
      <c r="C711" s="12"/>
      <c r="D711" s="25" t="s">
        <v>686</v>
      </c>
      <c r="E711" s="4">
        <v>29573</v>
      </c>
      <c r="F711" s="9">
        <v>1</v>
      </c>
      <c r="G711" s="9"/>
      <c r="H711" s="3">
        <v>0.75</v>
      </c>
      <c r="I711" s="3">
        <v>0.8</v>
      </c>
      <c r="J711" s="3">
        <v>0.85</v>
      </c>
      <c r="K711" s="3">
        <v>0.85</v>
      </c>
      <c r="L711" s="3">
        <v>0.85</v>
      </c>
      <c r="M711" s="5">
        <f>ROUND(M$710*($E711/$E$710),0)</f>
        <v>108</v>
      </c>
      <c r="N711" s="5">
        <f t="shared" ref="N711:R711" si="3696">ROUND(N$710*($E711/$E$710),0)</f>
        <v>108</v>
      </c>
      <c r="O711" s="5">
        <f t="shared" si="3696"/>
        <v>107</v>
      </c>
      <c r="P711" s="5">
        <f t="shared" si="3696"/>
        <v>105</v>
      </c>
      <c r="Q711" s="5">
        <f t="shared" si="3696"/>
        <v>108</v>
      </c>
      <c r="R711" s="5">
        <f t="shared" si="3696"/>
        <v>110</v>
      </c>
      <c r="S711" s="27">
        <f t="shared" ref="S711:S712" si="3697">ROUND(IF($F711=0,M711,IF($F711=5,0,0))*H711,0)</f>
        <v>0</v>
      </c>
      <c r="T711" s="27">
        <f t="shared" ref="T711:T712" si="3698">ROUND(IF($F711=0,N711,IF($F711=5,0,0))*H711,0)</f>
        <v>0</v>
      </c>
      <c r="U711" s="27">
        <f t="shared" ref="U711:U712" si="3699">ROUND(IF($F711=0,O711,IF($F711=1,O711,IF($F711=5,O711,0)))*I711,0)</f>
        <v>86</v>
      </c>
      <c r="V711" s="27">
        <f t="shared" ref="V711:V712" si="3700">ROUND(IF($F711=0,P711,IF($F711=1,P711,IF($F711=2,P711,IF($F711=5,P711,0))))*J711,0)</f>
        <v>89</v>
      </c>
      <c r="W711" s="27">
        <f t="shared" ref="W711:W712" si="3701">ROUND(IF($F711=0,Q711,IF($F711=1,Q711,IF($F711=2,Q711,IF($F711=3,Q711,IF($F711=5,Q711,0)))))*K711,0)</f>
        <v>92</v>
      </c>
      <c r="X711" s="27">
        <f t="shared" ref="X711:X712" si="3702">ROUND(IF($F711=0,R711,IF($F711=1,R711,IF($F711=2,R711,IF($F711=3,R711,IF($F711=4,R711,IF($F711=5,R711,0))))))*L711,0)</f>
        <v>94</v>
      </c>
      <c r="Y711" s="27">
        <f t="shared" ref="Y711:Y712" si="3703">ROUND(IF($F711=0,M711,IF($F711=5,M711,0))*H711,0)</f>
        <v>0</v>
      </c>
      <c r="Z711" s="27">
        <f t="shared" ref="Z711:Z712" si="3704">ROUND(IF($F711=0,N711,IF($F711=5,N711,0))*H711,0)</f>
        <v>0</v>
      </c>
      <c r="AA711" s="27">
        <f t="shared" ref="AA711:AA712" si="3705">ROUND(IF($F711=0,O711,IF($F711=1,O711,IF($F711=5,O711,0)))*I711,0)</f>
        <v>86</v>
      </c>
      <c r="AB711" s="27">
        <f t="shared" ref="AB711:AB712" si="3706">ROUND(IF($F711=0,P711,IF($F711=1,P711,IF($F711=2,P711,IF($F711=5,P711,0))))*J711,0)</f>
        <v>89</v>
      </c>
      <c r="AC711" s="27">
        <f t="shared" ref="AC711:AC712" si="3707">ROUND(IF($F711=0,Q711,IF($F711=1,Q711,IF($F711=2,Q711,IF($F711=3,Q711,IF($F711=5,Q711,0)))))*K711,0)</f>
        <v>92</v>
      </c>
      <c r="AD711" s="27">
        <f t="shared" ref="AD711:AD712" si="3708">ROUND(IF($F711=0,R711,IF($F711=1,R711,IF($F711=2,R711,IF($F711=3,R711,IF($F711=4,R711,IF($F711=5,R711,0))))))*L711,0)</f>
        <v>94</v>
      </c>
    </row>
    <row r="712" spans="1:30" s="2" customFormat="1" ht="18" customHeight="1" outlineLevel="1">
      <c r="A712" s="72"/>
      <c r="B712" s="72"/>
      <c r="C712" s="11"/>
      <c r="D712" s="25" t="s">
        <v>687</v>
      </c>
      <c r="E712" s="4">
        <v>5903</v>
      </c>
      <c r="F712" s="9">
        <v>1</v>
      </c>
      <c r="G712" s="9"/>
      <c r="H712" s="3">
        <v>0.75</v>
      </c>
      <c r="I712" s="3">
        <v>0.8</v>
      </c>
      <c r="J712" s="3">
        <v>0.85</v>
      </c>
      <c r="K712" s="3">
        <v>0.85</v>
      </c>
      <c r="L712" s="3">
        <v>0.85</v>
      </c>
      <c r="M712" s="5">
        <f>M710-M711</f>
        <v>21</v>
      </c>
      <c r="N712" s="5">
        <f t="shared" ref="N712" si="3709">N710-N711</f>
        <v>22</v>
      </c>
      <c r="O712" s="5">
        <f t="shared" ref="O712:R712" si="3710">O710-O711</f>
        <v>21</v>
      </c>
      <c r="P712" s="5">
        <f t="shared" si="3710"/>
        <v>21</v>
      </c>
      <c r="Q712" s="5">
        <f t="shared" si="3710"/>
        <v>21</v>
      </c>
      <c r="R712" s="5">
        <f t="shared" si="3710"/>
        <v>22</v>
      </c>
      <c r="S712" s="27">
        <f t="shared" si="3697"/>
        <v>0</v>
      </c>
      <c r="T712" s="27">
        <f t="shared" si="3698"/>
        <v>0</v>
      </c>
      <c r="U712" s="27">
        <f t="shared" si="3699"/>
        <v>17</v>
      </c>
      <c r="V712" s="27">
        <f t="shared" si="3700"/>
        <v>18</v>
      </c>
      <c r="W712" s="27">
        <f t="shared" si="3701"/>
        <v>18</v>
      </c>
      <c r="X712" s="27">
        <f t="shared" si="3702"/>
        <v>19</v>
      </c>
      <c r="Y712" s="27">
        <f t="shared" si="3703"/>
        <v>0</v>
      </c>
      <c r="Z712" s="27">
        <f t="shared" si="3704"/>
        <v>0</v>
      </c>
      <c r="AA712" s="27">
        <f t="shared" si="3705"/>
        <v>17</v>
      </c>
      <c r="AB712" s="27">
        <f t="shared" si="3706"/>
        <v>18</v>
      </c>
      <c r="AC712" s="27">
        <f t="shared" si="3707"/>
        <v>18</v>
      </c>
      <c r="AD712" s="27">
        <f t="shared" si="3708"/>
        <v>19</v>
      </c>
    </row>
    <row r="713" spans="1:30" s="2" customFormat="1" ht="18" customHeight="1" outlineLevel="1">
      <c r="A713" s="72"/>
      <c r="B713" s="72"/>
      <c r="C713" s="22" t="s">
        <v>1010</v>
      </c>
      <c r="D713" s="25" t="s">
        <v>1122</v>
      </c>
      <c r="E713" s="4">
        <f>SUM(E714:E715)</f>
        <v>52700</v>
      </c>
      <c r="F713" s="9"/>
      <c r="G713" s="9"/>
      <c r="H713" s="3"/>
      <c r="I713" s="3"/>
      <c r="J713" s="3"/>
      <c r="K713" s="3"/>
      <c r="L713" s="3"/>
      <c r="M713" s="5">
        <f>VLOOKUP($C713,'[1]1.계획인구(행정)'!$C$7:$U$501,14,FALSE)</f>
        <v>164</v>
      </c>
      <c r="N713" s="5">
        <f>VLOOKUP($C713,'[1]1.계획인구(행정)'!$C$7:$U$501,15,FALSE)</f>
        <v>164</v>
      </c>
      <c r="O713" s="5">
        <f>VLOOKUP($C713,'[1]1.계획인구(행정)'!$C$7:$U$501,16,FALSE)</f>
        <v>162</v>
      </c>
      <c r="P713" s="5">
        <f>VLOOKUP($C713,'[1]1.계획인구(행정)'!$C$7:$U$501,17,FALSE)</f>
        <v>160</v>
      </c>
      <c r="Q713" s="5">
        <f>VLOOKUP($C713,'[1]1.계획인구(행정)'!$C$7:$U$501,18,FALSE)</f>
        <v>164</v>
      </c>
      <c r="R713" s="5">
        <f>VLOOKUP($C713,'[1]1.계획인구(행정)'!$C$7:$U$501,19,FALSE)</f>
        <v>167</v>
      </c>
      <c r="S713" s="5">
        <f>SUM(S714:S715)</f>
        <v>108</v>
      </c>
      <c r="T713" s="5">
        <f>SUM(T714:T715)</f>
        <v>108</v>
      </c>
      <c r="U713" s="5">
        <f t="shared" ref="U713:AD713" si="3711">SUM(U714:U715)</f>
        <v>130</v>
      </c>
      <c r="V713" s="5">
        <f t="shared" si="3711"/>
        <v>136</v>
      </c>
      <c r="W713" s="5">
        <f t="shared" si="3711"/>
        <v>139</v>
      </c>
      <c r="X713" s="5">
        <f t="shared" si="3711"/>
        <v>142</v>
      </c>
      <c r="Y713" s="5">
        <f t="shared" si="3711"/>
        <v>108</v>
      </c>
      <c r="Z713" s="5"/>
      <c r="AA713" s="5">
        <f t="shared" si="3711"/>
        <v>130</v>
      </c>
      <c r="AB713" s="5">
        <f t="shared" si="3711"/>
        <v>136</v>
      </c>
      <c r="AC713" s="5">
        <f t="shared" si="3711"/>
        <v>139</v>
      </c>
      <c r="AD713" s="5">
        <f t="shared" si="3711"/>
        <v>142</v>
      </c>
    </row>
    <row r="714" spans="1:30" s="2" customFormat="1" ht="18" customHeight="1" outlineLevel="1">
      <c r="A714" s="72"/>
      <c r="B714" s="72"/>
      <c r="C714" s="12"/>
      <c r="D714" s="25" t="s">
        <v>688</v>
      </c>
      <c r="E714" s="4">
        <v>46250</v>
      </c>
      <c r="F714" s="9">
        <v>0</v>
      </c>
      <c r="G714" s="9"/>
      <c r="H714" s="3">
        <v>0.75</v>
      </c>
      <c r="I714" s="3">
        <v>0.8</v>
      </c>
      <c r="J714" s="3">
        <v>0.85</v>
      </c>
      <c r="K714" s="3">
        <v>0.85</v>
      </c>
      <c r="L714" s="3">
        <v>0.85</v>
      </c>
      <c r="M714" s="5">
        <f>ROUND(M$713*($E714/$E$713),0)</f>
        <v>144</v>
      </c>
      <c r="N714" s="5">
        <f t="shared" ref="N714:R714" si="3712">ROUND(N$713*($E714/$E$713),0)</f>
        <v>144</v>
      </c>
      <c r="O714" s="5">
        <f t="shared" si="3712"/>
        <v>142</v>
      </c>
      <c r="P714" s="5">
        <f t="shared" si="3712"/>
        <v>140</v>
      </c>
      <c r="Q714" s="5">
        <f t="shared" si="3712"/>
        <v>144</v>
      </c>
      <c r="R714" s="5">
        <f t="shared" si="3712"/>
        <v>147</v>
      </c>
      <c r="S714" s="27">
        <f t="shared" ref="S714:S715" si="3713">ROUND(IF($F714=0,M714,IF($F714=5,0,0))*H714,0)</f>
        <v>108</v>
      </c>
      <c r="T714" s="27">
        <f t="shared" ref="T714:T715" si="3714">ROUND(IF($F714=0,N714,IF($F714=5,0,0))*H714,0)</f>
        <v>108</v>
      </c>
      <c r="U714" s="27">
        <f t="shared" ref="U714:U715" si="3715">ROUND(IF($F714=0,O714,IF($F714=1,O714,IF($F714=5,O714,0)))*I714,0)</f>
        <v>114</v>
      </c>
      <c r="V714" s="27">
        <f t="shared" ref="V714:V715" si="3716">ROUND(IF($F714=0,P714,IF($F714=1,P714,IF($F714=2,P714,IF($F714=5,P714,0))))*J714,0)</f>
        <v>119</v>
      </c>
      <c r="W714" s="27">
        <f t="shared" ref="W714:W715" si="3717">ROUND(IF($F714=0,Q714,IF($F714=1,Q714,IF($F714=2,Q714,IF($F714=3,Q714,IF($F714=5,Q714,0)))))*K714,0)</f>
        <v>122</v>
      </c>
      <c r="X714" s="27">
        <f t="shared" ref="X714:X715" si="3718">ROUND(IF($F714=0,R714,IF($F714=1,R714,IF($F714=2,R714,IF($F714=3,R714,IF($F714=4,R714,IF($F714=5,R714,0))))))*L714,0)</f>
        <v>125</v>
      </c>
      <c r="Y714" s="27">
        <f t="shared" ref="Y714:Y715" si="3719">ROUND(IF($F714=0,M714,IF($F714=5,M714,0))*H714,0)</f>
        <v>108</v>
      </c>
      <c r="Z714" s="27">
        <f t="shared" ref="Z714:Z715" si="3720">ROUND(IF($F714=0,N714,IF($F714=5,N714,0))*H714,0)</f>
        <v>108</v>
      </c>
      <c r="AA714" s="27">
        <f t="shared" ref="AA714:AA715" si="3721">ROUND(IF($F714=0,O714,IF($F714=1,O714,IF($F714=5,O714,0)))*I714,0)</f>
        <v>114</v>
      </c>
      <c r="AB714" s="27">
        <f t="shared" ref="AB714:AB715" si="3722">ROUND(IF($F714=0,P714,IF($F714=1,P714,IF($F714=2,P714,IF($F714=5,P714,0))))*J714,0)</f>
        <v>119</v>
      </c>
      <c r="AC714" s="27">
        <f t="shared" ref="AC714:AC715" si="3723">ROUND(IF($F714=0,Q714,IF($F714=1,Q714,IF($F714=2,Q714,IF($F714=3,Q714,IF($F714=5,Q714,0)))))*K714,0)</f>
        <v>122</v>
      </c>
      <c r="AD714" s="27">
        <f t="shared" ref="AD714:AD715" si="3724">ROUND(IF($F714=0,R714,IF($F714=1,R714,IF($F714=2,R714,IF($F714=3,R714,IF($F714=4,R714,IF($F714=5,R714,0))))))*L714,0)</f>
        <v>125</v>
      </c>
    </row>
    <row r="715" spans="1:30" s="2" customFormat="1" ht="18" customHeight="1" outlineLevel="1">
      <c r="A715" s="72"/>
      <c r="B715" s="72"/>
      <c r="C715" s="11"/>
      <c r="D715" s="25" t="s">
        <v>689</v>
      </c>
      <c r="E715" s="4">
        <v>6450</v>
      </c>
      <c r="F715" s="9">
        <v>1</v>
      </c>
      <c r="G715" s="9"/>
      <c r="H715" s="3">
        <v>0.75</v>
      </c>
      <c r="I715" s="3">
        <v>0.8</v>
      </c>
      <c r="J715" s="3">
        <v>0.85</v>
      </c>
      <c r="K715" s="3">
        <v>0.85</v>
      </c>
      <c r="L715" s="3">
        <v>0.85</v>
      </c>
      <c r="M715" s="5">
        <f>M713-M714</f>
        <v>20</v>
      </c>
      <c r="N715" s="5">
        <f t="shared" ref="N715" si="3725">N713-N714</f>
        <v>20</v>
      </c>
      <c r="O715" s="5">
        <f t="shared" ref="O715:R715" si="3726">O713-O714</f>
        <v>20</v>
      </c>
      <c r="P715" s="5">
        <f t="shared" si="3726"/>
        <v>20</v>
      </c>
      <c r="Q715" s="5">
        <f t="shared" si="3726"/>
        <v>20</v>
      </c>
      <c r="R715" s="5">
        <f t="shared" si="3726"/>
        <v>20</v>
      </c>
      <c r="S715" s="27">
        <f t="shared" si="3713"/>
        <v>0</v>
      </c>
      <c r="T715" s="27">
        <f t="shared" si="3714"/>
        <v>0</v>
      </c>
      <c r="U715" s="27">
        <f t="shared" si="3715"/>
        <v>16</v>
      </c>
      <c r="V715" s="27">
        <f t="shared" si="3716"/>
        <v>17</v>
      </c>
      <c r="W715" s="27">
        <f t="shared" si="3717"/>
        <v>17</v>
      </c>
      <c r="X715" s="27">
        <f t="shared" si="3718"/>
        <v>17</v>
      </c>
      <c r="Y715" s="27">
        <f t="shared" si="3719"/>
        <v>0</v>
      </c>
      <c r="Z715" s="27">
        <f t="shared" si="3720"/>
        <v>0</v>
      </c>
      <c r="AA715" s="27">
        <f t="shared" si="3721"/>
        <v>16</v>
      </c>
      <c r="AB715" s="27">
        <f t="shared" si="3722"/>
        <v>17</v>
      </c>
      <c r="AC715" s="27">
        <f t="shared" si="3723"/>
        <v>17</v>
      </c>
      <c r="AD715" s="27">
        <f t="shared" si="3724"/>
        <v>17</v>
      </c>
    </row>
    <row r="716" spans="1:30" s="2" customFormat="1" ht="18" customHeight="1">
      <c r="A716" s="72"/>
      <c r="B716" s="72" t="s">
        <v>482</v>
      </c>
      <c r="C716" s="25" t="s">
        <v>1123</v>
      </c>
      <c r="D716" s="25" t="s">
        <v>1124</v>
      </c>
      <c r="E716" s="4"/>
      <c r="F716" s="9"/>
      <c r="G716" s="9"/>
      <c r="H716" s="3"/>
      <c r="I716" s="3"/>
      <c r="J716" s="3"/>
      <c r="K716" s="3"/>
      <c r="L716" s="3"/>
      <c r="M716" s="5">
        <f>SUMPRODUCT(($D717:$D729="계")*(M717:M729))</f>
        <v>459</v>
      </c>
      <c r="N716" s="5">
        <f t="shared" ref="N716" si="3727">SUMPRODUCT(($D717:$D729="계")*(N717:N729))</f>
        <v>460</v>
      </c>
      <c r="O716" s="5">
        <f t="shared" ref="O716:R716" si="3728">SUMPRODUCT(($D717:$D729="계")*(O717:O729))</f>
        <v>452</v>
      </c>
      <c r="P716" s="5">
        <f t="shared" si="3728"/>
        <v>447</v>
      </c>
      <c r="Q716" s="5">
        <f t="shared" si="3728"/>
        <v>459</v>
      </c>
      <c r="R716" s="5">
        <f t="shared" si="3728"/>
        <v>467</v>
      </c>
      <c r="S716" s="5">
        <f t="shared" ref="S716:T716" si="3729">SUMPRODUCT(($D717:$D729="계")*(S717:S729))</f>
        <v>0</v>
      </c>
      <c r="T716" s="5">
        <f t="shared" si="3729"/>
        <v>0</v>
      </c>
      <c r="U716" s="5">
        <f t="shared" ref="U716" si="3730">SUMPRODUCT(($D717:$D729="계")*(U717:U729))</f>
        <v>217</v>
      </c>
      <c r="V716" s="5">
        <f t="shared" ref="V716" si="3731">SUMPRODUCT(($D717:$D729="계")*(V717:V729))</f>
        <v>379</v>
      </c>
      <c r="W716" s="5">
        <f t="shared" ref="W716" si="3732">SUMPRODUCT(($D717:$D729="계")*(W717:W729))</f>
        <v>389</v>
      </c>
      <c r="X716" s="5">
        <f t="shared" ref="X716" si="3733">SUMPRODUCT(($D717:$D729="계")*(X717:X729))</f>
        <v>397</v>
      </c>
      <c r="Y716" s="5">
        <f t="shared" ref="Y716:Z716" si="3734">SUMPRODUCT(($D717:$D729="계")*(Y717:Y729))</f>
        <v>199</v>
      </c>
      <c r="Z716" s="5">
        <f t="shared" si="3734"/>
        <v>200</v>
      </c>
      <c r="AA716" s="5">
        <f t="shared" ref="AA716" si="3735">SUMPRODUCT(($D717:$D729="계")*(AA717:AA729))</f>
        <v>217</v>
      </c>
      <c r="AB716" s="5">
        <f t="shared" ref="AB716" si="3736">SUMPRODUCT(($D717:$D729="계")*(AB717:AB729))</f>
        <v>379</v>
      </c>
      <c r="AC716" s="5">
        <f t="shared" ref="AC716" si="3737">SUMPRODUCT(($D717:$D729="계")*(AC717:AC729))</f>
        <v>389</v>
      </c>
      <c r="AD716" s="5">
        <f t="shared" ref="AD716" si="3738">SUMPRODUCT(($D717:$D729="계")*(AD717:AD729))</f>
        <v>397</v>
      </c>
    </row>
    <row r="717" spans="1:30" s="2" customFormat="1" ht="18" customHeight="1" outlineLevel="1">
      <c r="A717" s="72"/>
      <c r="B717" s="72"/>
      <c r="C717" s="22" t="s">
        <v>1125</v>
      </c>
      <c r="D717" s="25" t="s">
        <v>1122</v>
      </c>
      <c r="E717" s="4">
        <f>SUM(E718:E720)</f>
        <v>23595</v>
      </c>
      <c r="F717" s="9"/>
      <c r="G717" s="9"/>
      <c r="H717" s="3"/>
      <c r="I717" s="3"/>
      <c r="J717" s="3"/>
      <c r="K717" s="3"/>
      <c r="L717" s="3"/>
      <c r="M717" s="5">
        <f>VLOOKUP($C717,'[1]1.계획인구(행정)'!$C$7:$U$501,14,FALSE)</f>
        <v>104</v>
      </c>
      <c r="N717" s="5">
        <f>VLOOKUP($C717,'[1]1.계획인구(행정)'!$C$7:$U$501,15,FALSE)</f>
        <v>104</v>
      </c>
      <c r="O717" s="5">
        <f>VLOOKUP($C717,'[1]1.계획인구(행정)'!$C$7:$U$501,16,FALSE)</f>
        <v>102</v>
      </c>
      <c r="P717" s="5">
        <f>VLOOKUP($C717,'[1]1.계획인구(행정)'!$C$7:$U$501,17,FALSE)</f>
        <v>101</v>
      </c>
      <c r="Q717" s="5">
        <f>VLOOKUP($C717,'[1]1.계획인구(행정)'!$C$7:$U$501,18,FALSE)</f>
        <v>104</v>
      </c>
      <c r="R717" s="5">
        <f>VLOOKUP($C717,'[1]1.계획인구(행정)'!$C$7:$U$501,19,FALSE)</f>
        <v>106</v>
      </c>
      <c r="S717" s="5">
        <f>SUM(S718:S720)</f>
        <v>0</v>
      </c>
      <c r="T717" s="5">
        <f>SUM(T718:T720)</f>
        <v>0</v>
      </c>
      <c r="U717" s="5">
        <f t="shared" ref="U717:AD717" si="3739">SUM(U718:U720)</f>
        <v>81</v>
      </c>
      <c r="V717" s="5">
        <f t="shared" si="3739"/>
        <v>85</v>
      </c>
      <c r="W717" s="5">
        <f t="shared" si="3739"/>
        <v>88</v>
      </c>
      <c r="X717" s="5">
        <f t="shared" si="3739"/>
        <v>90</v>
      </c>
      <c r="Y717" s="5">
        <f t="shared" si="3739"/>
        <v>70</v>
      </c>
      <c r="Z717" s="5">
        <f t="shared" ref="Z717" si="3740">SUM(Z718:Z720)</f>
        <v>70</v>
      </c>
      <c r="AA717" s="5">
        <f t="shared" si="3739"/>
        <v>81</v>
      </c>
      <c r="AB717" s="5">
        <f t="shared" si="3739"/>
        <v>85</v>
      </c>
      <c r="AC717" s="5">
        <f t="shared" si="3739"/>
        <v>88</v>
      </c>
      <c r="AD717" s="5">
        <f t="shared" si="3739"/>
        <v>90</v>
      </c>
    </row>
    <row r="718" spans="1:30" s="2" customFormat="1" ht="18" customHeight="1" outlineLevel="1">
      <c r="A718" s="72"/>
      <c r="B718" s="72"/>
      <c r="C718" s="12"/>
      <c r="D718" s="25" t="s">
        <v>1126</v>
      </c>
      <c r="E718" s="4">
        <v>17946</v>
      </c>
      <c r="F718" s="9">
        <v>5</v>
      </c>
      <c r="G718" s="9"/>
      <c r="H718" s="3">
        <v>0.75</v>
      </c>
      <c r="I718" s="3">
        <v>0.8</v>
      </c>
      <c r="J718" s="3">
        <v>0.85</v>
      </c>
      <c r="K718" s="3">
        <v>0.85</v>
      </c>
      <c r="L718" s="3">
        <v>0.85</v>
      </c>
      <c r="M718" s="5">
        <f>ROUND(M$717*($E718/$E$717),0)</f>
        <v>79</v>
      </c>
      <c r="N718" s="5">
        <f t="shared" ref="N718:R719" si="3741">ROUND(N$717*($E718/$E$717),0)</f>
        <v>79</v>
      </c>
      <c r="O718" s="5">
        <f t="shared" si="3741"/>
        <v>78</v>
      </c>
      <c r="P718" s="5">
        <f t="shared" si="3741"/>
        <v>77</v>
      </c>
      <c r="Q718" s="5">
        <f t="shared" si="3741"/>
        <v>79</v>
      </c>
      <c r="R718" s="5">
        <f t="shared" si="3741"/>
        <v>81</v>
      </c>
      <c r="S718" s="27">
        <f t="shared" ref="S718:S720" si="3742">ROUND(IF($F718=0,M718,IF($F718=5,0,0))*H718,0)</f>
        <v>0</v>
      </c>
      <c r="T718" s="27">
        <f t="shared" ref="T718:T720" si="3743">ROUND(IF($F718=0,N718,IF($F718=5,0,0))*H718,0)</f>
        <v>0</v>
      </c>
      <c r="U718" s="27">
        <f t="shared" ref="U718:U720" si="3744">ROUND(IF($F718=0,O718,IF($F718=1,O718,IF($F718=5,O718,0)))*I718,0)</f>
        <v>62</v>
      </c>
      <c r="V718" s="27">
        <f t="shared" ref="V718:V720" si="3745">ROUND(IF($F718=0,P718,IF($F718=1,P718,IF($F718=2,P718,IF($F718=5,P718,0))))*J718,0)</f>
        <v>65</v>
      </c>
      <c r="W718" s="27">
        <f t="shared" ref="W718:W720" si="3746">ROUND(IF($F718=0,Q718,IF($F718=1,Q718,IF($F718=2,Q718,IF($F718=3,Q718,IF($F718=5,Q718,0)))))*K718,0)</f>
        <v>67</v>
      </c>
      <c r="X718" s="27">
        <f t="shared" ref="X718:X720" si="3747">ROUND(IF($F718=0,R718,IF($F718=1,R718,IF($F718=2,R718,IF($F718=3,R718,IF($F718=4,R718,IF($F718=5,R718,0))))))*L718,0)</f>
        <v>69</v>
      </c>
      <c r="Y718" s="27">
        <f t="shared" ref="Y718:Y720" si="3748">ROUND(IF($F718=0,M718,IF($F718=5,M718,0))*H718,0)</f>
        <v>59</v>
      </c>
      <c r="Z718" s="27">
        <f t="shared" ref="Z718:Z720" si="3749">ROUND(IF($F718=0,N718,IF($F718=5,N718,0))*H718,0)</f>
        <v>59</v>
      </c>
      <c r="AA718" s="27">
        <f t="shared" ref="AA718:AA720" si="3750">ROUND(IF($F718=0,O718,IF($F718=1,O718,IF($F718=5,O718,0)))*I718,0)</f>
        <v>62</v>
      </c>
      <c r="AB718" s="27">
        <f t="shared" ref="AB718:AB720" si="3751">ROUND(IF($F718=0,P718,IF($F718=1,P718,IF($F718=2,P718,IF($F718=5,P718,0))))*J718,0)</f>
        <v>65</v>
      </c>
      <c r="AC718" s="27">
        <f t="shared" ref="AC718:AC720" si="3752">ROUND(IF($F718=0,Q718,IF($F718=1,Q718,IF($F718=2,Q718,IF($F718=3,Q718,IF($F718=5,Q718,0)))))*K718,0)</f>
        <v>67</v>
      </c>
      <c r="AD718" s="27">
        <f t="shared" ref="AD718:AD720" si="3753">ROUND(IF($F718=0,R718,IF($F718=1,R718,IF($F718=2,R718,IF($F718=3,R718,IF($F718=4,R718,IF($F718=5,R718,0))))))*L718,0)</f>
        <v>69</v>
      </c>
    </row>
    <row r="719" spans="1:30" s="2" customFormat="1" ht="18" customHeight="1" outlineLevel="1">
      <c r="A719" s="72"/>
      <c r="B719" s="72"/>
      <c r="C719" s="12"/>
      <c r="D719" s="25" t="s">
        <v>1127</v>
      </c>
      <c r="E719" s="4">
        <v>3109</v>
      </c>
      <c r="F719" s="9">
        <v>5</v>
      </c>
      <c r="G719" s="9"/>
      <c r="H719" s="3">
        <v>0.75</v>
      </c>
      <c r="I719" s="3">
        <v>0.8</v>
      </c>
      <c r="J719" s="3">
        <v>0.85</v>
      </c>
      <c r="K719" s="3">
        <v>0.85</v>
      </c>
      <c r="L719" s="3">
        <v>0.85</v>
      </c>
      <c r="M719" s="5">
        <f>ROUND(M$717*($E719/$E$717),0)</f>
        <v>14</v>
      </c>
      <c r="N719" s="5">
        <f t="shared" si="3741"/>
        <v>14</v>
      </c>
      <c r="O719" s="5">
        <f t="shared" si="3741"/>
        <v>13</v>
      </c>
      <c r="P719" s="5">
        <f t="shared" si="3741"/>
        <v>13</v>
      </c>
      <c r="Q719" s="5">
        <f t="shared" si="3741"/>
        <v>14</v>
      </c>
      <c r="R719" s="5">
        <f t="shared" si="3741"/>
        <v>14</v>
      </c>
      <c r="S719" s="27">
        <f t="shared" si="3742"/>
        <v>0</v>
      </c>
      <c r="T719" s="27">
        <f t="shared" si="3743"/>
        <v>0</v>
      </c>
      <c r="U719" s="27">
        <f t="shared" si="3744"/>
        <v>10</v>
      </c>
      <c r="V719" s="27">
        <f t="shared" si="3745"/>
        <v>11</v>
      </c>
      <c r="W719" s="27">
        <f t="shared" si="3746"/>
        <v>12</v>
      </c>
      <c r="X719" s="27">
        <f t="shared" si="3747"/>
        <v>12</v>
      </c>
      <c r="Y719" s="27">
        <f t="shared" si="3748"/>
        <v>11</v>
      </c>
      <c r="Z719" s="27">
        <f t="shared" si="3749"/>
        <v>11</v>
      </c>
      <c r="AA719" s="27">
        <f t="shared" si="3750"/>
        <v>10</v>
      </c>
      <c r="AB719" s="27">
        <f t="shared" si="3751"/>
        <v>11</v>
      </c>
      <c r="AC719" s="27">
        <f t="shared" si="3752"/>
        <v>12</v>
      </c>
      <c r="AD719" s="27">
        <f t="shared" si="3753"/>
        <v>12</v>
      </c>
    </row>
    <row r="720" spans="1:30" s="2" customFormat="1" ht="18" customHeight="1" outlineLevel="1">
      <c r="A720" s="72"/>
      <c r="B720" s="72"/>
      <c r="C720" s="11"/>
      <c r="D720" s="25" t="s">
        <v>690</v>
      </c>
      <c r="E720" s="4">
        <v>2540</v>
      </c>
      <c r="F720" s="9">
        <v>1</v>
      </c>
      <c r="G720" s="9"/>
      <c r="H720" s="3">
        <v>0.75</v>
      </c>
      <c r="I720" s="3">
        <v>0.8</v>
      </c>
      <c r="J720" s="3">
        <v>0.85</v>
      </c>
      <c r="K720" s="3">
        <v>0.85</v>
      </c>
      <c r="L720" s="3">
        <v>0.85</v>
      </c>
      <c r="M720" s="5">
        <f>M717-M718-M719</f>
        <v>11</v>
      </c>
      <c r="N720" s="5">
        <f t="shared" ref="N720" si="3754">N717-N718-N719</f>
        <v>11</v>
      </c>
      <c r="O720" s="5">
        <f t="shared" ref="O720:R720" si="3755">O717-O718-O719</f>
        <v>11</v>
      </c>
      <c r="P720" s="5">
        <f t="shared" si="3755"/>
        <v>11</v>
      </c>
      <c r="Q720" s="5">
        <f t="shared" si="3755"/>
        <v>11</v>
      </c>
      <c r="R720" s="5">
        <f t="shared" si="3755"/>
        <v>11</v>
      </c>
      <c r="S720" s="27">
        <f t="shared" si="3742"/>
        <v>0</v>
      </c>
      <c r="T720" s="27">
        <f t="shared" si="3743"/>
        <v>0</v>
      </c>
      <c r="U720" s="27">
        <f t="shared" si="3744"/>
        <v>9</v>
      </c>
      <c r="V720" s="27">
        <f t="shared" si="3745"/>
        <v>9</v>
      </c>
      <c r="W720" s="27">
        <f t="shared" si="3746"/>
        <v>9</v>
      </c>
      <c r="X720" s="27">
        <f t="shared" si="3747"/>
        <v>9</v>
      </c>
      <c r="Y720" s="27">
        <f t="shared" si="3748"/>
        <v>0</v>
      </c>
      <c r="Z720" s="27">
        <f t="shared" si="3749"/>
        <v>0</v>
      </c>
      <c r="AA720" s="27">
        <f t="shared" si="3750"/>
        <v>9</v>
      </c>
      <c r="AB720" s="27">
        <f t="shared" si="3751"/>
        <v>9</v>
      </c>
      <c r="AC720" s="27">
        <f t="shared" si="3752"/>
        <v>9</v>
      </c>
      <c r="AD720" s="27">
        <f t="shared" si="3753"/>
        <v>9</v>
      </c>
    </row>
    <row r="721" spans="1:30" s="2" customFormat="1" ht="18" customHeight="1" outlineLevel="1">
      <c r="A721" s="72"/>
      <c r="B721" s="72"/>
      <c r="C721" s="22" t="s">
        <v>1011</v>
      </c>
      <c r="D721" s="25" t="s">
        <v>1122</v>
      </c>
      <c r="E721" s="18"/>
      <c r="F721" s="17"/>
      <c r="G721" s="17"/>
      <c r="H721" s="3"/>
      <c r="I721" s="3"/>
      <c r="J721" s="3"/>
      <c r="K721" s="3"/>
      <c r="L721" s="3"/>
      <c r="M721" s="5">
        <f>VLOOKUP($C721,'[1]1.계획인구(행정)'!$C$7:$U$501,14,FALSE)</f>
        <v>80</v>
      </c>
      <c r="N721" s="5">
        <f>VLOOKUP($C721,'[1]1.계획인구(행정)'!$C$7:$U$501,15,FALSE)</f>
        <v>80</v>
      </c>
      <c r="O721" s="5">
        <f>VLOOKUP($C721,'[1]1.계획인구(행정)'!$C$7:$U$501,16,FALSE)</f>
        <v>79</v>
      </c>
      <c r="P721" s="5">
        <f>VLOOKUP($C721,'[1]1.계획인구(행정)'!$C$7:$U$501,17,FALSE)</f>
        <v>78</v>
      </c>
      <c r="Q721" s="5">
        <f>VLOOKUP($C721,'[1]1.계획인구(행정)'!$C$7:$U$501,18,FALSE)</f>
        <v>80</v>
      </c>
      <c r="R721" s="5">
        <f>VLOOKUP($C721,'[1]1.계획인구(행정)'!$C$7:$U$501,19,FALSE)</f>
        <v>81</v>
      </c>
      <c r="S721" s="5">
        <f>SUM(S722)</f>
        <v>0</v>
      </c>
      <c r="T721" s="5">
        <f>SUM(T722)</f>
        <v>0</v>
      </c>
      <c r="U721" s="5">
        <f t="shared" ref="U721:AD721" si="3756">SUM(U722)</f>
        <v>0</v>
      </c>
      <c r="V721" s="5">
        <f t="shared" si="3756"/>
        <v>66</v>
      </c>
      <c r="W721" s="5">
        <f t="shared" si="3756"/>
        <v>68</v>
      </c>
      <c r="X721" s="5">
        <f t="shared" si="3756"/>
        <v>69</v>
      </c>
      <c r="Y721" s="5">
        <f t="shared" si="3756"/>
        <v>0</v>
      </c>
      <c r="Z721" s="5">
        <f t="shared" si="3756"/>
        <v>0</v>
      </c>
      <c r="AA721" s="5">
        <f t="shared" si="3756"/>
        <v>0</v>
      </c>
      <c r="AB721" s="5">
        <f t="shared" si="3756"/>
        <v>66</v>
      </c>
      <c r="AC721" s="5">
        <f t="shared" si="3756"/>
        <v>68</v>
      </c>
      <c r="AD721" s="5">
        <f t="shared" si="3756"/>
        <v>69</v>
      </c>
    </row>
    <row r="722" spans="1:30" s="2" customFormat="1" ht="18" customHeight="1" outlineLevel="1">
      <c r="A722" s="72"/>
      <c r="B722" s="72"/>
      <c r="C722" s="11"/>
      <c r="D722" s="25" t="s">
        <v>691</v>
      </c>
      <c r="E722" s="4"/>
      <c r="F722" s="9">
        <v>2</v>
      </c>
      <c r="G722" s="9"/>
      <c r="H722" s="3">
        <v>0.75</v>
      </c>
      <c r="I722" s="3">
        <v>0.8</v>
      </c>
      <c r="J722" s="3">
        <v>0.85</v>
      </c>
      <c r="K722" s="3">
        <v>0.85</v>
      </c>
      <c r="L722" s="3">
        <v>0.85</v>
      </c>
      <c r="M722" s="5">
        <f>M721</f>
        <v>80</v>
      </c>
      <c r="N722" s="5">
        <f t="shared" ref="N722:R722" si="3757">N721</f>
        <v>80</v>
      </c>
      <c r="O722" s="5">
        <f t="shared" si="3757"/>
        <v>79</v>
      </c>
      <c r="P722" s="5">
        <f t="shared" si="3757"/>
        <v>78</v>
      </c>
      <c r="Q722" s="5">
        <f t="shared" si="3757"/>
        <v>80</v>
      </c>
      <c r="R722" s="5">
        <f t="shared" si="3757"/>
        <v>81</v>
      </c>
      <c r="S722" s="27">
        <f t="shared" ref="S722" si="3758">ROUND(IF($F722=0,M722,IF($F722=5,0,0))*H722,0)</f>
        <v>0</v>
      </c>
      <c r="T722" s="27">
        <f t="shared" ref="T722" si="3759">ROUND(IF($F722=0,N722,IF($F722=5,0,0))*H722,0)</f>
        <v>0</v>
      </c>
      <c r="U722" s="27">
        <f>ROUND(IF($F722=0,O722,IF($F722=1,O722,IF($F722=5,O722,0)))*I722,0)</f>
        <v>0</v>
      </c>
      <c r="V722" s="27">
        <f>ROUND(IF($F722=0,P722,IF($F722=1,P722,IF($F722=2,P722,IF($F722=5,P722,0))))*J722,0)</f>
        <v>66</v>
      </c>
      <c r="W722" s="27">
        <f>ROUND(IF($F722=0,Q722,IF($F722=1,Q722,IF($F722=2,Q722,IF($F722=3,Q722,IF($F722=5,Q722,0)))))*K722,0)</f>
        <v>68</v>
      </c>
      <c r="X722" s="27">
        <f>ROUND(IF($F722=0,R722,IF($F722=1,R722,IF($F722=2,R722,IF($F722=3,R722,IF($F722=4,R722,IF($F722=5,R722,0))))))*L722,0)</f>
        <v>69</v>
      </c>
      <c r="Y722" s="27">
        <f t="shared" ref="Y722" si="3760">ROUND(IF($F722=0,M722,IF($F722=5,M722,0))*H722,0)</f>
        <v>0</v>
      </c>
      <c r="Z722" s="27">
        <f t="shared" ref="Z722" si="3761">ROUND(IF($F722=0,N722,IF($F722=5,N722,0))*H722,0)</f>
        <v>0</v>
      </c>
      <c r="AA722" s="27">
        <f>ROUND(IF($F722=0,O722,IF($F722=1,O722,IF($F722=5,O722,0)))*I722,0)</f>
        <v>0</v>
      </c>
      <c r="AB722" s="27">
        <f>ROUND(IF($F722=0,P722,IF($F722=1,P722,IF($F722=2,P722,IF($F722=5,P722,0))))*J722,0)</f>
        <v>66</v>
      </c>
      <c r="AC722" s="27">
        <f>ROUND(IF($F722=0,Q722,IF($F722=1,Q722,IF($F722=2,Q722,IF($F722=3,Q722,IF($F722=5,Q722,0)))))*K722,0)</f>
        <v>68</v>
      </c>
      <c r="AD722" s="27">
        <f>ROUND(IF($F722=0,R722,IF($F722=1,R722,IF($F722=2,R722,IF($F722=3,R722,IF($F722=4,R722,IF($F722=5,R722,0))))))*L722,0)</f>
        <v>69</v>
      </c>
    </row>
    <row r="723" spans="1:30" s="2" customFormat="1" ht="18" customHeight="1" outlineLevel="1">
      <c r="A723" s="72"/>
      <c r="B723" s="72"/>
      <c r="C723" s="22" t="s">
        <v>1012</v>
      </c>
      <c r="D723" s="25" t="s">
        <v>1122</v>
      </c>
      <c r="E723" s="4">
        <f>SUM(E724:E725)</f>
        <v>38770</v>
      </c>
      <c r="F723" s="9"/>
      <c r="G723" s="9"/>
      <c r="H723" s="3"/>
      <c r="I723" s="3"/>
      <c r="J723" s="3"/>
      <c r="K723" s="3"/>
      <c r="L723" s="3"/>
      <c r="M723" s="5">
        <f>VLOOKUP($C723,'[1]1.계획인구(행정)'!$C$7:$U$501,14,FALSE)</f>
        <v>172</v>
      </c>
      <c r="N723" s="5">
        <f>VLOOKUP($C723,'[1]1.계획인구(행정)'!$C$7:$U$501,15,FALSE)</f>
        <v>173</v>
      </c>
      <c r="O723" s="5">
        <f>VLOOKUP($C723,'[1]1.계획인구(행정)'!$C$7:$U$501,16,FALSE)</f>
        <v>170</v>
      </c>
      <c r="P723" s="5">
        <f>VLOOKUP($C723,'[1]1.계획인구(행정)'!$C$7:$U$501,17,FALSE)</f>
        <v>168</v>
      </c>
      <c r="Q723" s="5">
        <f>VLOOKUP($C723,'[1]1.계획인구(행정)'!$C$7:$U$501,18,FALSE)</f>
        <v>172</v>
      </c>
      <c r="R723" s="5">
        <f>VLOOKUP($C723,'[1]1.계획인구(행정)'!$C$7:$U$501,19,FALSE)</f>
        <v>175</v>
      </c>
      <c r="S723" s="5">
        <f>SUM(S724:S725)</f>
        <v>0</v>
      </c>
      <c r="T723" s="5">
        <f>SUM(T724:T725)</f>
        <v>0</v>
      </c>
      <c r="U723" s="5">
        <f t="shared" ref="U723:AD723" si="3762">SUM(U724:U725)</f>
        <v>136</v>
      </c>
      <c r="V723" s="5">
        <f t="shared" si="3762"/>
        <v>143</v>
      </c>
      <c r="W723" s="5">
        <f t="shared" si="3762"/>
        <v>146</v>
      </c>
      <c r="X723" s="5">
        <f t="shared" si="3762"/>
        <v>149</v>
      </c>
      <c r="Y723" s="5">
        <f t="shared" si="3762"/>
        <v>129</v>
      </c>
      <c r="Z723" s="5">
        <f t="shared" si="3762"/>
        <v>130</v>
      </c>
      <c r="AA723" s="5">
        <f t="shared" si="3762"/>
        <v>136</v>
      </c>
      <c r="AB723" s="5">
        <f t="shared" si="3762"/>
        <v>143</v>
      </c>
      <c r="AC723" s="5">
        <f t="shared" si="3762"/>
        <v>146</v>
      </c>
      <c r="AD723" s="5">
        <f t="shared" si="3762"/>
        <v>149</v>
      </c>
    </row>
    <row r="724" spans="1:30" s="2" customFormat="1" ht="18" customHeight="1" outlineLevel="1">
      <c r="A724" s="72"/>
      <c r="B724" s="72"/>
      <c r="C724" s="12"/>
      <c r="D724" s="25" t="s">
        <v>692</v>
      </c>
      <c r="E724" s="4">
        <v>17406</v>
      </c>
      <c r="F724" s="9">
        <v>5</v>
      </c>
      <c r="G724" s="9"/>
      <c r="H724" s="3">
        <v>0.75</v>
      </c>
      <c r="I724" s="3">
        <v>0.8</v>
      </c>
      <c r="J724" s="3">
        <v>0.85</v>
      </c>
      <c r="K724" s="3">
        <v>0.85</v>
      </c>
      <c r="L724" s="3">
        <v>0.85</v>
      </c>
      <c r="M724" s="5">
        <f>ROUND(M$723*($E724/$E$723),0)</f>
        <v>77</v>
      </c>
      <c r="N724" s="5">
        <f t="shared" ref="N724:R724" si="3763">ROUND(N$723*($E724/$E$723),0)</f>
        <v>78</v>
      </c>
      <c r="O724" s="5">
        <f t="shared" si="3763"/>
        <v>76</v>
      </c>
      <c r="P724" s="5">
        <f t="shared" si="3763"/>
        <v>75</v>
      </c>
      <c r="Q724" s="5">
        <f t="shared" si="3763"/>
        <v>77</v>
      </c>
      <c r="R724" s="5">
        <f t="shared" si="3763"/>
        <v>79</v>
      </c>
      <c r="S724" s="27">
        <f t="shared" ref="S724:S725" si="3764">ROUND(IF($F724=0,M724,IF($F724=5,0,0))*H724,0)</f>
        <v>0</v>
      </c>
      <c r="T724" s="27">
        <f t="shared" ref="T724:T725" si="3765">ROUND(IF($F724=0,N724,IF($F724=5,0,0))*H724,0)</f>
        <v>0</v>
      </c>
      <c r="U724" s="27">
        <f t="shared" ref="U724:U725" si="3766">ROUND(IF($F724=0,O724,IF($F724=1,O724,IF($F724=5,O724,0)))*I724,0)</f>
        <v>61</v>
      </c>
      <c r="V724" s="27">
        <f t="shared" ref="V724:V725" si="3767">ROUND(IF($F724=0,P724,IF($F724=1,P724,IF($F724=2,P724,IF($F724=5,P724,0))))*J724,0)</f>
        <v>64</v>
      </c>
      <c r="W724" s="27">
        <f t="shared" ref="W724:W725" si="3768">ROUND(IF($F724=0,Q724,IF($F724=1,Q724,IF($F724=2,Q724,IF($F724=3,Q724,IF($F724=5,Q724,0)))))*K724,0)</f>
        <v>65</v>
      </c>
      <c r="X724" s="27">
        <f t="shared" ref="X724:X725" si="3769">ROUND(IF($F724=0,R724,IF($F724=1,R724,IF($F724=2,R724,IF($F724=3,R724,IF($F724=4,R724,IF($F724=5,R724,0))))))*L724,0)</f>
        <v>67</v>
      </c>
      <c r="Y724" s="27">
        <f t="shared" ref="Y724:Y725" si="3770">ROUND(IF($F724=0,M724,IF($F724=5,M724,0))*H724,0)</f>
        <v>58</v>
      </c>
      <c r="Z724" s="27">
        <f t="shared" ref="Z724:Z725" si="3771">ROUND(IF($F724=0,N724,IF($F724=5,N724,0))*H724,0)</f>
        <v>59</v>
      </c>
      <c r="AA724" s="27">
        <f t="shared" ref="AA724:AA725" si="3772">ROUND(IF($F724=0,O724,IF($F724=1,O724,IF($F724=5,O724,0)))*I724,0)</f>
        <v>61</v>
      </c>
      <c r="AB724" s="27">
        <f t="shared" ref="AB724:AB725" si="3773">ROUND(IF($F724=0,P724,IF($F724=1,P724,IF($F724=2,P724,IF($F724=5,P724,0))))*J724,0)</f>
        <v>64</v>
      </c>
      <c r="AC724" s="27">
        <f t="shared" ref="AC724:AC725" si="3774">ROUND(IF($F724=0,Q724,IF($F724=1,Q724,IF($F724=2,Q724,IF($F724=3,Q724,IF($F724=5,Q724,0)))))*K724,0)</f>
        <v>65</v>
      </c>
      <c r="AD724" s="27">
        <f t="shared" ref="AD724:AD725" si="3775">ROUND(IF($F724=0,R724,IF($F724=1,R724,IF($F724=2,R724,IF($F724=3,R724,IF($F724=4,R724,IF($F724=5,R724,0))))))*L724,0)</f>
        <v>67</v>
      </c>
    </row>
    <row r="725" spans="1:30" s="2" customFormat="1" ht="18" customHeight="1" outlineLevel="1">
      <c r="A725" s="72"/>
      <c r="B725" s="72"/>
      <c r="C725" s="11"/>
      <c r="D725" s="25" t="s">
        <v>693</v>
      </c>
      <c r="E725" s="4">
        <v>21364</v>
      </c>
      <c r="F725" s="9">
        <v>5</v>
      </c>
      <c r="G725" s="9"/>
      <c r="H725" s="3">
        <v>0.75</v>
      </c>
      <c r="I725" s="3">
        <v>0.8</v>
      </c>
      <c r="J725" s="3">
        <v>0.85</v>
      </c>
      <c r="K725" s="3">
        <v>0.85</v>
      </c>
      <c r="L725" s="3">
        <v>0.85</v>
      </c>
      <c r="M725" s="5">
        <f>M723-M724</f>
        <v>95</v>
      </c>
      <c r="N725" s="5">
        <f t="shared" ref="N725" si="3776">N723-N724</f>
        <v>95</v>
      </c>
      <c r="O725" s="5">
        <f t="shared" ref="O725:R725" si="3777">O723-O724</f>
        <v>94</v>
      </c>
      <c r="P725" s="5">
        <f t="shared" si="3777"/>
        <v>93</v>
      </c>
      <c r="Q725" s="5">
        <f t="shared" si="3777"/>
        <v>95</v>
      </c>
      <c r="R725" s="5">
        <f t="shared" si="3777"/>
        <v>96</v>
      </c>
      <c r="S725" s="27">
        <f t="shared" si="3764"/>
        <v>0</v>
      </c>
      <c r="T725" s="27">
        <f t="shared" si="3765"/>
        <v>0</v>
      </c>
      <c r="U725" s="27">
        <f t="shared" si="3766"/>
        <v>75</v>
      </c>
      <c r="V725" s="27">
        <f t="shared" si="3767"/>
        <v>79</v>
      </c>
      <c r="W725" s="27">
        <f t="shared" si="3768"/>
        <v>81</v>
      </c>
      <c r="X725" s="27">
        <f t="shared" si="3769"/>
        <v>82</v>
      </c>
      <c r="Y725" s="27">
        <f t="shared" si="3770"/>
        <v>71</v>
      </c>
      <c r="Z725" s="27">
        <f t="shared" si="3771"/>
        <v>71</v>
      </c>
      <c r="AA725" s="27">
        <f t="shared" si="3772"/>
        <v>75</v>
      </c>
      <c r="AB725" s="27">
        <f t="shared" si="3773"/>
        <v>79</v>
      </c>
      <c r="AC725" s="27">
        <f t="shared" si="3774"/>
        <v>81</v>
      </c>
      <c r="AD725" s="27">
        <f t="shared" si="3775"/>
        <v>82</v>
      </c>
    </row>
    <row r="726" spans="1:30" s="2" customFormat="1" ht="18" customHeight="1" outlineLevel="1">
      <c r="A726" s="72"/>
      <c r="B726" s="72"/>
      <c r="C726" s="22" t="s">
        <v>1013</v>
      </c>
      <c r="D726" s="25" t="s">
        <v>1122</v>
      </c>
      <c r="E726" s="4">
        <f>SUM(E727:E729)</f>
        <v>29507</v>
      </c>
      <c r="F726" s="9"/>
      <c r="G726" s="9"/>
      <c r="H726" s="3"/>
      <c r="I726" s="3"/>
      <c r="J726" s="3"/>
      <c r="K726" s="3"/>
      <c r="L726" s="3"/>
      <c r="M726" s="5">
        <f>VLOOKUP($C726,'[1]1.계획인구(행정)'!$C$7:$U$501,14,FALSE)</f>
        <v>103</v>
      </c>
      <c r="N726" s="5">
        <f>VLOOKUP($C726,'[1]1.계획인구(행정)'!$C$7:$U$501,15,FALSE)</f>
        <v>103</v>
      </c>
      <c r="O726" s="5">
        <f>VLOOKUP($C726,'[1]1.계획인구(행정)'!$C$7:$U$501,16,FALSE)</f>
        <v>101</v>
      </c>
      <c r="P726" s="5">
        <f>VLOOKUP($C726,'[1]1.계획인구(행정)'!$C$7:$U$501,17,FALSE)</f>
        <v>100</v>
      </c>
      <c r="Q726" s="5">
        <f>VLOOKUP($C726,'[1]1.계획인구(행정)'!$C$7:$U$501,18,FALSE)</f>
        <v>103</v>
      </c>
      <c r="R726" s="5">
        <f>VLOOKUP($C726,'[1]1.계획인구(행정)'!$C$7:$U$501,19,FALSE)</f>
        <v>105</v>
      </c>
      <c r="S726" s="5">
        <f>SUM(S727:S729)</f>
        <v>0</v>
      </c>
      <c r="T726" s="5">
        <f>SUM(T727:T729)</f>
        <v>0</v>
      </c>
      <c r="U726" s="5">
        <f t="shared" ref="U726:AD726" si="3778">SUM(U727:U729)</f>
        <v>0</v>
      </c>
      <c r="V726" s="5">
        <f t="shared" si="3778"/>
        <v>85</v>
      </c>
      <c r="W726" s="5">
        <f t="shared" si="3778"/>
        <v>87</v>
      </c>
      <c r="X726" s="5">
        <f t="shared" si="3778"/>
        <v>89</v>
      </c>
      <c r="Y726" s="5">
        <f t="shared" si="3778"/>
        <v>0</v>
      </c>
      <c r="Z726" s="5">
        <f t="shared" si="3778"/>
        <v>0</v>
      </c>
      <c r="AA726" s="5">
        <f t="shared" si="3778"/>
        <v>0</v>
      </c>
      <c r="AB726" s="5">
        <f t="shared" si="3778"/>
        <v>85</v>
      </c>
      <c r="AC726" s="5">
        <f t="shared" si="3778"/>
        <v>87</v>
      </c>
      <c r="AD726" s="5">
        <f t="shared" si="3778"/>
        <v>89</v>
      </c>
    </row>
    <row r="727" spans="1:30" s="2" customFormat="1" ht="18" customHeight="1" outlineLevel="1">
      <c r="A727" s="72"/>
      <c r="B727" s="72"/>
      <c r="C727" s="12"/>
      <c r="D727" s="25" t="s">
        <v>694</v>
      </c>
      <c r="E727" s="4">
        <v>16774</v>
      </c>
      <c r="F727" s="9">
        <v>2</v>
      </c>
      <c r="G727" s="9"/>
      <c r="H727" s="3">
        <v>0.75</v>
      </c>
      <c r="I727" s="3">
        <v>0.8</v>
      </c>
      <c r="J727" s="3">
        <v>0.85</v>
      </c>
      <c r="K727" s="3">
        <v>0.85</v>
      </c>
      <c r="L727" s="3">
        <v>0.85</v>
      </c>
      <c r="M727" s="5">
        <f>ROUND(M$726*($E727/$E$726),0)</f>
        <v>59</v>
      </c>
      <c r="N727" s="5">
        <f t="shared" ref="N727:R728" si="3779">ROUND(N$726*($E727/$E$726),0)</f>
        <v>59</v>
      </c>
      <c r="O727" s="5">
        <f t="shared" si="3779"/>
        <v>57</v>
      </c>
      <c r="P727" s="5">
        <f t="shared" si="3779"/>
        <v>57</v>
      </c>
      <c r="Q727" s="5">
        <f t="shared" si="3779"/>
        <v>59</v>
      </c>
      <c r="R727" s="5">
        <f t="shared" si="3779"/>
        <v>60</v>
      </c>
      <c r="S727" s="27">
        <f t="shared" ref="S727:S729" si="3780">ROUND(IF($F727=0,M727,IF($F727=5,0,0))*H727,0)</f>
        <v>0</v>
      </c>
      <c r="T727" s="27">
        <f t="shared" ref="T727:T729" si="3781">ROUND(IF($F727=0,N727,IF($F727=5,0,0))*H727,0)</f>
        <v>0</v>
      </c>
      <c r="U727" s="27">
        <f t="shared" ref="U727:U729" si="3782">ROUND(IF($F727=0,O727,IF($F727=1,O727,IF($F727=5,O727,0)))*I727,0)</f>
        <v>0</v>
      </c>
      <c r="V727" s="27">
        <f t="shared" ref="V727:V729" si="3783">ROUND(IF($F727=0,P727,IF($F727=1,P727,IF($F727=2,P727,IF($F727=5,P727,0))))*J727,0)</f>
        <v>48</v>
      </c>
      <c r="W727" s="27">
        <f t="shared" ref="W727:W729" si="3784">ROUND(IF($F727=0,Q727,IF($F727=1,Q727,IF($F727=2,Q727,IF($F727=3,Q727,IF($F727=5,Q727,0)))))*K727,0)</f>
        <v>50</v>
      </c>
      <c r="X727" s="27">
        <f t="shared" ref="X727:X729" si="3785">ROUND(IF($F727=0,R727,IF($F727=1,R727,IF($F727=2,R727,IF($F727=3,R727,IF($F727=4,R727,IF($F727=5,R727,0))))))*L727,0)</f>
        <v>51</v>
      </c>
      <c r="Y727" s="27">
        <f t="shared" ref="Y727:Y729" si="3786">ROUND(IF($F727=0,M727,IF($F727=5,M727,0))*H727,0)</f>
        <v>0</v>
      </c>
      <c r="Z727" s="27">
        <f t="shared" ref="Z727:Z729" si="3787">ROUND(IF($F727=0,N727,IF($F727=5,N727,0))*H727,0)</f>
        <v>0</v>
      </c>
      <c r="AA727" s="27">
        <f t="shared" ref="AA727:AA729" si="3788">ROUND(IF($F727=0,O727,IF($F727=1,O727,IF($F727=5,O727,0)))*I727,0)</f>
        <v>0</v>
      </c>
      <c r="AB727" s="27">
        <f t="shared" ref="AB727:AB729" si="3789">ROUND(IF($F727=0,P727,IF($F727=1,P727,IF($F727=2,P727,IF($F727=5,P727,0))))*J727,0)</f>
        <v>48</v>
      </c>
      <c r="AC727" s="27">
        <f t="shared" ref="AC727:AC729" si="3790">ROUND(IF($F727=0,Q727,IF($F727=1,Q727,IF($F727=2,Q727,IF($F727=3,Q727,IF($F727=5,Q727,0)))))*K727,0)</f>
        <v>50</v>
      </c>
      <c r="AD727" s="27">
        <f t="shared" ref="AD727:AD729" si="3791">ROUND(IF($F727=0,R727,IF($F727=1,R727,IF($F727=2,R727,IF($F727=3,R727,IF($F727=4,R727,IF($F727=5,R727,0))))))*L727,0)</f>
        <v>51</v>
      </c>
    </row>
    <row r="728" spans="1:30" s="2" customFormat="1" ht="18" customHeight="1" outlineLevel="1">
      <c r="A728" s="72"/>
      <c r="B728" s="72"/>
      <c r="C728" s="12"/>
      <c r="D728" s="25" t="s">
        <v>695</v>
      </c>
      <c r="E728" s="4">
        <v>3752</v>
      </c>
      <c r="F728" s="9">
        <v>2</v>
      </c>
      <c r="G728" s="9"/>
      <c r="H728" s="3">
        <v>0.75</v>
      </c>
      <c r="I728" s="3">
        <v>0.8</v>
      </c>
      <c r="J728" s="3">
        <v>0.85</v>
      </c>
      <c r="K728" s="3">
        <v>0.85</v>
      </c>
      <c r="L728" s="3">
        <v>0.85</v>
      </c>
      <c r="M728" s="5">
        <f>ROUND(M$726*($E728/$E$726),0)</f>
        <v>13</v>
      </c>
      <c r="N728" s="5">
        <f t="shared" si="3779"/>
        <v>13</v>
      </c>
      <c r="O728" s="5">
        <f t="shared" si="3779"/>
        <v>13</v>
      </c>
      <c r="P728" s="5">
        <f t="shared" si="3779"/>
        <v>13</v>
      </c>
      <c r="Q728" s="5">
        <f t="shared" si="3779"/>
        <v>13</v>
      </c>
      <c r="R728" s="5">
        <f t="shared" si="3779"/>
        <v>13</v>
      </c>
      <c r="S728" s="27">
        <f t="shared" si="3780"/>
        <v>0</v>
      </c>
      <c r="T728" s="27">
        <f t="shared" si="3781"/>
        <v>0</v>
      </c>
      <c r="U728" s="27">
        <f t="shared" si="3782"/>
        <v>0</v>
      </c>
      <c r="V728" s="27">
        <f t="shared" si="3783"/>
        <v>11</v>
      </c>
      <c r="W728" s="27">
        <f t="shared" si="3784"/>
        <v>11</v>
      </c>
      <c r="X728" s="27">
        <f t="shared" si="3785"/>
        <v>11</v>
      </c>
      <c r="Y728" s="27">
        <f t="shared" si="3786"/>
        <v>0</v>
      </c>
      <c r="Z728" s="27">
        <f t="shared" si="3787"/>
        <v>0</v>
      </c>
      <c r="AA728" s="27">
        <f t="shared" si="3788"/>
        <v>0</v>
      </c>
      <c r="AB728" s="27">
        <f t="shared" si="3789"/>
        <v>11</v>
      </c>
      <c r="AC728" s="27">
        <f t="shared" si="3790"/>
        <v>11</v>
      </c>
      <c r="AD728" s="27">
        <f t="shared" si="3791"/>
        <v>11</v>
      </c>
    </row>
    <row r="729" spans="1:30" s="2" customFormat="1" ht="18" customHeight="1" outlineLevel="1">
      <c r="A729" s="72"/>
      <c r="B729" s="72"/>
      <c r="C729" s="11"/>
      <c r="D729" s="25" t="s">
        <v>696</v>
      </c>
      <c r="E729" s="4">
        <v>8981</v>
      </c>
      <c r="F729" s="9">
        <v>2</v>
      </c>
      <c r="G729" s="9"/>
      <c r="H729" s="3">
        <v>0.75</v>
      </c>
      <c r="I729" s="3">
        <v>0.8</v>
      </c>
      <c r="J729" s="3">
        <v>0.85</v>
      </c>
      <c r="K729" s="3">
        <v>0.85</v>
      </c>
      <c r="L729" s="3">
        <v>0.85</v>
      </c>
      <c r="M729" s="5">
        <f>M726-M727-M728</f>
        <v>31</v>
      </c>
      <c r="N729" s="5">
        <f t="shared" ref="N729" si="3792">N726-N727-N728</f>
        <v>31</v>
      </c>
      <c r="O729" s="5">
        <f t="shared" ref="O729:R729" si="3793">O726-O727-O728</f>
        <v>31</v>
      </c>
      <c r="P729" s="5">
        <f t="shared" si="3793"/>
        <v>30</v>
      </c>
      <c r="Q729" s="5">
        <f t="shared" si="3793"/>
        <v>31</v>
      </c>
      <c r="R729" s="5">
        <f t="shared" si="3793"/>
        <v>32</v>
      </c>
      <c r="S729" s="27">
        <f t="shared" si="3780"/>
        <v>0</v>
      </c>
      <c r="T729" s="27">
        <f t="shared" si="3781"/>
        <v>0</v>
      </c>
      <c r="U729" s="27">
        <f t="shared" si="3782"/>
        <v>0</v>
      </c>
      <c r="V729" s="27">
        <f t="shared" si="3783"/>
        <v>26</v>
      </c>
      <c r="W729" s="27">
        <f t="shared" si="3784"/>
        <v>26</v>
      </c>
      <c r="X729" s="27">
        <f t="shared" si="3785"/>
        <v>27</v>
      </c>
      <c r="Y729" s="27">
        <f t="shared" si="3786"/>
        <v>0</v>
      </c>
      <c r="Z729" s="27">
        <f t="shared" si="3787"/>
        <v>0</v>
      </c>
      <c r="AA729" s="27">
        <f t="shared" si="3788"/>
        <v>0</v>
      </c>
      <c r="AB729" s="27">
        <f t="shared" si="3789"/>
        <v>26</v>
      </c>
      <c r="AC729" s="27">
        <f t="shared" si="3790"/>
        <v>26</v>
      </c>
      <c r="AD729" s="27">
        <f t="shared" si="3791"/>
        <v>27</v>
      </c>
    </row>
    <row r="730" spans="1:30" s="2" customFormat="1" ht="18" customHeight="1">
      <c r="A730" s="72"/>
      <c r="B730" s="72" t="s">
        <v>483</v>
      </c>
      <c r="C730" s="25" t="s">
        <v>1494</v>
      </c>
      <c r="D730" s="25" t="s">
        <v>5</v>
      </c>
      <c r="E730" s="4"/>
      <c r="F730" s="9"/>
      <c r="G730" s="9"/>
      <c r="H730" s="3"/>
      <c r="I730" s="3"/>
      <c r="J730" s="3"/>
      <c r="K730" s="3"/>
      <c r="L730" s="3"/>
      <c r="M730" s="5">
        <f>SUMPRODUCT(($D731:$D735="계")*(M731:M735))</f>
        <v>389</v>
      </c>
      <c r="N730" s="5">
        <f t="shared" ref="N730" si="3794">SUMPRODUCT(($D731:$D735="계")*(N731:N735))</f>
        <v>389</v>
      </c>
      <c r="O730" s="5">
        <f t="shared" ref="O730:R730" si="3795">SUMPRODUCT(($D731:$D735="계")*(O731:O735))</f>
        <v>384</v>
      </c>
      <c r="P730" s="5">
        <f t="shared" si="3795"/>
        <v>379</v>
      </c>
      <c r="Q730" s="5">
        <f t="shared" si="3795"/>
        <v>389</v>
      </c>
      <c r="R730" s="5">
        <f t="shared" si="3795"/>
        <v>396</v>
      </c>
      <c r="S730" s="5">
        <f t="shared" ref="S730:T730" si="3796">SUMPRODUCT(($D731:$D735="계")*(S731:S735))</f>
        <v>0</v>
      </c>
      <c r="T730" s="5">
        <f t="shared" si="3796"/>
        <v>0</v>
      </c>
      <c r="U730" s="5">
        <f t="shared" ref="U730" si="3797">SUMPRODUCT(($D731:$D735="계")*(U731:U735))</f>
        <v>0</v>
      </c>
      <c r="V730" s="5">
        <f t="shared" ref="V730" si="3798">SUMPRODUCT(($D731:$D735="계")*(V731:V735))</f>
        <v>322</v>
      </c>
      <c r="W730" s="5">
        <f t="shared" ref="W730" si="3799">SUMPRODUCT(($D731:$D735="계")*(W731:W735))</f>
        <v>331</v>
      </c>
      <c r="X730" s="5">
        <f t="shared" ref="X730" si="3800">SUMPRODUCT(($D731:$D735="계")*(X731:X735))</f>
        <v>337</v>
      </c>
      <c r="Y730" s="5">
        <f t="shared" ref="Y730:Z730" si="3801">SUMPRODUCT(($D731:$D735="계")*(Y731:Y735))</f>
        <v>0</v>
      </c>
      <c r="Z730" s="5">
        <f t="shared" si="3801"/>
        <v>0</v>
      </c>
      <c r="AA730" s="5">
        <f t="shared" ref="AA730" si="3802">SUMPRODUCT(($D731:$D735="계")*(AA731:AA735))</f>
        <v>0</v>
      </c>
      <c r="AB730" s="5">
        <f t="shared" ref="AB730" si="3803">SUMPRODUCT(($D731:$D735="계")*(AB731:AB735))</f>
        <v>322</v>
      </c>
      <c r="AC730" s="5">
        <f t="shared" ref="AC730" si="3804">SUMPRODUCT(($D731:$D735="계")*(AC731:AC735))</f>
        <v>331</v>
      </c>
      <c r="AD730" s="5">
        <f t="shared" ref="AD730" si="3805">SUMPRODUCT(($D731:$D735="계")*(AD731:AD735))</f>
        <v>337</v>
      </c>
    </row>
    <row r="731" spans="1:30" s="2" customFormat="1" ht="18" customHeight="1" outlineLevel="1">
      <c r="A731" s="72"/>
      <c r="B731" s="72"/>
      <c r="C731" s="22" t="s">
        <v>1014</v>
      </c>
      <c r="D731" s="25" t="s">
        <v>1122</v>
      </c>
      <c r="E731" s="4">
        <f>SUM(E732:E733)</f>
        <v>57997</v>
      </c>
      <c r="F731" s="9"/>
      <c r="G731" s="9"/>
      <c r="H731" s="3"/>
      <c r="I731" s="3"/>
      <c r="J731" s="3"/>
      <c r="K731" s="3"/>
      <c r="L731" s="3"/>
      <c r="M731" s="5">
        <f>VLOOKUP($C731,'[1]1.계획인구(행정)'!$C$7:$U$501,14,FALSE)</f>
        <v>227</v>
      </c>
      <c r="N731" s="5">
        <f>VLOOKUP($C731,'[1]1.계획인구(행정)'!$C$7:$U$501,15,FALSE)</f>
        <v>227</v>
      </c>
      <c r="O731" s="5">
        <f>VLOOKUP($C731,'[1]1.계획인구(행정)'!$C$7:$U$501,16,FALSE)</f>
        <v>224</v>
      </c>
      <c r="P731" s="5">
        <f>VLOOKUP($C731,'[1]1.계획인구(행정)'!$C$7:$U$501,17,FALSE)</f>
        <v>221</v>
      </c>
      <c r="Q731" s="5">
        <f>VLOOKUP($C731,'[1]1.계획인구(행정)'!$C$7:$U$501,18,FALSE)</f>
        <v>227</v>
      </c>
      <c r="R731" s="5">
        <f>VLOOKUP($C731,'[1]1.계획인구(행정)'!$C$7:$U$501,19,FALSE)</f>
        <v>231</v>
      </c>
      <c r="S731" s="5">
        <f>SUM(S732:S733)</f>
        <v>0</v>
      </c>
      <c r="T731" s="5">
        <f>SUM(T732:T733)</f>
        <v>0</v>
      </c>
      <c r="U731" s="5">
        <f t="shared" ref="U731:AD731" si="3806">SUM(U732:U733)</f>
        <v>0</v>
      </c>
      <c r="V731" s="5">
        <f t="shared" si="3806"/>
        <v>188</v>
      </c>
      <c r="W731" s="5">
        <f t="shared" si="3806"/>
        <v>193</v>
      </c>
      <c r="X731" s="5">
        <f t="shared" si="3806"/>
        <v>197</v>
      </c>
      <c r="Y731" s="5">
        <f t="shared" si="3806"/>
        <v>0</v>
      </c>
      <c r="Z731" s="5">
        <f t="shared" si="3806"/>
        <v>0</v>
      </c>
      <c r="AA731" s="5">
        <f t="shared" si="3806"/>
        <v>0</v>
      </c>
      <c r="AB731" s="5">
        <f t="shared" si="3806"/>
        <v>188</v>
      </c>
      <c r="AC731" s="5">
        <f t="shared" si="3806"/>
        <v>193</v>
      </c>
      <c r="AD731" s="5">
        <f t="shared" si="3806"/>
        <v>197</v>
      </c>
    </row>
    <row r="732" spans="1:30" s="2" customFormat="1" ht="18" customHeight="1" outlineLevel="1">
      <c r="A732" s="72"/>
      <c r="B732" s="72"/>
      <c r="C732" s="12"/>
      <c r="D732" s="25" t="s">
        <v>697</v>
      </c>
      <c r="E732" s="4">
        <v>34213</v>
      </c>
      <c r="F732" s="9">
        <v>2</v>
      </c>
      <c r="G732" s="9"/>
      <c r="H732" s="3">
        <v>0.75</v>
      </c>
      <c r="I732" s="3">
        <v>0.8</v>
      </c>
      <c r="J732" s="3">
        <v>0.85</v>
      </c>
      <c r="K732" s="3">
        <v>0.85</v>
      </c>
      <c r="L732" s="3">
        <v>0.85</v>
      </c>
      <c r="M732" s="5">
        <f>ROUND(M$731*($E732/$E$731),0)</f>
        <v>134</v>
      </c>
      <c r="N732" s="5">
        <f t="shared" ref="N732:R732" si="3807">ROUND(N$731*($E732/$E$731),0)</f>
        <v>134</v>
      </c>
      <c r="O732" s="5">
        <f t="shared" si="3807"/>
        <v>132</v>
      </c>
      <c r="P732" s="5">
        <f t="shared" si="3807"/>
        <v>130</v>
      </c>
      <c r="Q732" s="5">
        <f t="shared" si="3807"/>
        <v>134</v>
      </c>
      <c r="R732" s="5">
        <f t="shared" si="3807"/>
        <v>136</v>
      </c>
      <c r="S732" s="27">
        <f t="shared" ref="S732:S733" si="3808">ROUND(IF($F732=0,M732,IF($F732=5,0,0))*H732,0)</f>
        <v>0</v>
      </c>
      <c r="T732" s="27">
        <f t="shared" ref="T732:T733" si="3809">ROUND(IF($F732=0,N732,IF($F732=5,0,0))*H732,0)</f>
        <v>0</v>
      </c>
      <c r="U732" s="27">
        <f t="shared" ref="U732:U733" si="3810">ROUND(IF($F732=0,O732,IF($F732=1,O732,IF($F732=5,O732,0)))*I732,0)</f>
        <v>0</v>
      </c>
      <c r="V732" s="27">
        <f t="shared" ref="V732:V733" si="3811">ROUND(IF($F732=0,P732,IF($F732=1,P732,IF($F732=2,P732,IF($F732=5,P732,0))))*J732,0)</f>
        <v>111</v>
      </c>
      <c r="W732" s="27">
        <f t="shared" ref="W732:W733" si="3812">ROUND(IF($F732=0,Q732,IF($F732=1,Q732,IF($F732=2,Q732,IF($F732=3,Q732,IF($F732=5,Q732,0)))))*K732,0)</f>
        <v>114</v>
      </c>
      <c r="X732" s="27">
        <f t="shared" ref="X732:X733" si="3813">ROUND(IF($F732=0,R732,IF($F732=1,R732,IF($F732=2,R732,IF($F732=3,R732,IF($F732=4,R732,IF($F732=5,R732,0))))))*L732,0)</f>
        <v>116</v>
      </c>
      <c r="Y732" s="27">
        <f t="shared" ref="Y732:Y733" si="3814">ROUND(IF($F732=0,M732,IF($F732=5,M732,0))*H732,0)</f>
        <v>0</v>
      </c>
      <c r="Z732" s="27">
        <f t="shared" ref="Z732:Z733" si="3815">ROUND(IF($F732=0,N732,IF($F732=5,N732,0))*H732,0)</f>
        <v>0</v>
      </c>
      <c r="AA732" s="27">
        <f t="shared" ref="AA732:AA733" si="3816">ROUND(IF($F732=0,O732,IF($F732=1,O732,IF($F732=5,O732,0)))*I732,0)</f>
        <v>0</v>
      </c>
      <c r="AB732" s="27">
        <f t="shared" ref="AB732:AB733" si="3817">ROUND(IF($F732=0,P732,IF($F732=1,P732,IF($F732=2,P732,IF($F732=5,P732,0))))*J732,0)</f>
        <v>111</v>
      </c>
      <c r="AC732" s="27">
        <f t="shared" ref="AC732:AC733" si="3818">ROUND(IF($F732=0,Q732,IF($F732=1,Q732,IF($F732=2,Q732,IF($F732=3,Q732,IF($F732=5,Q732,0)))))*K732,0)</f>
        <v>114</v>
      </c>
      <c r="AD732" s="27">
        <f t="shared" ref="AD732:AD733" si="3819">ROUND(IF($F732=0,R732,IF($F732=1,R732,IF($F732=2,R732,IF($F732=3,R732,IF($F732=4,R732,IF($F732=5,R732,0))))))*L732,0)</f>
        <v>116</v>
      </c>
    </row>
    <row r="733" spans="1:30" s="2" customFormat="1" ht="18" customHeight="1" outlineLevel="1">
      <c r="A733" s="72"/>
      <c r="B733" s="72"/>
      <c r="C733" s="11"/>
      <c r="D733" s="25" t="s">
        <v>698</v>
      </c>
      <c r="E733" s="4">
        <v>23784</v>
      </c>
      <c r="F733" s="9">
        <v>2</v>
      </c>
      <c r="G733" s="9"/>
      <c r="H733" s="3">
        <v>0.75</v>
      </c>
      <c r="I733" s="3">
        <v>0.8</v>
      </c>
      <c r="J733" s="3">
        <v>0.85</v>
      </c>
      <c r="K733" s="3">
        <v>0.85</v>
      </c>
      <c r="L733" s="3">
        <v>0.85</v>
      </c>
      <c r="M733" s="5">
        <f>M731-M732</f>
        <v>93</v>
      </c>
      <c r="N733" s="5">
        <f t="shared" ref="N733" si="3820">N731-N732</f>
        <v>93</v>
      </c>
      <c r="O733" s="5">
        <f t="shared" ref="O733:R733" si="3821">O731-O732</f>
        <v>92</v>
      </c>
      <c r="P733" s="5">
        <f t="shared" si="3821"/>
        <v>91</v>
      </c>
      <c r="Q733" s="5">
        <f t="shared" si="3821"/>
        <v>93</v>
      </c>
      <c r="R733" s="5">
        <f t="shared" si="3821"/>
        <v>95</v>
      </c>
      <c r="S733" s="27">
        <f t="shared" si="3808"/>
        <v>0</v>
      </c>
      <c r="T733" s="27">
        <f t="shared" si="3809"/>
        <v>0</v>
      </c>
      <c r="U733" s="27">
        <f t="shared" si="3810"/>
        <v>0</v>
      </c>
      <c r="V733" s="27">
        <f t="shared" si="3811"/>
        <v>77</v>
      </c>
      <c r="W733" s="27">
        <f t="shared" si="3812"/>
        <v>79</v>
      </c>
      <c r="X733" s="27">
        <f t="shared" si="3813"/>
        <v>81</v>
      </c>
      <c r="Y733" s="27">
        <f t="shared" si="3814"/>
        <v>0</v>
      </c>
      <c r="Z733" s="27">
        <f t="shared" si="3815"/>
        <v>0</v>
      </c>
      <c r="AA733" s="27">
        <f t="shared" si="3816"/>
        <v>0</v>
      </c>
      <c r="AB733" s="27">
        <f t="shared" si="3817"/>
        <v>77</v>
      </c>
      <c r="AC733" s="27">
        <f t="shared" si="3818"/>
        <v>79</v>
      </c>
      <c r="AD733" s="27">
        <f t="shared" si="3819"/>
        <v>81</v>
      </c>
    </row>
    <row r="734" spans="1:30" s="2" customFormat="1" ht="18" customHeight="1" outlineLevel="1">
      <c r="A734" s="72" t="s">
        <v>1516</v>
      </c>
      <c r="B734" s="72" t="s">
        <v>1248</v>
      </c>
      <c r="C734" s="22" t="s">
        <v>1015</v>
      </c>
      <c r="D734" s="25" t="s">
        <v>1122</v>
      </c>
      <c r="E734" s="4"/>
      <c r="F734" s="9"/>
      <c r="G734" s="9"/>
      <c r="H734" s="3"/>
      <c r="I734" s="3"/>
      <c r="J734" s="3"/>
      <c r="K734" s="3"/>
      <c r="L734" s="3"/>
      <c r="M734" s="5">
        <f>VLOOKUP($C734,'[1]1.계획인구(행정)'!$C$7:$U$501,14,FALSE)</f>
        <v>162</v>
      </c>
      <c r="N734" s="5">
        <f>VLOOKUP($C734,'[1]1.계획인구(행정)'!$C$7:$U$501,15,FALSE)</f>
        <v>162</v>
      </c>
      <c r="O734" s="5">
        <f>VLOOKUP($C734,'[1]1.계획인구(행정)'!$C$7:$U$501,16,FALSE)</f>
        <v>160</v>
      </c>
      <c r="P734" s="5">
        <f>VLOOKUP($C734,'[1]1.계획인구(행정)'!$C$7:$U$501,17,FALSE)</f>
        <v>158</v>
      </c>
      <c r="Q734" s="5">
        <f>VLOOKUP($C734,'[1]1.계획인구(행정)'!$C$7:$U$501,18,FALSE)</f>
        <v>162</v>
      </c>
      <c r="R734" s="5">
        <f>VLOOKUP($C734,'[1]1.계획인구(행정)'!$C$7:$U$501,19,FALSE)</f>
        <v>165</v>
      </c>
      <c r="S734" s="5">
        <f>SUM(S735)</f>
        <v>0</v>
      </c>
      <c r="T734" s="5">
        <f>SUM(T735)</f>
        <v>0</v>
      </c>
      <c r="U734" s="5">
        <f t="shared" ref="U734:AD734" si="3822">SUM(U735)</f>
        <v>0</v>
      </c>
      <c r="V734" s="5">
        <f t="shared" si="3822"/>
        <v>134</v>
      </c>
      <c r="W734" s="5">
        <f t="shared" si="3822"/>
        <v>138</v>
      </c>
      <c r="X734" s="5">
        <f t="shared" si="3822"/>
        <v>140</v>
      </c>
      <c r="Y734" s="5">
        <f t="shared" si="3822"/>
        <v>0</v>
      </c>
      <c r="Z734" s="5">
        <f t="shared" si="3822"/>
        <v>0</v>
      </c>
      <c r="AA734" s="5">
        <f t="shared" si="3822"/>
        <v>0</v>
      </c>
      <c r="AB734" s="5">
        <f t="shared" si="3822"/>
        <v>134</v>
      </c>
      <c r="AC734" s="5">
        <f t="shared" si="3822"/>
        <v>138</v>
      </c>
      <c r="AD734" s="5">
        <f t="shared" si="3822"/>
        <v>140</v>
      </c>
    </row>
    <row r="735" spans="1:30" s="2" customFormat="1" ht="18" customHeight="1" outlineLevel="1">
      <c r="A735" s="72"/>
      <c r="B735" s="72"/>
      <c r="C735" s="11"/>
      <c r="D735" s="25" t="s">
        <v>699</v>
      </c>
      <c r="E735" s="4"/>
      <c r="F735" s="9">
        <v>2</v>
      </c>
      <c r="G735" s="9"/>
      <c r="H735" s="3">
        <v>0.75</v>
      </c>
      <c r="I735" s="3">
        <v>0.8</v>
      </c>
      <c r="J735" s="3">
        <v>0.85</v>
      </c>
      <c r="K735" s="3">
        <v>0.85</v>
      </c>
      <c r="L735" s="3">
        <v>0.85</v>
      </c>
      <c r="M735" s="5">
        <f>M734</f>
        <v>162</v>
      </c>
      <c r="N735" s="5">
        <f t="shared" ref="N735" si="3823">N734</f>
        <v>162</v>
      </c>
      <c r="O735" s="5">
        <f t="shared" ref="O735:R735" si="3824">O734</f>
        <v>160</v>
      </c>
      <c r="P735" s="5">
        <f t="shared" si="3824"/>
        <v>158</v>
      </c>
      <c r="Q735" s="5">
        <f t="shared" si="3824"/>
        <v>162</v>
      </c>
      <c r="R735" s="5">
        <f t="shared" si="3824"/>
        <v>165</v>
      </c>
      <c r="S735" s="27">
        <f t="shared" ref="S735" si="3825">ROUND(IF($F735=0,M735,IF($F735=5,0,0))*H735,0)</f>
        <v>0</v>
      </c>
      <c r="T735" s="27">
        <f t="shared" ref="T735" si="3826">ROUND(IF($F735=0,N735,IF($F735=5,0,0))*H735,0)</f>
        <v>0</v>
      </c>
      <c r="U735" s="27">
        <f>ROUND(IF($F735=0,O735,IF($F735=1,O735,IF($F735=5,O735,0)))*I735,0)</f>
        <v>0</v>
      </c>
      <c r="V735" s="27">
        <f>ROUND(IF($F735=0,P735,IF($F735=1,P735,IF($F735=2,P735,IF($F735=5,P735,0))))*J735,0)</f>
        <v>134</v>
      </c>
      <c r="W735" s="27">
        <f>ROUND(IF($F735=0,Q735,IF($F735=1,Q735,IF($F735=2,Q735,IF($F735=3,Q735,IF($F735=5,Q735,0)))))*K735,0)</f>
        <v>138</v>
      </c>
      <c r="X735" s="27">
        <f>ROUND(IF($F735=0,R735,IF($F735=1,R735,IF($F735=2,R735,IF($F735=3,R735,IF($F735=4,R735,IF($F735=5,R735,0))))))*L735,0)</f>
        <v>140</v>
      </c>
      <c r="Y735" s="27">
        <f t="shared" ref="Y735" si="3827">ROUND(IF($F735=0,M735,IF($F735=5,M735,0))*H735,0)</f>
        <v>0</v>
      </c>
      <c r="Z735" s="27">
        <f t="shared" ref="Z735" si="3828">ROUND(IF($F735=0,N735,IF($F735=5,N735,0))*H735,0)</f>
        <v>0</v>
      </c>
      <c r="AA735" s="27">
        <f>ROUND(IF($F735=0,O735,IF($F735=1,O735,IF($F735=5,O735,0)))*I735,0)</f>
        <v>0</v>
      </c>
      <c r="AB735" s="27">
        <f>ROUND(IF($F735=0,P735,IF($F735=1,P735,IF($F735=2,P735,IF($F735=5,P735,0))))*J735,0)</f>
        <v>134</v>
      </c>
      <c r="AC735" s="27">
        <f>ROUND(IF($F735=0,Q735,IF($F735=1,Q735,IF($F735=2,Q735,IF($F735=3,Q735,IF($F735=5,Q735,0)))))*K735,0)</f>
        <v>138</v>
      </c>
      <c r="AD735" s="27">
        <f>ROUND(IF($F735=0,R735,IF($F735=1,R735,IF($F735=2,R735,IF($F735=3,R735,IF($F735=4,R735,IF($F735=5,R735,0))))))*L735,0)</f>
        <v>140</v>
      </c>
    </row>
    <row r="736" spans="1:30" s="2" customFormat="1" ht="18" customHeight="1">
      <c r="A736" s="72"/>
      <c r="B736" s="72" t="s">
        <v>485</v>
      </c>
      <c r="C736" s="25" t="s">
        <v>486</v>
      </c>
      <c r="D736" s="25" t="s">
        <v>5</v>
      </c>
      <c r="E736" s="4"/>
      <c r="F736" s="9"/>
      <c r="G736" s="9"/>
      <c r="H736" s="3"/>
      <c r="I736" s="3"/>
      <c r="J736" s="3"/>
      <c r="K736" s="3"/>
      <c r="L736" s="3"/>
      <c r="M736" s="5">
        <f>SUMPRODUCT(($D737:$D742="계")*(M737:M742))</f>
        <v>328</v>
      </c>
      <c r="N736" s="5">
        <f t="shared" ref="N736" si="3829">SUMPRODUCT(($D737:$D742="계")*(N737:N742))</f>
        <v>328</v>
      </c>
      <c r="O736" s="5">
        <f t="shared" ref="O736:R736" si="3830">SUMPRODUCT(($D737:$D742="계")*(O737:O742))</f>
        <v>323</v>
      </c>
      <c r="P736" s="5">
        <f t="shared" si="3830"/>
        <v>321</v>
      </c>
      <c r="Q736" s="5">
        <f t="shared" si="3830"/>
        <v>328</v>
      </c>
      <c r="R736" s="5">
        <f t="shared" si="3830"/>
        <v>335</v>
      </c>
      <c r="S736" s="5">
        <f t="shared" ref="S736:T736" si="3831">SUMPRODUCT(($D737:$D742="계")*(S737:S742))</f>
        <v>0</v>
      </c>
      <c r="T736" s="5">
        <f t="shared" si="3831"/>
        <v>0</v>
      </c>
      <c r="U736" s="5">
        <f t="shared" ref="U736" si="3832">SUMPRODUCT(($D737:$D742="계")*(U737:U742))</f>
        <v>0</v>
      </c>
      <c r="V736" s="5">
        <f t="shared" ref="V736" si="3833">SUMPRODUCT(($D737:$D742="계")*(V737:V742))</f>
        <v>273</v>
      </c>
      <c r="W736" s="5">
        <f t="shared" ref="W736" si="3834">SUMPRODUCT(($D737:$D742="계")*(W737:W742))</f>
        <v>279</v>
      </c>
      <c r="X736" s="5">
        <f t="shared" ref="X736" si="3835">SUMPRODUCT(($D737:$D742="계")*(X737:X742))</f>
        <v>285</v>
      </c>
      <c r="Y736" s="5">
        <f t="shared" ref="Y736:Z736" si="3836">SUMPRODUCT(($D737:$D742="계")*(Y737:Y742))</f>
        <v>0</v>
      </c>
      <c r="Z736" s="5">
        <f t="shared" si="3836"/>
        <v>0</v>
      </c>
      <c r="AA736" s="5">
        <f t="shared" ref="AA736" si="3837">SUMPRODUCT(($D737:$D742="계")*(AA737:AA742))</f>
        <v>0</v>
      </c>
      <c r="AB736" s="5">
        <f t="shared" ref="AB736" si="3838">SUMPRODUCT(($D737:$D742="계")*(AB737:AB742))</f>
        <v>273</v>
      </c>
      <c r="AC736" s="5">
        <f t="shared" ref="AC736" si="3839">SUMPRODUCT(($D737:$D742="계")*(AC737:AC742))</f>
        <v>279</v>
      </c>
      <c r="AD736" s="5">
        <f t="shared" ref="AD736" si="3840">SUMPRODUCT(($D737:$D742="계")*(AD737:AD742))</f>
        <v>285</v>
      </c>
    </row>
    <row r="737" spans="1:30" s="2" customFormat="1" ht="18" customHeight="1" outlineLevel="1">
      <c r="A737" s="72"/>
      <c r="B737" s="72"/>
      <c r="C737" s="22" t="s">
        <v>1016</v>
      </c>
      <c r="D737" s="25" t="s">
        <v>1122</v>
      </c>
      <c r="E737" s="4">
        <f>SUM(E738:E739)</f>
        <v>52487</v>
      </c>
      <c r="F737" s="9"/>
      <c r="G737" s="9"/>
      <c r="H737" s="3"/>
      <c r="I737" s="3"/>
      <c r="J737" s="3"/>
      <c r="K737" s="3"/>
      <c r="L737" s="3"/>
      <c r="M737" s="5">
        <f>VLOOKUP($C737,'[1]1.계획인구(행정)'!$C$7:$U$501,14,FALSE)</f>
        <v>184</v>
      </c>
      <c r="N737" s="5">
        <f>VLOOKUP($C737,'[1]1.계획인구(행정)'!$C$7:$U$501,15,FALSE)</f>
        <v>184</v>
      </c>
      <c r="O737" s="5">
        <f>VLOOKUP($C737,'[1]1.계획인구(행정)'!$C$7:$U$501,16,FALSE)</f>
        <v>181</v>
      </c>
      <c r="P737" s="5">
        <f>VLOOKUP($C737,'[1]1.계획인구(행정)'!$C$7:$U$501,17,FALSE)</f>
        <v>180</v>
      </c>
      <c r="Q737" s="5">
        <f>VLOOKUP($C737,'[1]1.계획인구(행정)'!$C$7:$U$501,18,FALSE)</f>
        <v>184</v>
      </c>
      <c r="R737" s="5">
        <f>VLOOKUP($C737,'[1]1.계획인구(행정)'!$C$7:$U$501,19,FALSE)</f>
        <v>188</v>
      </c>
      <c r="S737" s="5">
        <f>SUM(S738:S739)</f>
        <v>0</v>
      </c>
      <c r="T737" s="5">
        <f>SUM(T738:T739)</f>
        <v>0</v>
      </c>
      <c r="U737" s="5">
        <f t="shared" ref="U737:AD737" si="3841">SUM(U738:U739)</f>
        <v>0</v>
      </c>
      <c r="V737" s="5">
        <f t="shared" si="3841"/>
        <v>153</v>
      </c>
      <c r="W737" s="5">
        <f t="shared" si="3841"/>
        <v>156</v>
      </c>
      <c r="X737" s="5">
        <f t="shared" si="3841"/>
        <v>160</v>
      </c>
      <c r="Y737" s="5">
        <f t="shared" si="3841"/>
        <v>0</v>
      </c>
      <c r="Z737" s="5">
        <f t="shared" ref="Z737" si="3842">SUM(Z738:Z739)</f>
        <v>0</v>
      </c>
      <c r="AA737" s="5">
        <f t="shared" si="3841"/>
        <v>0</v>
      </c>
      <c r="AB737" s="5">
        <f t="shared" si="3841"/>
        <v>153</v>
      </c>
      <c r="AC737" s="5">
        <f t="shared" si="3841"/>
        <v>156</v>
      </c>
      <c r="AD737" s="5">
        <f t="shared" si="3841"/>
        <v>160</v>
      </c>
    </row>
    <row r="738" spans="1:30" s="2" customFormat="1" ht="18" customHeight="1" outlineLevel="1">
      <c r="A738" s="72"/>
      <c r="B738" s="72"/>
      <c r="C738" s="12"/>
      <c r="D738" s="25" t="s">
        <v>700</v>
      </c>
      <c r="E738" s="4">
        <v>28555</v>
      </c>
      <c r="F738" s="9">
        <v>2</v>
      </c>
      <c r="G738" s="9"/>
      <c r="H738" s="3">
        <v>0.75</v>
      </c>
      <c r="I738" s="3">
        <v>0.8</v>
      </c>
      <c r="J738" s="3">
        <v>0.85</v>
      </c>
      <c r="K738" s="3">
        <v>0.85</v>
      </c>
      <c r="L738" s="3">
        <v>0.85</v>
      </c>
      <c r="M738" s="5">
        <f>ROUND(M$737*($E738/$E$737),0)</f>
        <v>100</v>
      </c>
      <c r="N738" s="5">
        <f t="shared" ref="N738:R738" si="3843">ROUND(N$737*($E738/$E$737),0)</f>
        <v>100</v>
      </c>
      <c r="O738" s="5">
        <f t="shared" si="3843"/>
        <v>98</v>
      </c>
      <c r="P738" s="5">
        <f t="shared" si="3843"/>
        <v>98</v>
      </c>
      <c r="Q738" s="5">
        <f t="shared" si="3843"/>
        <v>100</v>
      </c>
      <c r="R738" s="5">
        <f t="shared" si="3843"/>
        <v>102</v>
      </c>
      <c r="S738" s="27">
        <f t="shared" ref="S738:S739" si="3844">ROUND(IF($F738=0,M738,IF($F738=5,0,0))*H738,0)</f>
        <v>0</v>
      </c>
      <c r="T738" s="27">
        <f t="shared" ref="T738:T739" si="3845">ROUND(IF($F738=0,N738,IF($F738=5,0,0))*H738,0)</f>
        <v>0</v>
      </c>
      <c r="U738" s="27">
        <f t="shared" ref="U738:U739" si="3846">ROUND(IF($F738=0,O738,IF($F738=1,O738,IF($F738=5,O738,0)))*I738,0)</f>
        <v>0</v>
      </c>
      <c r="V738" s="27">
        <f t="shared" ref="V738:V739" si="3847">ROUND(IF($F738=0,P738,IF($F738=1,P738,IF($F738=2,P738,IF($F738=5,P738,0))))*J738,0)</f>
        <v>83</v>
      </c>
      <c r="W738" s="27">
        <f t="shared" ref="W738:W739" si="3848">ROUND(IF($F738=0,Q738,IF($F738=1,Q738,IF($F738=2,Q738,IF($F738=3,Q738,IF($F738=5,Q738,0)))))*K738,0)</f>
        <v>85</v>
      </c>
      <c r="X738" s="27">
        <f t="shared" ref="X738:X739" si="3849">ROUND(IF($F738=0,R738,IF($F738=1,R738,IF($F738=2,R738,IF($F738=3,R738,IF($F738=4,R738,IF($F738=5,R738,0))))))*L738,0)</f>
        <v>87</v>
      </c>
      <c r="Y738" s="27">
        <f t="shared" ref="Y738:Y739" si="3850">ROUND(IF($F738=0,M738,IF($F738=5,M738,0))*H738,0)</f>
        <v>0</v>
      </c>
      <c r="Z738" s="27">
        <f t="shared" ref="Z738:Z739" si="3851">ROUND(IF($F738=0,N738,IF($F738=5,N738,0))*H738,0)</f>
        <v>0</v>
      </c>
      <c r="AA738" s="27">
        <f t="shared" ref="AA738:AA739" si="3852">ROUND(IF($F738=0,O738,IF($F738=1,O738,IF($F738=5,O738,0)))*I738,0)</f>
        <v>0</v>
      </c>
      <c r="AB738" s="27">
        <f t="shared" ref="AB738:AB739" si="3853">ROUND(IF($F738=0,P738,IF($F738=1,P738,IF($F738=2,P738,IF($F738=5,P738,0))))*J738,0)</f>
        <v>83</v>
      </c>
      <c r="AC738" s="27">
        <f t="shared" ref="AC738:AC739" si="3854">ROUND(IF($F738=0,Q738,IF($F738=1,Q738,IF($F738=2,Q738,IF($F738=3,Q738,IF($F738=5,Q738,0)))))*K738,0)</f>
        <v>85</v>
      </c>
      <c r="AD738" s="27">
        <f t="shared" ref="AD738:AD739" si="3855">ROUND(IF($F738=0,R738,IF($F738=1,R738,IF($F738=2,R738,IF($F738=3,R738,IF($F738=4,R738,IF($F738=5,R738,0))))))*L738,0)</f>
        <v>87</v>
      </c>
    </row>
    <row r="739" spans="1:30" s="2" customFormat="1" ht="18" customHeight="1" outlineLevel="1">
      <c r="A739" s="72"/>
      <c r="B739" s="72"/>
      <c r="C739" s="11"/>
      <c r="D739" s="25" t="s">
        <v>701</v>
      </c>
      <c r="E739" s="4">
        <v>23932</v>
      </c>
      <c r="F739" s="9">
        <v>2</v>
      </c>
      <c r="G739" s="9"/>
      <c r="H739" s="3">
        <v>0.75</v>
      </c>
      <c r="I739" s="3">
        <v>0.8</v>
      </c>
      <c r="J739" s="3">
        <v>0.85</v>
      </c>
      <c r="K739" s="3">
        <v>0.85</v>
      </c>
      <c r="L739" s="3">
        <v>0.85</v>
      </c>
      <c r="M739" s="5">
        <f>M737-M738</f>
        <v>84</v>
      </c>
      <c r="N739" s="5">
        <f t="shared" ref="N739" si="3856">N737-N738</f>
        <v>84</v>
      </c>
      <c r="O739" s="5">
        <f t="shared" ref="O739:R739" si="3857">O737-O738</f>
        <v>83</v>
      </c>
      <c r="P739" s="5">
        <f t="shared" si="3857"/>
        <v>82</v>
      </c>
      <c r="Q739" s="5">
        <f t="shared" si="3857"/>
        <v>84</v>
      </c>
      <c r="R739" s="5">
        <f t="shared" si="3857"/>
        <v>86</v>
      </c>
      <c r="S739" s="27">
        <f t="shared" si="3844"/>
        <v>0</v>
      </c>
      <c r="T739" s="27">
        <f t="shared" si="3845"/>
        <v>0</v>
      </c>
      <c r="U739" s="27">
        <f t="shared" si="3846"/>
        <v>0</v>
      </c>
      <c r="V739" s="27">
        <f t="shared" si="3847"/>
        <v>70</v>
      </c>
      <c r="W739" s="27">
        <f t="shared" si="3848"/>
        <v>71</v>
      </c>
      <c r="X739" s="27">
        <f t="shared" si="3849"/>
        <v>73</v>
      </c>
      <c r="Y739" s="27">
        <f t="shared" si="3850"/>
        <v>0</v>
      </c>
      <c r="Z739" s="27">
        <f t="shared" si="3851"/>
        <v>0</v>
      </c>
      <c r="AA739" s="27">
        <f t="shared" si="3852"/>
        <v>0</v>
      </c>
      <c r="AB739" s="27">
        <f t="shared" si="3853"/>
        <v>70</v>
      </c>
      <c r="AC739" s="27">
        <f t="shared" si="3854"/>
        <v>71</v>
      </c>
      <c r="AD739" s="27">
        <f t="shared" si="3855"/>
        <v>73</v>
      </c>
    </row>
    <row r="740" spans="1:30" s="2" customFormat="1" ht="18" customHeight="1" outlineLevel="1">
      <c r="A740" s="72"/>
      <c r="B740" s="72"/>
      <c r="C740" s="22" t="s">
        <v>1017</v>
      </c>
      <c r="D740" s="25" t="s">
        <v>1122</v>
      </c>
      <c r="E740" s="4">
        <f>SUM(E741:E742)</f>
        <v>46912</v>
      </c>
      <c r="F740" s="9"/>
      <c r="G740" s="9"/>
      <c r="H740" s="3"/>
      <c r="I740" s="3"/>
      <c r="J740" s="3"/>
      <c r="K740" s="3"/>
      <c r="L740" s="3"/>
      <c r="M740" s="5">
        <f>VLOOKUP($C740,'[1]1.계획인구(행정)'!$C$7:$U$501,14,FALSE)</f>
        <v>144</v>
      </c>
      <c r="N740" s="5">
        <f>VLOOKUP($C740,'[1]1.계획인구(행정)'!$C$7:$U$501,15,FALSE)</f>
        <v>144</v>
      </c>
      <c r="O740" s="5">
        <f>VLOOKUP($C740,'[1]1.계획인구(행정)'!$C$7:$U$501,16,FALSE)</f>
        <v>142</v>
      </c>
      <c r="P740" s="5">
        <f>VLOOKUP($C740,'[1]1.계획인구(행정)'!$C$7:$U$501,17,FALSE)</f>
        <v>141</v>
      </c>
      <c r="Q740" s="5">
        <f>VLOOKUP($C740,'[1]1.계획인구(행정)'!$C$7:$U$501,18,FALSE)</f>
        <v>144</v>
      </c>
      <c r="R740" s="5">
        <f>VLOOKUP($C740,'[1]1.계획인구(행정)'!$C$7:$U$501,19,FALSE)</f>
        <v>147</v>
      </c>
      <c r="S740" s="5">
        <f t="shared" ref="S740:AD740" si="3858">SUM(S741:S742)</f>
        <v>0</v>
      </c>
      <c r="T740" s="5">
        <f t="shared" si="3858"/>
        <v>0</v>
      </c>
      <c r="U740" s="5">
        <f t="shared" si="3858"/>
        <v>0</v>
      </c>
      <c r="V740" s="5">
        <f t="shared" si="3858"/>
        <v>120</v>
      </c>
      <c r="W740" s="5">
        <f t="shared" si="3858"/>
        <v>123</v>
      </c>
      <c r="X740" s="5">
        <f t="shared" si="3858"/>
        <v>125</v>
      </c>
      <c r="Y740" s="5">
        <f t="shared" si="3858"/>
        <v>0</v>
      </c>
      <c r="Z740" s="5">
        <f t="shared" si="3858"/>
        <v>0</v>
      </c>
      <c r="AA740" s="5">
        <f t="shared" si="3858"/>
        <v>0</v>
      </c>
      <c r="AB740" s="5">
        <f t="shared" si="3858"/>
        <v>120</v>
      </c>
      <c r="AC740" s="5">
        <f t="shared" si="3858"/>
        <v>123</v>
      </c>
      <c r="AD740" s="5">
        <f t="shared" si="3858"/>
        <v>125</v>
      </c>
    </row>
    <row r="741" spans="1:30" s="2" customFormat="1" ht="18" customHeight="1" outlineLevel="1">
      <c r="A741" s="72"/>
      <c r="B741" s="72"/>
      <c r="C741" s="12"/>
      <c r="D741" s="25" t="s">
        <v>702</v>
      </c>
      <c r="E741" s="4">
        <v>24572</v>
      </c>
      <c r="F741" s="9">
        <v>2</v>
      </c>
      <c r="G741" s="9"/>
      <c r="H741" s="3">
        <v>0.75</v>
      </c>
      <c r="I741" s="3">
        <v>0.8</v>
      </c>
      <c r="J741" s="3">
        <v>0.85</v>
      </c>
      <c r="K741" s="3">
        <v>0.85</v>
      </c>
      <c r="L741" s="3">
        <v>0.85</v>
      </c>
      <c r="M741" s="5">
        <f>ROUND(M$740*($E741/$E$740),0)</f>
        <v>75</v>
      </c>
      <c r="N741" s="5">
        <f t="shared" ref="N741:R741" si="3859">ROUND(N$740*($E741/$E$740),0)</f>
        <v>75</v>
      </c>
      <c r="O741" s="5">
        <f t="shared" si="3859"/>
        <v>74</v>
      </c>
      <c r="P741" s="5">
        <f t="shared" si="3859"/>
        <v>74</v>
      </c>
      <c r="Q741" s="5">
        <f t="shared" si="3859"/>
        <v>75</v>
      </c>
      <c r="R741" s="5">
        <f t="shared" si="3859"/>
        <v>77</v>
      </c>
      <c r="S741" s="27">
        <f t="shared" ref="S741:S742" si="3860">ROUND(IF($F741=0,M741,IF($F741=5,0,0))*H741,0)</f>
        <v>0</v>
      </c>
      <c r="T741" s="27">
        <f t="shared" ref="T741:T742" si="3861">ROUND(IF($F741=0,N741,IF($F741=5,0,0))*H741,0)</f>
        <v>0</v>
      </c>
      <c r="U741" s="27">
        <f t="shared" ref="U741:U742" si="3862">ROUND(IF($F741=0,O741,IF($F741=1,O741,IF($F741=5,O741,0)))*I741,0)</f>
        <v>0</v>
      </c>
      <c r="V741" s="27">
        <f t="shared" ref="V741:V742" si="3863">ROUND(IF($F741=0,P741,IF($F741=1,P741,IF($F741=2,P741,IF($F741=5,P741,0))))*J741,0)</f>
        <v>63</v>
      </c>
      <c r="W741" s="27">
        <f t="shared" ref="W741:W742" si="3864">ROUND(IF($F741=0,Q741,IF($F741=1,Q741,IF($F741=2,Q741,IF($F741=3,Q741,IF($F741=5,Q741,0)))))*K741,0)</f>
        <v>64</v>
      </c>
      <c r="X741" s="27">
        <f t="shared" ref="X741:X742" si="3865">ROUND(IF($F741=0,R741,IF($F741=1,R741,IF($F741=2,R741,IF($F741=3,R741,IF($F741=4,R741,IF($F741=5,R741,0))))))*L741,0)</f>
        <v>65</v>
      </c>
      <c r="Y741" s="27">
        <f t="shared" ref="Y741:Y742" si="3866">ROUND(IF($F741=0,M741,IF($F741=5,M741,0))*H741,0)</f>
        <v>0</v>
      </c>
      <c r="Z741" s="27">
        <f t="shared" ref="Z741:Z742" si="3867">ROUND(IF($F741=0,N741,IF($F741=5,N741,0))*H741,0)</f>
        <v>0</v>
      </c>
      <c r="AA741" s="27">
        <f t="shared" ref="AA741:AA742" si="3868">ROUND(IF($F741=0,O741,IF($F741=1,O741,IF($F741=5,O741,0)))*I741,0)</f>
        <v>0</v>
      </c>
      <c r="AB741" s="27">
        <f t="shared" ref="AB741:AB742" si="3869">ROUND(IF($F741=0,P741,IF($F741=1,P741,IF($F741=2,P741,IF($F741=5,P741,0))))*J741,0)</f>
        <v>63</v>
      </c>
      <c r="AC741" s="27">
        <f t="shared" ref="AC741:AC742" si="3870">ROUND(IF($F741=0,Q741,IF($F741=1,Q741,IF($F741=2,Q741,IF($F741=3,Q741,IF($F741=5,Q741,0)))))*K741,0)</f>
        <v>64</v>
      </c>
      <c r="AD741" s="27">
        <f t="shared" ref="AD741:AD742" si="3871">ROUND(IF($F741=0,R741,IF($F741=1,R741,IF($F741=2,R741,IF($F741=3,R741,IF($F741=4,R741,IF($F741=5,R741,0))))))*L741,0)</f>
        <v>65</v>
      </c>
    </row>
    <row r="742" spans="1:30" s="2" customFormat="1" ht="18" customHeight="1" outlineLevel="1">
      <c r="A742" s="72"/>
      <c r="B742" s="72"/>
      <c r="C742" s="11"/>
      <c r="D742" s="25" t="s">
        <v>703</v>
      </c>
      <c r="E742" s="4">
        <v>22340</v>
      </c>
      <c r="F742" s="9">
        <v>2</v>
      </c>
      <c r="G742" s="9"/>
      <c r="H742" s="3">
        <v>0.75</v>
      </c>
      <c r="I742" s="3">
        <v>0.8</v>
      </c>
      <c r="J742" s="3">
        <v>0.85</v>
      </c>
      <c r="K742" s="3">
        <v>0.85</v>
      </c>
      <c r="L742" s="3">
        <v>0.85</v>
      </c>
      <c r="M742" s="5">
        <f>M740-M741</f>
        <v>69</v>
      </c>
      <c r="N742" s="5">
        <f t="shared" ref="N742" si="3872">N740-N741</f>
        <v>69</v>
      </c>
      <c r="O742" s="5">
        <f t="shared" ref="O742:R742" si="3873">O740-O741</f>
        <v>68</v>
      </c>
      <c r="P742" s="5">
        <f t="shared" si="3873"/>
        <v>67</v>
      </c>
      <c r="Q742" s="5">
        <f t="shared" si="3873"/>
        <v>69</v>
      </c>
      <c r="R742" s="5">
        <f t="shared" si="3873"/>
        <v>70</v>
      </c>
      <c r="S742" s="27">
        <f t="shared" si="3860"/>
        <v>0</v>
      </c>
      <c r="T742" s="27">
        <f t="shared" si="3861"/>
        <v>0</v>
      </c>
      <c r="U742" s="27">
        <f t="shared" si="3862"/>
        <v>0</v>
      </c>
      <c r="V742" s="27">
        <f t="shared" si="3863"/>
        <v>57</v>
      </c>
      <c r="W742" s="27">
        <f t="shared" si="3864"/>
        <v>59</v>
      </c>
      <c r="X742" s="27">
        <f t="shared" si="3865"/>
        <v>60</v>
      </c>
      <c r="Y742" s="27">
        <f t="shared" si="3866"/>
        <v>0</v>
      </c>
      <c r="Z742" s="27">
        <f t="shared" si="3867"/>
        <v>0</v>
      </c>
      <c r="AA742" s="27">
        <f t="shared" si="3868"/>
        <v>0</v>
      </c>
      <c r="AB742" s="27">
        <f t="shared" si="3869"/>
        <v>57</v>
      </c>
      <c r="AC742" s="27">
        <f t="shared" si="3870"/>
        <v>59</v>
      </c>
      <c r="AD742" s="27">
        <f t="shared" si="3871"/>
        <v>60</v>
      </c>
    </row>
    <row r="743" spans="1:30" s="2" customFormat="1" ht="18" customHeight="1">
      <c r="A743" s="72"/>
      <c r="B743" s="72" t="s">
        <v>444</v>
      </c>
      <c r="C743" s="53" t="s">
        <v>1601</v>
      </c>
      <c r="D743" s="25" t="s">
        <v>5</v>
      </c>
      <c r="E743" s="4"/>
      <c r="F743" s="9"/>
      <c r="G743" s="9"/>
      <c r="H743" s="3"/>
      <c r="I743" s="3"/>
      <c r="J743" s="3"/>
      <c r="K743" s="3"/>
      <c r="L743" s="3"/>
      <c r="M743" s="5">
        <f>SUMPRODUCT(($D744:$D747="계")*(M744:M747))</f>
        <v>370</v>
      </c>
      <c r="N743" s="5">
        <f t="shared" ref="N743" si="3874">SUMPRODUCT(($D744:$D747="계")*(N744:N747))</f>
        <v>370</v>
      </c>
      <c r="O743" s="5">
        <f t="shared" ref="O743:R743" si="3875">SUMPRODUCT(($D744:$D747="계")*(O744:O747))</f>
        <v>365</v>
      </c>
      <c r="P743" s="5">
        <f t="shared" si="3875"/>
        <v>361</v>
      </c>
      <c r="Q743" s="5">
        <f t="shared" si="3875"/>
        <v>370</v>
      </c>
      <c r="R743" s="5">
        <f t="shared" si="3875"/>
        <v>377</v>
      </c>
      <c r="S743" s="5">
        <f t="shared" ref="S743:T743" si="3876">SUMPRODUCT(($D744:$D747="계")*(S744:S747))</f>
        <v>0</v>
      </c>
      <c r="T743" s="5">
        <f t="shared" si="3876"/>
        <v>0</v>
      </c>
      <c r="U743" s="5">
        <f t="shared" ref="U743" si="3877">SUMPRODUCT(($D744:$D747="계")*(U744:U747))</f>
        <v>0</v>
      </c>
      <c r="V743" s="5">
        <f t="shared" ref="V743" si="3878">SUMPRODUCT(($D744:$D747="계")*(V744:V747))</f>
        <v>307</v>
      </c>
      <c r="W743" s="5">
        <f t="shared" ref="W743" si="3879">SUMPRODUCT(($D744:$D747="계")*(W744:W747))</f>
        <v>315</v>
      </c>
      <c r="X743" s="5">
        <f t="shared" ref="X743" si="3880">SUMPRODUCT(($D744:$D747="계")*(X744:X747))</f>
        <v>320</v>
      </c>
      <c r="Y743" s="5">
        <f t="shared" ref="Y743:Z743" si="3881">SUMPRODUCT(($D744:$D747="계")*(Y744:Y747))</f>
        <v>0</v>
      </c>
      <c r="Z743" s="5">
        <f t="shared" si="3881"/>
        <v>0</v>
      </c>
      <c r="AA743" s="5">
        <f t="shared" ref="AA743" si="3882">SUMPRODUCT(($D744:$D747="계")*(AA744:AA747))</f>
        <v>0</v>
      </c>
      <c r="AB743" s="5">
        <f t="shared" ref="AB743" si="3883">SUMPRODUCT(($D744:$D747="계")*(AB744:AB747))</f>
        <v>307</v>
      </c>
      <c r="AC743" s="5">
        <f t="shared" ref="AC743" si="3884">SUMPRODUCT(($D744:$D747="계")*(AC744:AC747))</f>
        <v>315</v>
      </c>
      <c r="AD743" s="5">
        <f t="shared" ref="AD743" si="3885">SUMPRODUCT(($D744:$D747="계")*(AD744:AD747))</f>
        <v>320</v>
      </c>
    </row>
    <row r="744" spans="1:30" s="2" customFormat="1" ht="18" customHeight="1" outlineLevel="1">
      <c r="A744" s="72"/>
      <c r="B744" s="72"/>
      <c r="C744" s="22" t="s">
        <v>1042</v>
      </c>
      <c r="D744" s="25" t="s">
        <v>1122</v>
      </c>
      <c r="E744" s="4"/>
      <c r="F744" s="9"/>
      <c r="G744" s="9"/>
      <c r="H744" s="3"/>
      <c r="I744" s="3"/>
      <c r="J744" s="3"/>
      <c r="K744" s="3"/>
      <c r="L744" s="3"/>
      <c r="M744" s="5">
        <f>VLOOKUP($C744,'[1]1.계획인구(행정)'!$C$7:$U$501,14,FALSE)</f>
        <v>143</v>
      </c>
      <c r="N744" s="5">
        <f>VLOOKUP($C744,'[1]1.계획인구(행정)'!$C$7:$U$501,15,FALSE)</f>
        <v>143</v>
      </c>
      <c r="O744" s="5">
        <f>VLOOKUP($C744,'[1]1.계획인구(행정)'!$C$7:$U$501,16,FALSE)</f>
        <v>141</v>
      </c>
      <c r="P744" s="5">
        <f>VLOOKUP($C744,'[1]1.계획인구(행정)'!$C$7:$U$501,17,FALSE)</f>
        <v>140</v>
      </c>
      <c r="Q744" s="5">
        <f>VLOOKUP($C744,'[1]1.계획인구(행정)'!$C$7:$U$501,18,FALSE)</f>
        <v>143</v>
      </c>
      <c r="R744" s="5">
        <f>VLOOKUP($C744,'[1]1.계획인구(행정)'!$C$7:$U$501,19,FALSE)</f>
        <v>146</v>
      </c>
      <c r="S744" s="5">
        <f>SUM(S745)</f>
        <v>0</v>
      </c>
      <c r="T744" s="5">
        <f>SUM(T745)</f>
        <v>0</v>
      </c>
      <c r="U744" s="5">
        <f t="shared" ref="U744:AD744" si="3886">SUM(U745)</f>
        <v>0</v>
      </c>
      <c r="V744" s="5">
        <f t="shared" si="3886"/>
        <v>119</v>
      </c>
      <c r="W744" s="5">
        <f t="shared" si="3886"/>
        <v>122</v>
      </c>
      <c r="X744" s="5">
        <f t="shared" si="3886"/>
        <v>124</v>
      </c>
      <c r="Y744" s="5">
        <f t="shared" si="3886"/>
        <v>0</v>
      </c>
      <c r="Z744" s="5">
        <f t="shared" si="3886"/>
        <v>0</v>
      </c>
      <c r="AA744" s="5">
        <f t="shared" si="3886"/>
        <v>0</v>
      </c>
      <c r="AB744" s="5">
        <f t="shared" si="3886"/>
        <v>119</v>
      </c>
      <c r="AC744" s="5">
        <f t="shared" si="3886"/>
        <v>122</v>
      </c>
      <c r="AD744" s="5">
        <f t="shared" si="3886"/>
        <v>124</v>
      </c>
    </row>
    <row r="745" spans="1:30" s="2" customFormat="1" ht="18" customHeight="1" outlineLevel="1">
      <c r="A745" s="72"/>
      <c r="B745" s="72"/>
      <c r="C745" s="11"/>
      <c r="D745" s="25" t="s">
        <v>704</v>
      </c>
      <c r="E745" s="4"/>
      <c r="F745" s="9">
        <v>2</v>
      </c>
      <c r="G745" s="9"/>
      <c r="H745" s="3">
        <v>0.75</v>
      </c>
      <c r="I745" s="3">
        <v>0.8</v>
      </c>
      <c r="J745" s="3">
        <v>0.85</v>
      </c>
      <c r="K745" s="3">
        <v>0.85</v>
      </c>
      <c r="L745" s="3">
        <v>0.85</v>
      </c>
      <c r="M745" s="5">
        <f>M744</f>
        <v>143</v>
      </c>
      <c r="N745" s="5">
        <f t="shared" ref="N745:R745" si="3887">N744</f>
        <v>143</v>
      </c>
      <c r="O745" s="5">
        <f t="shared" si="3887"/>
        <v>141</v>
      </c>
      <c r="P745" s="5">
        <f t="shared" si="3887"/>
        <v>140</v>
      </c>
      <c r="Q745" s="5">
        <f t="shared" si="3887"/>
        <v>143</v>
      </c>
      <c r="R745" s="5">
        <f t="shared" si="3887"/>
        <v>146</v>
      </c>
      <c r="S745" s="27">
        <f t="shared" ref="S745" si="3888">ROUND(IF($F745=0,M745,IF($F745=5,0,0))*H745,0)</f>
        <v>0</v>
      </c>
      <c r="T745" s="27">
        <f t="shared" ref="T745" si="3889">ROUND(IF($F745=0,N745,IF($F745=5,0,0))*H745,0)</f>
        <v>0</v>
      </c>
      <c r="U745" s="27">
        <f>ROUND(IF($F745=0,O745,IF($F745=1,O745,IF($F745=5,O745,0)))*I745,0)</f>
        <v>0</v>
      </c>
      <c r="V745" s="27">
        <f>ROUND(IF($F745=0,P745,IF($F745=1,P745,IF($F745=2,P745,IF($F745=5,P745,0))))*J745,0)</f>
        <v>119</v>
      </c>
      <c r="W745" s="27">
        <f>ROUND(IF($F745=0,Q745,IF($F745=1,Q745,IF($F745=2,Q745,IF($F745=3,Q745,IF($F745=5,Q745,0)))))*K745,0)</f>
        <v>122</v>
      </c>
      <c r="X745" s="27">
        <f>ROUND(IF($F745=0,R745,IF($F745=1,R745,IF($F745=2,R745,IF($F745=3,R745,IF($F745=4,R745,IF($F745=5,R745,0))))))*L745,0)</f>
        <v>124</v>
      </c>
      <c r="Y745" s="27">
        <f t="shared" ref="Y745" si="3890">ROUND(IF($F745=0,M745,IF($F745=5,M745,0))*H745,0)</f>
        <v>0</v>
      </c>
      <c r="Z745" s="27">
        <f t="shared" ref="Z745" si="3891">ROUND(IF($F745=0,N745,IF($F745=5,N745,0))*H745,0)</f>
        <v>0</v>
      </c>
      <c r="AA745" s="27">
        <f>ROUND(IF($F745=0,O745,IF($F745=1,O745,IF($F745=5,O745,0)))*I745,0)</f>
        <v>0</v>
      </c>
      <c r="AB745" s="27">
        <f>ROUND(IF($F745=0,P745,IF($F745=1,P745,IF($F745=2,P745,IF($F745=5,P745,0))))*J745,0)</f>
        <v>119</v>
      </c>
      <c r="AC745" s="27">
        <f>ROUND(IF($F745=0,Q745,IF($F745=1,Q745,IF($F745=2,Q745,IF($F745=3,Q745,IF($F745=5,Q745,0)))))*K745,0)</f>
        <v>122</v>
      </c>
      <c r="AD745" s="27">
        <f>ROUND(IF($F745=0,R745,IF($F745=1,R745,IF($F745=2,R745,IF($F745=3,R745,IF($F745=4,R745,IF($F745=5,R745,0))))))*L745,0)</f>
        <v>124</v>
      </c>
    </row>
    <row r="746" spans="1:30" s="2" customFormat="1" ht="18" customHeight="1" outlineLevel="1">
      <c r="A746" s="72"/>
      <c r="B746" s="72"/>
      <c r="C746" s="22" t="s">
        <v>1043</v>
      </c>
      <c r="D746" s="25" t="s">
        <v>1122</v>
      </c>
      <c r="E746" s="4"/>
      <c r="F746" s="9"/>
      <c r="G746" s="9"/>
      <c r="H746" s="3"/>
      <c r="I746" s="3"/>
      <c r="J746" s="3"/>
      <c r="K746" s="3"/>
      <c r="L746" s="3"/>
      <c r="M746" s="5">
        <f>VLOOKUP($C746,'[1]1.계획인구(행정)'!$C$7:$U$501,14,FALSE)</f>
        <v>227</v>
      </c>
      <c r="N746" s="5">
        <f>VLOOKUP($C746,'[1]1.계획인구(행정)'!$C$7:$U$501,15,FALSE)</f>
        <v>227</v>
      </c>
      <c r="O746" s="5">
        <f>VLOOKUP($C746,'[1]1.계획인구(행정)'!$C$7:$U$501,16,FALSE)</f>
        <v>224</v>
      </c>
      <c r="P746" s="5">
        <f>VLOOKUP($C746,'[1]1.계획인구(행정)'!$C$7:$U$501,17,FALSE)</f>
        <v>221</v>
      </c>
      <c r="Q746" s="5">
        <f>VLOOKUP($C746,'[1]1.계획인구(행정)'!$C$7:$U$501,18,FALSE)</f>
        <v>227</v>
      </c>
      <c r="R746" s="5">
        <f>VLOOKUP($C746,'[1]1.계획인구(행정)'!$C$7:$U$501,19,FALSE)</f>
        <v>231</v>
      </c>
      <c r="S746" s="5">
        <f t="shared" ref="S746:AD746" si="3892">SUM(S747)</f>
        <v>0</v>
      </c>
      <c r="T746" s="5">
        <f t="shared" si="3892"/>
        <v>0</v>
      </c>
      <c r="U746" s="5">
        <f t="shared" si="3892"/>
        <v>0</v>
      </c>
      <c r="V746" s="5">
        <f t="shared" si="3892"/>
        <v>188</v>
      </c>
      <c r="W746" s="5">
        <f t="shared" si="3892"/>
        <v>193</v>
      </c>
      <c r="X746" s="5">
        <f t="shared" si="3892"/>
        <v>196</v>
      </c>
      <c r="Y746" s="5">
        <f t="shared" si="3892"/>
        <v>0</v>
      </c>
      <c r="Z746" s="5">
        <f t="shared" si="3892"/>
        <v>0</v>
      </c>
      <c r="AA746" s="5">
        <f t="shared" si="3892"/>
        <v>0</v>
      </c>
      <c r="AB746" s="5">
        <f t="shared" si="3892"/>
        <v>188</v>
      </c>
      <c r="AC746" s="5">
        <f t="shared" si="3892"/>
        <v>193</v>
      </c>
      <c r="AD746" s="5">
        <f t="shared" si="3892"/>
        <v>196</v>
      </c>
    </row>
    <row r="747" spans="1:30" s="2" customFormat="1" ht="18" customHeight="1" outlineLevel="1">
      <c r="A747" s="72"/>
      <c r="B747" s="72"/>
      <c r="C747" s="11"/>
      <c r="D747" s="25" t="s">
        <v>195</v>
      </c>
      <c r="E747" s="4"/>
      <c r="F747" s="9">
        <v>2</v>
      </c>
      <c r="G747" s="9"/>
      <c r="H747" s="3">
        <v>0.75</v>
      </c>
      <c r="I747" s="3">
        <v>0.8</v>
      </c>
      <c r="J747" s="3">
        <v>0.85</v>
      </c>
      <c r="K747" s="3">
        <v>0.85</v>
      </c>
      <c r="L747" s="3">
        <v>0.85</v>
      </c>
      <c r="M747" s="5">
        <f>M746</f>
        <v>227</v>
      </c>
      <c r="N747" s="5">
        <f t="shared" ref="N747" si="3893">N746</f>
        <v>227</v>
      </c>
      <c r="O747" s="5">
        <f t="shared" ref="O747:R747" si="3894">O746</f>
        <v>224</v>
      </c>
      <c r="P747" s="5">
        <f t="shared" si="3894"/>
        <v>221</v>
      </c>
      <c r="Q747" s="5">
        <f t="shared" si="3894"/>
        <v>227</v>
      </c>
      <c r="R747" s="5">
        <f t="shared" si="3894"/>
        <v>231</v>
      </c>
      <c r="S747" s="27">
        <f t="shared" ref="S747" si="3895">ROUND(IF($F747=0,M747,IF($F747=5,0,0))*H747,0)</f>
        <v>0</v>
      </c>
      <c r="T747" s="27">
        <f t="shared" ref="T747" si="3896">ROUND(IF($F747=0,N747,IF($F747=5,0,0))*H747,0)</f>
        <v>0</v>
      </c>
      <c r="U747" s="27">
        <f>ROUND(IF($F747=0,O747,IF($F747=1,O747,IF($F747=5,O747,0)))*I747,0)</f>
        <v>0</v>
      </c>
      <c r="V747" s="27">
        <f>ROUND(IF($F747=0,P747,IF($F747=1,P747,IF($F747=2,P747,IF($F747=5,P747,0))))*J747,0)</f>
        <v>188</v>
      </c>
      <c r="W747" s="27">
        <f>ROUND(IF($F747=0,Q747,IF($F747=1,Q747,IF($F747=2,Q747,IF($F747=3,Q747,IF($F747=5,Q747,0)))))*K747,0)</f>
        <v>193</v>
      </c>
      <c r="X747" s="27">
        <f>ROUND(IF($F747=0,R747,IF($F747=1,R747,IF($F747=2,R747,IF($F747=3,R747,IF($F747=4,R747,IF($F747=5,R747,0))))))*L747,0)</f>
        <v>196</v>
      </c>
      <c r="Y747" s="27">
        <f t="shared" ref="Y747" si="3897">ROUND(IF($F747=0,M747,IF($F747=5,M747,0))*H747,0)</f>
        <v>0</v>
      </c>
      <c r="Z747" s="27">
        <f t="shared" ref="Z747" si="3898">ROUND(IF($F747=0,N747,IF($F747=5,N747,0))*H747,0)</f>
        <v>0</v>
      </c>
      <c r="AA747" s="27">
        <f>ROUND(IF($F747=0,O747,IF($F747=1,O747,IF($F747=5,O747,0)))*I747,0)</f>
        <v>0</v>
      </c>
      <c r="AB747" s="27">
        <f>ROUND(IF($F747=0,P747,IF($F747=1,P747,IF($F747=2,P747,IF($F747=5,P747,0))))*J747,0)</f>
        <v>188</v>
      </c>
      <c r="AC747" s="27">
        <f>ROUND(IF($F747=0,Q747,IF($F747=1,Q747,IF($F747=2,Q747,IF($F747=3,Q747,IF($F747=5,Q747,0)))))*K747,0)</f>
        <v>193</v>
      </c>
      <c r="AD747" s="27">
        <f>ROUND(IF($F747=0,R747,IF($F747=1,R747,IF($F747=2,R747,IF($F747=3,R747,IF($F747=4,R747,IF($F747=5,R747,0))))))*L747,0)</f>
        <v>196</v>
      </c>
    </row>
    <row r="748" spans="1:30" s="2" customFormat="1" ht="18" customHeight="1">
      <c r="A748" s="72"/>
      <c r="B748" s="72" t="s">
        <v>487</v>
      </c>
      <c r="C748" s="25" t="s">
        <v>488</v>
      </c>
      <c r="D748" s="25" t="s">
        <v>5</v>
      </c>
      <c r="E748" s="4"/>
      <c r="F748" s="9"/>
      <c r="G748" s="9"/>
      <c r="H748" s="3"/>
      <c r="I748" s="3"/>
      <c r="J748" s="3"/>
      <c r="K748" s="3"/>
      <c r="L748" s="3"/>
      <c r="M748" s="5">
        <f>SUMPRODUCT(($D749:$D755="계")*(M749:M755))</f>
        <v>295</v>
      </c>
      <c r="N748" s="5">
        <f t="shared" ref="N748" si="3899">SUMPRODUCT(($D749:$D755="계")*(N749:N755))</f>
        <v>296</v>
      </c>
      <c r="O748" s="5">
        <f t="shared" ref="O748:R748" si="3900">SUMPRODUCT(($D749:$D755="계")*(O749:O755))</f>
        <v>291</v>
      </c>
      <c r="P748" s="5">
        <f t="shared" si="3900"/>
        <v>287</v>
      </c>
      <c r="Q748" s="5">
        <f t="shared" si="3900"/>
        <v>294</v>
      </c>
      <c r="R748" s="5">
        <f t="shared" si="3900"/>
        <v>300</v>
      </c>
      <c r="S748" s="5">
        <f t="shared" ref="S748:T748" si="3901">SUMPRODUCT(($D749:$D755="계")*(S749:S755))</f>
        <v>0</v>
      </c>
      <c r="T748" s="5">
        <f t="shared" si="3901"/>
        <v>0</v>
      </c>
      <c r="U748" s="5">
        <f t="shared" ref="U748" si="3902">SUMPRODUCT(($D749:$D755="계")*(U749:U755))</f>
        <v>0</v>
      </c>
      <c r="V748" s="5">
        <f t="shared" ref="V748" si="3903">SUMPRODUCT(($D749:$D755="계")*(V749:V755))</f>
        <v>243</v>
      </c>
      <c r="W748" s="5">
        <f t="shared" ref="W748" si="3904">SUMPRODUCT(($D749:$D755="계")*(W749:W755))</f>
        <v>250</v>
      </c>
      <c r="X748" s="5">
        <f t="shared" ref="X748" si="3905">SUMPRODUCT(($D749:$D755="계")*(X749:X755))</f>
        <v>256</v>
      </c>
      <c r="Y748" s="5">
        <f t="shared" ref="Y748:Z748" si="3906">SUMPRODUCT(($D749:$D755="계")*(Y749:Y755))</f>
        <v>0</v>
      </c>
      <c r="Z748" s="5">
        <f t="shared" si="3906"/>
        <v>0</v>
      </c>
      <c r="AA748" s="5">
        <f t="shared" ref="AA748" si="3907">SUMPRODUCT(($D749:$D755="계")*(AA749:AA755))</f>
        <v>0</v>
      </c>
      <c r="AB748" s="5">
        <f t="shared" ref="AB748" si="3908">SUMPRODUCT(($D749:$D755="계")*(AB749:AB755))</f>
        <v>243</v>
      </c>
      <c r="AC748" s="5">
        <f t="shared" ref="AC748" si="3909">SUMPRODUCT(($D749:$D755="계")*(AC749:AC755))</f>
        <v>250</v>
      </c>
      <c r="AD748" s="5">
        <f t="shared" ref="AD748" si="3910">SUMPRODUCT(($D749:$D755="계")*(AD749:AD755))</f>
        <v>256</v>
      </c>
    </row>
    <row r="749" spans="1:30" s="2" customFormat="1" ht="18" customHeight="1" outlineLevel="1">
      <c r="A749" s="72"/>
      <c r="B749" s="72"/>
      <c r="C749" s="22" t="s">
        <v>1044</v>
      </c>
      <c r="D749" s="25" t="s">
        <v>1122</v>
      </c>
      <c r="E749" s="4">
        <f>SUM(E750:E752)</f>
        <v>53845</v>
      </c>
      <c r="F749" s="9"/>
      <c r="G749" s="9"/>
      <c r="H749" s="3"/>
      <c r="I749" s="3"/>
      <c r="J749" s="3"/>
      <c r="K749" s="3"/>
      <c r="L749" s="3"/>
      <c r="M749" s="5">
        <f>VLOOKUP($C749,'[1]1.계획인구(행정)'!$C$7:$U$501,14,FALSE)</f>
        <v>167</v>
      </c>
      <c r="N749" s="5">
        <f>VLOOKUP($C749,'[1]1.계획인구(행정)'!$C$7:$U$501,15,FALSE)</f>
        <v>168</v>
      </c>
      <c r="O749" s="5">
        <f>VLOOKUP($C749,'[1]1.계획인구(행정)'!$C$7:$U$501,16,FALSE)</f>
        <v>165</v>
      </c>
      <c r="P749" s="5">
        <f>VLOOKUP($C749,'[1]1.계획인구(행정)'!$C$7:$U$501,17,FALSE)</f>
        <v>162</v>
      </c>
      <c r="Q749" s="5">
        <f>VLOOKUP($C749,'[1]1.계획인구(행정)'!$C$7:$U$501,18,FALSE)</f>
        <v>166</v>
      </c>
      <c r="R749" s="5">
        <f>VLOOKUP($C749,'[1]1.계획인구(행정)'!$C$7:$U$501,19,FALSE)</f>
        <v>169</v>
      </c>
      <c r="S749" s="5">
        <f>SUM(S750:S752)</f>
        <v>0</v>
      </c>
      <c r="T749" s="5">
        <f>SUM(T750:T752)</f>
        <v>0</v>
      </c>
      <c r="U749" s="5">
        <f t="shared" ref="U749:AD749" si="3911">SUM(U750:U752)</f>
        <v>0</v>
      </c>
      <c r="V749" s="5">
        <f t="shared" si="3911"/>
        <v>137</v>
      </c>
      <c r="W749" s="5">
        <f t="shared" si="3911"/>
        <v>141</v>
      </c>
      <c r="X749" s="5">
        <f t="shared" si="3911"/>
        <v>144</v>
      </c>
      <c r="Y749" s="5">
        <f t="shared" si="3911"/>
        <v>0</v>
      </c>
      <c r="Z749" s="5">
        <f t="shared" ref="Z749" si="3912">SUM(Z750:Z752)</f>
        <v>0</v>
      </c>
      <c r="AA749" s="5">
        <f t="shared" si="3911"/>
        <v>0</v>
      </c>
      <c r="AB749" s="5">
        <f t="shared" si="3911"/>
        <v>137</v>
      </c>
      <c r="AC749" s="5">
        <f t="shared" si="3911"/>
        <v>141</v>
      </c>
      <c r="AD749" s="5">
        <f t="shared" si="3911"/>
        <v>144</v>
      </c>
    </row>
    <row r="750" spans="1:30" s="2" customFormat="1" ht="18" customHeight="1" outlineLevel="1">
      <c r="A750" s="72"/>
      <c r="B750" s="72"/>
      <c r="C750" s="12"/>
      <c r="D750" s="25" t="s">
        <v>705</v>
      </c>
      <c r="E750" s="4">
        <v>30266</v>
      </c>
      <c r="F750" s="9">
        <v>2</v>
      </c>
      <c r="G750" s="9"/>
      <c r="H750" s="3">
        <v>0.75</v>
      </c>
      <c r="I750" s="3">
        <v>0.8</v>
      </c>
      <c r="J750" s="3">
        <v>0.85</v>
      </c>
      <c r="K750" s="3">
        <v>0.85</v>
      </c>
      <c r="L750" s="3">
        <v>0.85</v>
      </c>
      <c r="M750" s="5">
        <f>ROUND(M$749*($E750/$E$749),0)</f>
        <v>94</v>
      </c>
      <c r="N750" s="5">
        <f t="shared" ref="N750:R751" si="3913">ROUND(N$749*($E750/$E$749),0)</f>
        <v>94</v>
      </c>
      <c r="O750" s="5">
        <f t="shared" si="3913"/>
        <v>93</v>
      </c>
      <c r="P750" s="5">
        <f t="shared" si="3913"/>
        <v>91</v>
      </c>
      <c r="Q750" s="5">
        <f t="shared" si="3913"/>
        <v>93</v>
      </c>
      <c r="R750" s="5">
        <f t="shared" si="3913"/>
        <v>95</v>
      </c>
      <c r="S750" s="27">
        <f t="shared" ref="S750:S752" si="3914">ROUND(IF($F750=0,M750,IF($F750=5,0,0))*H750,0)</f>
        <v>0</v>
      </c>
      <c r="T750" s="27">
        <f t="shared" ref="T750:T752" si="3915">ROUND(IF($F750=0,N750,IF($F750=5,0,0))*H750,0)</f>
        <v>0</v>
      </c>
      <c r="U750" s="27">
        <f t="shared" ref="U750:U752" si="3916">ROUND(IF($F750=0,O750,IF($F750=1,O750,IF($F750=5,O750,0)))*I750,0)</f>
        <v>0</v>
      </c>
      <c r="V750" s="27">
        <f t="shared" ref="V750:V752" si="3917">ROUND(IF($F750=0,P750,IF($F750=1,P750,IF($F750=2,P750,IF($F750=5,P750,0))))*J750,0)</f>
        <v>77</v>
      </c>
      <c r="W750" s="27">
        <f t="shared" ref="W750:W752" si="3918">ROUND(IF($F750=0,Q750,IF($F750=1,Q750,IF($F750=2,Q750,IF($F750=3,Q750,IF($F750=5,Q750,0)))))*K750,0)</f>
        <v>79</v>
      </c>
      <c r="X750" s="27">
        <f t="shared" ref="X750:X752" si="3919">ROUND(IF($F750=0,R750,IF($F750=1,R750,IF($F750=2,R750,IF($F750=3,R750,IF($F750=4,R750,IF($F750=5,R750,0))))))*L750,0)</f>
        <v>81</v>
      </c>
      <c r="Y750" s="27">
        <f t="shared" ref="Y750:Y752" si="3920">ROUND(IF($F750=0,M750,IF($F750=5,M750,0))*H750,0)</f>
        <v>0</v>
      </c>
      <c r="Z750" s="27">
        <f t="shared" ref="Z750:Z752" si="3921">ROUND(IF($F750=0,N750,IF($F750=5,N750,0))*H750,0)</f>
        <v>0</v>
      </c>
      <c r="AA750" s="27">
        <f t="shared" ref="AA750:AA752" si="3922">ROUND(IF($F750=0,O750,IF($F750=1,O750,IF($F750=5,O750,0)))*I750,0)</f>
        <v>0</v>
      </c>
      <c r="AB750" s="27">
        <f t="shared" ref="AB750:AB752" si="3923">ROUND(IF($F750=0,P750,IF($F750=1,P750,IF($F750=2,P750,IF($F750=5,P750,0))))*J750,0)</f>
        <v>77</v>
      </c>
      <c r="AC750" s="27">
        <f t="shared" ref="AC750:AC752" si="3924">ROUND(IF($F750=0,Q750,IF($F750=1,Q750,IF($F750=2,Q750,IF($F750=3,Q750,IF($F750=5,Q750,0)))))*K750,0)</f>
        <v>79</v>
      </c>
      <c r="AD750" s="27">
        <f t="shared" ref="AD750:AD752" si="3925">ROUND(IF($F750=0,R750,IF($F750=1,R750,IF($F750=2,R750,IF($F750=3,R750,IF($F750=4,R750,IF($F750=5,R750,0))))))*L750,0)</f>
        <v>81</v>
      </c>
    </row>
    <row r="751" spans="1:30" s="2" customFormat="1" ht="18" customHeight="1" outlineLevel="1">
      <c r="A751" s="72"/>
      <c r="B751" s="72"/>
      <c r="C751" s="12"/>
      <c r="D751" s="25" t="s">
        <v>460</v>
      </c>
      <c r="E751" s="4">
        <v>15280</v>
      </c>
      <c r="F751" s="9">
        <v>2</v>
      </c>
      <c r="G751" s="9"/>
      <c r="H751" s="3">
        <v>0.75</v>
      </c>
      <c r="I751" s="3">
        <v>0.8</v>
      </c>
      <c r="J751" s="3">
        <v>0.85</v>
      </c>
      <c r="K751" s="3">
        <v>0.85</v>
      </c>
      <c r="L751" s="3">
        <v>0.85</v>
      </c>
      <c r="M751" s="5">
        <f>ROUND(M$749*($E751/$E$749),0)</f>
        <v>47</v>
      </c>
      <c r="N751" s="5">
        <f t="shared" si="3913"/>
        <v>48</v>
      </c>
      <c r="O751" s="5">
        <f t="shared" si="3913"/>
        <v>47</v>
      </c>
      <c r="P751" s="5">
        <f t="shared" si="3913"/>
        <v>46</v>
      </c>
      <c r="Q751" s="5">
        <f t="shared" si="3913"/>
        <v>47</v>
      </c>
      <c r="R751" s="5">
        <f t="shared" si="3913"/>
        <v>48</v>
      </c>
      <c r="S751" s="27">
        <f t="shared" si="3914"/>
        <v>0</v>
      </c>
      <c r="T751" s="27">
        <f t="shared" si="3915"/>
        <v>0</v>
      </c>
      <c r="U751" s="27">
        <f t="shared" si="3916"/>
        <v>0</v>
      </c>
      <c r="V751" s="27">
        <f t="shared" si="3917"/>
        <v>39</v>
      </c>
      <c r="W751" s="27">
        <f t="shared" si="3918"/>
        <v>40</v>
      </c>
      <c r="X751" s="27">
        <f t="shared" si="3919"/>
        <v>41</v>
      </c>
      <c r="Y751" s="27">
        <f t="shared" si="3920"/>
        <v>0</v>
      </c>
      <c r="Z751" s="27">
        <f t="shared" si="3921"/>
        <v>0</v>
      </c>
      <c r="AA751" s="27">
        <f t="shared" si="3922"/>
        <v>0</v>
      </c>
      <c r="AB751" s="27">
        <f t="shared" si="3923"/>
        <v>39</v>
      </c>
      <c r="AC751" s="27">
        <f t="shared" si="3924"/>
        <v>40</v>
      </c>
      <c r="AD751" s="27">
        <f t="shared" si="3925"/>
        <v>41</v>
      </c>
    </row>
    <row r="752" spans="1:30" s="2" customFormat="1" ht="18" customHeight="1" outlineLevel="1">
      <c r="A752" s="72"/>
      <c r="B752" s="72"/>
      <c r="C752" s="11"/>
      <c r="D752" s="25" t="s">
        <v>706</v>
      </c>
      <c r="E752" s="4">
        <v>8299</v>
      </c>
      <c r="F752" s="9">
        <v>2</v>
      </c>
      <c r="G752" s="9"/>
      <c r="H752" s="3">
        <v>0.75</v>
      </c>
      <c r="I752" s="3">
        <v>0.8</v>
      </c>
      <c r="J752" s="3">
        <v>0.85</v>
      </c>
      <c r="K752" s="3">
        <v>0.85</v>
      </c>
      <c r="L752" s="3">
        <v>0.85</v>
      </c>
      <c r="M752" s="5">
        <f>M749-M750-M751</f>
        <v>26</v>
      </c>
      <c r="N752" s="5">
        <f t="shared" ref="N752" si="3926">N749-N750-N751</f>
        <v>26</v>
      </c>
      <c r="O752" s="5">
        <f t="shared" ref="O752:R752" si="3927">O749-O750-O751</f>
        <v>25</v>
      </c>
      <c r="P752" s="5">
        <f t="shared" si="3927"/>
        <v>25</v>
      </c>
      <c r="Q752" s="5">
        <f t="shared" si="3927"/>
        <v>26</v>
      </c>
      <c r="R752" s="5">
        <f t="shared" si="3927"/>
        <v>26</v>
      </c>
      <c r="S752" s="27">
        <f t="shared" si="3914"/>
        <v>0</v>
      </c>
      <c r="T752" s="27">
        <f t="shared" si="3915"/>
        <v>0</v>
      </c>
      <c r="U752" s="27">
        <f t="shared" si="3916"/>
        <v>0</v>
      </c>
      <c r="V752" s="27">
        <f t="shared" si="3917"/>
        <v>21</v>
      </c>
      <c r="W752" s="27">
        <f t="shared" si="3918"/>
        <v>22</v>
      </c>
      <c r="X752" s="27">
        <f t="shared" si="3919"/>
        <v>22</v>
      </c>
      <c r="Y752" s="27">
        <f t="shared" si="3920"/>
        <v>0</v>
      </c>
      <c r="Z752" s="27">
        <f t="shared" si="3921"/>
        <v>0</v>
      </c>
      <c r="AA752" s="27">
        <f t="shared" si="3922"/>
        <v>0</v>
      </c>
      <c r="AB752" s="27">
        <f t="shared" si="3923"/>
        <v>21</v>
      </c>
      <c r="AC752" s="27">
        <f t="shared" si="3924"/>
        <v>22</v>
      </c>
      <c r="AD752" s="27">
        <f t="shared" si="3925"/>
        <v>22</v>
      </c>
    </row>
    <row r="753" spans="1:30" s="2" customFormat="1" ht="18" customHeight="1" outlineLevel="1">
      <c r="A753" s="72"/>
      <c r="B753" s="72"/>
      <c r="C753" s="22" t="s">
        <v>1018</v>
      </c>
      <c r="D753" s="25" t="s">
        <v>1122</v>
      </c>
      <c r="E753" s="4">
        <f>SUM(E754:E755)</f>
        <v>38475</v>
      </c>
      <c r="F753" s="9"/>
      <c r="G753" s="9"/>
      <c r="H753" s="3"/>
      <c r="I753" s="3"/>
      <c r="J753" s="3"/>
      <c r="K753" s="3"/>
      <c r="L753" s="3"/>
      <c r="M753" s="5">
        <f>VLOOKUP($C753,'[1]1.계획인구(행정)'!$C$7:$U$501,14,FALSE)</f>
        <v>128</v>
      </c>
      <c r="N753" s="5">
        <f>VLOOKUP($C753,'[1]1.계획인구(행정)'!$C$7:$U$501,15,FALSE)</f>
        <v>128</v>
      </c>
      <c r="O753" s="5">
        <f>VLOOKUP($C753,'[1]1.계획인구(행정)'!$C$7:$U$501,16,FALSE)</f>
        <v>126</v>
      </c>
      <c r="P753" s="5">
        <f>VLOOKUP($C753,'[1]1.계획인구(행정)'!$C$7:$U$501,17,FALSE)</f>
        <v>125</v>
      </c>
      <c r="Q753" s="5">
        <f>VLOOKUP($C753,'[1]1.계획인구(행정)'!$C$7:$U$501,18,FALSE)</f>
        <v>128</v>
      </c>
      <c r="R753" s="5">
        <f>VLOOKUP($C753,'[1]1.계획인구(행정)'!$C$7:$U$501,19,FALSE)</f>
        <v>131</v>
      </c>
      <c r="S753" s="5">
        <f>SUM(S754:S755)</f>
        <v>0</v>
      </c>
      <c r="T753" s="5">
        <f>SUM(T754:T755)</f>
        <v>0</v>
      </c>
      <c r="U753" s="5">
        <f t="shared" ref="U753:AD753" si="3928">SUM(U754:U755)</f>
        <v>0</v>
      </c>
      <c r="V753" s="5">
        <f t="shared" si="3928"/>
        <v>106</v>
      </c>
      <c r="W753" s="5">
        <f t="shared" si="3928"/>
        <v>109</v>
      </c>
      <c r="X753" s="5">
        <f t="shared" si="3928"/>
        <v>112</v>
      </c>
      <c r="Y753" s="5">
        <f t="shared" si="3928"/>
        <v>0</v>
      </c>
      <c r="Z753" s="5">
        <f t="shared" si="3928"/>
        <v>0</v>
      </c>
      <c r="AA753" s="5">
        <f t="shared" si="3928"/>
        <v>0</v>
      </c>
      <c r="AB753" s="5">
        <f t="shared" si="3928"/>
        <v>106</v>
      </c>
      <c r="AC753" s="5">
        <f t="shared" si="3928"/>
        <v>109</v>
      </c>
      <c r="AD753" s="5">
        <f t="shared" si="3928"/>
        <v>112</v>
      </c>
    </row>
    <row r="754" spans="1:30" s="2" customFormat="1" ht="18" customHeight="1" outlineLevel="1">
      <c r="A754" s="72"/>
      <c r="B754" s="72"/>
      <c r="C754" s="12"/>
      <c r="D754" s="25" t="s">
        <v>707</v>
      </c>
      <c r="E754" s="4">
        <v>8509</v>
      </c>
      <c r="F754" s="9">
        <v>2</v>
      </c>
      <c r="G754" s="9"/>
      <c r="H754" s="3">
        <v>0.75</v>
      </c>
      <c r="I754" s="3">
        <v>0.8</v>
      </c>
      <c r="J754" s="3">
        <v>0.85</v>
      </c>
      <c r="K754" s="3">
        <v>0.85</v>
      </c>
      <c r="L754" s="3">
        <v>0.85</v>
      </c>
      <c r="M754" s="5">
        <f>ROUND(M$753*($E754/$E$753),0)</f>
        <v>28</v>
      </c>
      <c r="N754" s="5">
        <f t="shared" ref="N754:R754" si="3929">ROUND(N$753*($E754/$E$753),0)</f>
        <v>28</v>
      </c>
      <c r="O754" s="5">
        <f t="shared" si="3929"/>
        <v>28</v>
      </c>
      <c r="P754" s="5">
        <f t="shared" si="3929"/>
        <v>28</v>
      </c>
      <c r="Q754" s="5">
        <f t="shared" si="3929"/>
        <v>28</v>
      </c>
      <c r="R754" s="5">
        <f t="shared" si="3929"/>
        <v>29</v>
      </c>
      <c r="S754" s="27">
        <f t="shared" ref="S754:S755" si="3930">ROUND(IF($F754=0,M754,IF($F754=5,0,0))*H754,0)</f>
        <v>0</v>
      </c>
      <c r="T754" s="27">
        <f t="shared" ref="T754:T755" si="3931">ROUND(IF($F754=0,N754,IF($F754=5,0,0))*H754,0)</f>
        <v>0</v>
      </c>
      <c r="U754" s="27">
        <f t="shared" ref="U754:U755" si="3932">ROUND(IF($F754=0,O754,IF($F754=1,O754,IF($F754=5,O754,0)))*I754,0)</f>
        <v>0</v>
      </c>
      <c r="V754" s="27">
        <f t="shared" ref="V754:V755" si="3933">ROUND(IF($F754=0,P754,IF($F754=1,P754,IF($F754=2,P754,IF($F754=5,P754,0))))*J754,0)</f>
        <v>24</v>
      </c>
      <c r="W754" s="27">
        <f t="shared" ref="W754:W755" si="3934">ROUND(IF($F754=0,Q754,IF($F754=1,Q754,IF($F754=2,Q754,IF($F754=3,Q754,IF($F754=5,Q754,0)))))*K754,0)</f>
        <v>24</v>
      </c>
      <c r="X754" s="27">
        <f t="shared" ref="X754:X755" si="3935">ROUND(IF($F754=0,R754,IF($F754=1,R754,IF($F754=2,R754,IF($F754=3,R754,IF($F754=4,R754,IF($F754=5,R754,0))))))*L754,0)</f>
        <v>25</v>
      </c>
      <c r="Y754" s="27">
        <f t="shared" ref="Y754:Y755" si="3936">ROUND(IF($F754=0,M754,IF($F754=5,M754,0))*H754,0)</f>
        <v>0</v>
      </c>
      <c r="Z754" s="27">
        <f t="shared" ref="Z754:Z755" si="3937">ROUND(IF($F754=0,N754,IF($F754=5,N754,0))*H754,0)</f>
        <v>0</v>
      </c>
      <c r="AA754" s="27">
        <f t="shared" ref="AA754:AA755" si="3938">ROUND(IF($F754=0,O754,IF($F754=1,O754,IF($F754=5,O754,0)))*I754,0)</f>
        <v>0</v>
      </c>
      <c r="AB754" s="27">
        <f t="shared" ref="AB754:AB755" si="3939">ROUND(IF($F754=0,P754,IF($F754=1,P754,IF($F754=2,P754,IF($F754=5,P754,0))))*J754,0)</f>
        <v>24</v>
      </c>
      <c r="AC754" s="27">
        <f t="shared" ref="AC754:AC755" si="3940">ROUND(IF($F754=0,Q754,IF($F754=1,Q754,IF($F754=2,Q754,IF($F754=3,Q754,IF($F754=5,Q754,0)))))*K754,0)</f>
        <v>24</v>
      </c>
      <c r="AD754" s="27">
        <f t="shared" ref="AD754:AD755" si="3941">ROUND(IF($F754=0,R754,IF($F754=1,R754,IF($F754=2,R754,IF($F754=3,R754,IF($F754=4,R754,IF($F754=5,R754,0))))))*L754,0)</f>
        <v>25</v>
      </c>
    </row>
    <row r="755" spans="1:30" s="2" customFormat="1" ht="18" customHeight="1" outlineLevel="1">
      <c r="A755" s="72"/>
      <c r="B755" s="72"/>
      <c r="C755" s="11"/>
      <c r="D755" s="25" t="s">
        <v>708</v>
      </c>
      <c r="E755" s="4">
        <v>29966</v>
      </c>
      <c r="F755" s="9">
        <v>2</v>
      </c>
      <c r="G755" s="9"/>
      <c r="H755" s="3">
        <v>0.75</v>
      </c>
      <c r="I755" s="3">
        <v>0.8</v>
      </c>
      <c r="J755" s="3">
        <v>0.85</v>
      </c>
      <c r="K755" s="3">
        <v>0.85</v>
      </c>
      <c r="L755" s="3">
        <v>0.85</v>
      </c>
      <c r="M755" s="5">
        <f>M753-M754</f>
        <v>100</v>
      </c>
      <c r="N755" s="5">
        <f t="shared" ref="N755" si="3942">N753-N754</f>
        <v>100</v>
      </c>
      <c r="O755" s="5">
        <f t="shared" ref="O755:R755" si="3943">O753-O754</f>
        <v>98</v>
      </c>
      <c r="P755" s="5">
        <f t="shared" si="3943"/>
        <v>97</v>
      </c>
      <c r="Q755" s="5">
        <f t="shared" si="3943"/>
        <v>100</v>
      </c>
      <c r="R755" s="5">
        <f t="shared" si="3943"/>
        <v>102</v>
      </c>
      <c r="S755" s="27">
        <f t="shared" si="3930"/>
        <v>0</v>
      </c>
      <c r="T755" s="27">
        <f t="shared" si="3931"/>
        <v>0</v>
      </c>
      <c r="U755" s="27">
        <f t="shared" si="3932"/>
        <v>0</v>
      </c>
      <c r="V755" s="27">
        <f t="shared" si="3933"/>
        <v>82</v>
      </c>
      <c r="W755" s="27">
        <f t="shared" si="3934"/>
        <v>85</v>
      </c>
      <c r="X755" s="27">
        <f t="shared" si="3935"/>
        <v>87</v>
      </c>
      <c r="Y755" s="27">
        <f t="shared" si="3936"/>
        <v>0</v>
      </c>
      <c r="Z755" s="27">
        <f t="shared" si="3937"/>
        <v>0</v>
      </c>
      <c r="AA755" s="27">
        <f t="shared" si="3938"/>
        <v>0</v>
      </c>
      <c r="AB755" s="27">
        <f t="shared" si="3939"/>
        <v>82</v>
      </c>
      <c r="AC755" s="27">
        <f t="shared" si="3940"/>
        <v>85</v>
      </c>
      <c r="AD755" s="27">
        <f t="shared" si="3941"/>
        <v>87</v>
      </c>
    </row>
    <row r="756" spans="1:30" s="2" customFormat="1" ht="18" customHeight="1">
      <c r="A756" s="72"/>
      <c r="B756" s="72" t="s">
        <v>489</v>
      </c>
      <c r="C756" s="53" t="s">
        <v>1602</v>
      </c>
      <c r="D756" s="25" t="s">
        <v>5</v>
      </c>
      <c r="E756" s="4"/>
      <c r="F756" s="9"/>
      <c r="G756" s="9"/>
      <c r="H756" s="3"/>
      <c r="I756" s="3"/>
      <c r="J756" s="3"/>
      <c r="K756" s="3"/>
      <c r="L756" s="3"/>
      <c r="M756" s="5">
        <f>SUMPRODUCT(($D757:$D760="계")*(M757:M760))</f>
        <v>314</v>
      </c>
      <c r="N756" s="5">
        <f t="shared" ref="N756" si="3944">SUMPRODUCT(($D757:$D760="계")*(N757:N760))</f>
        <v>314</v>
      </c>
      <c r="O756" s="5">
        <f t="shared" ref="O756:R756" si="3945">SUMPRODUCT(($D757:$D760="계")*(O757:O760))</f>
        <v>310</v>
      </c>
      <c r="P756" s="5">
        <f t="shared" si="3945"/>
        <v>306</v>
      </c>
      <c r="Q756" s="5">
        <f t="shared" si="3945"/>
        <v>314</v>
      </c>
      <c r="R756" s="5">
        <f t="shared" si="3945"/>
        <v>319</v>
      </c>
      <c r="S756" s="5">
        <f t="shared" ref="S756:T756" si="3946">SUMPRODUCT(($D757:$D760="계")*(S757:S760))</f>
        <v>0</v>
      </c>
      <c r="T756" s="5">
        <f t="shared" si="3946"/>
        <v>0</v>
      </c>
      <c r="U756" s="5">
        <f t="shared" ref="U756" si="3947">SUMPRODUCT(($D757:$D760="계")*(U757:U760))</f>
        <v>248</v>
      </c>
      <c r="V756" s="5">
        <f t="shared" ref="V756" si="3948">SUMPRODUCT(($D757:$D760="계")*(V757:V760))</f>
        <v>260</v>
      </c>
      <c r="W756" s="5">
        <f t="shared" ref="W756" si="3949">SUMPRODUCT(($D757:$D760="계")*(W757:W760))</f>
        <v>267</v>
      </c>
      <c r="X756" s="5">
        <f t="shared" ref="X756" si="3950">SUMPRODUCT(($D757:$D760="계")*(X757:X760))</f>
        <v>271</v>
      </c>
      <c r="Y756" s="5">
        <f t="shared" ref="Y756:Z756" si="3951">SUMPRODUCT(($D757:$D760="계")*(Y757:Y760))</f>
        <v>235</v>
      </c>
      <c r="Z756" s="5">
        <f t="shared" si="3951"/>
        <v>235</v>
      </c>
      <c r="AA756" s="5">
        <f t="shared" ref="AA756" si="3952">SUMPRODUCT(($D757:$D760="계")*(AA757:AA760))</f>
        <v>248</v>
      </c>
      <c r="AB756" s="5">
        <f t="shared" ref="AB756" si="3953">SUMPRODUCT(($D757:$D760="계")*(AB757:AB760))</f>
        <v>260</v>
      </c>
      <c r="AC756" s="5">
        <f t="shared" ref="AC756" si="3954">SUMPRODUCT(($D757:$D760="계")*(AC757:AC760))</f>
        <v>267</v>
      </c>
      <c r="AD756" s="5">
        <f t="shared" ref="AD756" si="3955">SUMPRODUCT(($D757:$D760="계")*(AD757:AD760))</f>
        <v>271</v>
      </c>
    </row>
    <row r="757" spans="1:30" s="2" customFormat="1" ht="18" customHeight="1" outlineLevel="1">
      <c r="A757" s="72"/>
      <c r="B757" s="72"/>
      <c r="C757" s="22" t="s">
        <v>1019</v>
      </c>
      <c r="D757" s="25" t="s">
        <v>1122</v>
      </c>
      <c r="E757" s="4"/>
      <c r="F757" s="9"/>
      <c r="G757" s="9"/>
      <c r="H757" s="3"/>
      <c r="I757" s="3"/>
      <c r="J757" s="3"/>
      <c r="K757" s="3"/>
      <c r="L757" s="3"/>
      <c r="M757" s="5">
        <f>VLOOKUP($C757,'[1]1.계획인구(행정)'!$C$7:$U$501,14,FALSE)</f>
        <v>227</v>
      </c>
      <c r="N757" s="5">
        <f>VLOOKUP($C757,'[1]1.계획인구(행정)'!$C$7:$U$501,15,FALSE)</f>
        <v>227</v>
      </c>
      <c r="O757" s="5">
        <f>VLOOKUP($C757,'[1]1.계획인구(행정)'!$C$7:$U$501,16,FALSE)</f>
        <v>224</v>
      </c>
      <c r="P757" s="5">
        <f>VLOOKUP($C757,'[1]1.계획인구(행정)'!$C$7:$U$501,17,FALSE)</f>
        <v>221</v>
      </c>
      <c r="Q757" s="5">
        <f>VLOOKUP($C757,'[1]1.계획인구(행정)'!$C$7:$U$501,18,FALSE)</f>
        <v>227</v>
      </c>
      <c r="R757" s="5">
        <f>VLOOKUP($C757,'[1]1.계획인구(행정)'!$C$7:$U$501,19,FALSE)</f>
        <v>231</v>
      </c>
      <c r="S757" s="5">
        <f>SUM(S758)</f>
        <v>0</v>
      </c>
      <c r="T757" s="5">
        <f>SUM(T758)</f>
        <v>0</v>
      </c>
      <c r="U757" s="5">
        <f t="shared" ref="U757:AD757" si="3956">SUM(U758)</f>
        <v>179</v>
      </c>
      <c r="V757" s="5">
        <f t="shared" si="3956"/>
        <v>188</v>
      </c>
      <c r="W757" s="5">
        <f t="shared" si="3956"/>
        <v>193</v>
      </c>
      <c r="X757" s="5">
        <f t="shared" si="3956"/>
        <v>196</v>
      </c>
      <c r="Y757" s="5">
        <f t="shared" si="3956"/>
        <v>170</v>
      </c>
      <c r="Z757" s="5">
        <f t="shared" si="3956"/>
        <v>170</v>
      </c>
      <c r="AA757" s="5">
        <f t="shared" si="3956"/>
        <v>179</v>
      </c>
      <c r="AB757" s="5">
        <f t="shared" si="3956"/>
        <v>188</v>
      </c>
      <c r="AC757" s="5">
        <f t="shared" si="3956"/>
        <v>193</v>
      </c>
      <c r="AD757" s="5">
        <f t="shared" si="3956"/>
        <v>196</v>
      </c>
    </row>
    <row r="758" spans="1:30" s="2" customFormat="1" ht="18" customHeight="1" outlineLevel="1">
      <c r="A758" s="72"/>
      <c r="B758" s="72"/>
      <c r="C758" s="11"/>
      <c r="D758" s="25" t="s">
        <v>709</v>
      </c>
      <c r="E758" s="4"/>
      <c r="F758" s="9">
        <v>5</v>
      </c>
      <c r="G758" s="9"/>
      <c r="H758" s="3">
        <v>0.75</v>
      </c>
      <c r="I758" s="3">
        <v>0.8</v>
      </c>
      <c r="J758" s="3">
        <v>0.85</v>
      </c>
      <c r="K758" s="3">
        <v>0.85</v>
      </c>
      <c r="L758" s="3">
        <v>0.85</v>
      </c>
      <c r="M758" s="5">
        <f>M757</f>
        <v>227</v>
      </c>
      <c r="N758" s="5">
        <f t="shared" ref="N758:O758" si="3957">N757</f>
        <v>227</v>
      </c>
      <c r="O758" s="5">
        <f t="shared" si="3957"/>
        <v>224</v>
      </c>
      <c r="P758" s="5">
        <f t="shared" ref="P758" si="3958">P757</f>
        <v>221</v>
      </c>
      <c r="Q758" s="5">
        <f t="shared" ref="Q758" si="3959">Q757</f>
        <v>227</v>
      </c>
      <c r="R758" s="5">
        <f t="shared" ref="R758" si="3960">R757</f>
        <v>231</v>
      </c>
      <c r="S758" s="27">
        <f t="shared" ref="S758" si="3961">ROUND(IF($F758=0,M758,IF($F758=5,0,0))*H758,0)</f>
        <v>0</v>
      </c>
      <c r="T758" s="27">
        <f t="shared" ref="T758" si="3962">ROUND(IF($F758=0,N758,IF($F758=5,0,0))*H758,0)</f>
        <v>0</v>
      </c>
      <c r="U758" s="27">
        <f>ROUND(IF($F758=0,O758,IF($F758=1,O758,IF($F758=5,O758,0)))*I758,0)</f>
        <v>179</v>
      </c>
      <c r="V758" s="27">
        <f>ROUND(IF($F758=0,P758,IF($F758=1,P758,IF($F758=2,P758,IF($F758=5,P758,0))))*J758,0)</f>
        <v>188</v>
      </c>
      <c r="W758" s="27">
        <f>ROUND(IF($F758=0,Q758,IF($F758=1,Q758,IF($F758=2,Q758,IF($F758=3,Q758,IF($F758=5,Q758,0)))))*K758,0)</f>
        <v>193</v>
      </c>
      <c r="X758" s="27">
        <f>ROUND(IF($F758=0,R758,IF($F758=1,R758,IF($F758=2,R758,IF($F758=3,R758,IF($F758=4,R758,IF($F758=5,R758,0))))))*L758,0)</f>
        <v>196</v>
      </c>
      <c r="Y758" s="27">
        <f t="shared" ref="Y758" si="3963">ROUND(IF($F758=0,M758,IF($F758=5,M758,0))*H758,0)</f>
        <v>170</v>
      </c>
      <c r="Z758" s="27">
        <f t="shared" ref="Z758" si="3964">ROUND(IF($F758=0,N758,IF($F758=5,N758,0))*H758,0)</f>
        <v>170</v>
      </c>
      <c r="AA758" s="27">
        <f>ROUND(IF($F758=0,O758,IF($F758=1,O758,IF($F758=5,O758,0)))*I758,0)</f>
        <v>179</v>
      </c>
      <c r="AB758" s="27">
        <f>ROUND(IF($F758=0,P758,IF($F758=1,P758,IF($F758=2,P758,IF($F758=5,P758,0))))*J758,0)</f>
        <v>188</v>
      </c>
      <c r="AC758" s="27">
        <f>ROUND(IF($F758=0,Q758,IF($F758=1,Q758,IF($F758=2,Q758,IF($F758=3,Q758,IF($F758=5,Q758,0)))))*K758,0)</f>
        <v>193</v>
      </c>
      <c r="AD758" s="27">
        <f>ROUND(IF($F758=0,R758,IF($F758=1,R758,IF($F758=2,R758,IF($F758=3,R758,IF($F758=4,R758,IF($F758=5,R758,0))))))*L758,0)</f>
        <v>196</v>
      </c>
    </row>
    <row r="759" spans="1:30" s="2" customFormat="1" ht="18" customHeight="1" outlineLevel="1">
      <c r="A759" s="72"/>
      <c r="B759" s="72"/>
      <c r="C759" s="22" t="s">
        <v>1020</v>
      </c>
      <c r="D759" s="25" t="s">
        <v>1122</v>
      </c>
      <c r="E759" s="4"/>
      <c r="F759" s="9"/>
      <c r="G759" s="9"/>
      <c r="H759" s="3"/>
      <c r="I759" s="3"/>
      <c r="J759" s="3"/>
      <c r="K759" s="3"/>
      <c r="L759" s="3"/>
      <c r="M759" s="5">
        <f>VLOOKUP($C759,'[1]1.계획인구(행정)'!$C$7:$U$501,14,FALSE)</f>
        <v>87</v>
      </c>
      <c r="N759" s="5">
        <f>VLOOKUP($C759,'[1]1.계획인구(행정)'!$C$7:$U$501,15,FALSE)</f>
        <v>87</v>
      </c>
      <c r="O759" s="5">
        <f>VLOOKUP($C759,'[1]1.계획인구(행정)'!$C$7:$U$501,16,FALSE)</f>
        <v>86</v>
      </c>
      <c r="P759" s="5">
        <f>VLOOKUP($C759,'[1]1.계획인구(행정)'!$C$7:$U$501,17,FALSE)</f>
        <v>85</v>
      </c>
      <c r="Q759" s="5">
        <f>VLOOKUP($C759,'[1]1.계획인구(행정)'!$C$7:$U$501,18,FALSE)</f>
        <v>87</v>
      </c>
      <c r="R759" s="5">
        <f>VLOOKUP($C759,'[1]1.계획인구(행정)'!$C$7:$U$501,19,FALSE)</f>
        <v>88</v>
      </c>
      <c r="S759" s="5">
        <f t="shared" ref="S759:AD759" si="3965">SUM(S760)</f>
        <v>0</v>
      </c>
      <c r="T759" s="5">
        <f t="shared" si="3965"/>
        <v>0</v>
      </c>
      <c r="U759" s="5">
        <f t="shared" si="3965"/>
        <v>69</v>
      </c>
      <c r="V759" s="5">
        <f t="shared" si="3965"/>
        <v>72</v>
      </c>
      <c r="W759" s="5">
        <f t="shared" si="3965"/>
        <v>74</v>
      </c>
      <c r="X759" s="5">
        <f t="shared" si="3965"/>
        <v>75</v>
      </c>
      <c r="Y759" s="5">
        <f t="shared" si="3965"/>
        <v>65</v>
      </c>
      <c r="Z759" s="5">
        <f t="shared" si="3965"/>
        <v>65</v>
      </c>
      <c r="AA759" s="5">
        <f t="shared" si="3965"/>
        <v>69</v>
      </c>
      <c r="AB759" s="5">
        <f t="shared" si="3965"/>
        <v>72</v>
      </c>
      <c r="AC759" s="5">
        <f t="shared" si="3965"/>
        <v>74</v>
      </c>
      <c r="AD759" s="5">
        <f t="shared" si="3965"/>
        <v>75</v>
      </c>
    </row>
    <row r="760" spans="1:30" s="2" customFormat="1" ht="18" customHeight="1" outlineLevel="1">
      <c r="A760" s="72"/>
      <c r="B760" s="72"/>
      <c r="C760" s="11"/>
      <c r="D760" s="25" t="s">
        <v>710</v>
      </c>
      <c r="E760" s="4"/>
      <c r="F760" s="9">
        <v>5</v>
      </c>
      <c r="G760" s="9"/>
      <c r="H760" s="3">
        <v>0.75</v>
      </c>
      <c r="I760" s="3">
        <v>0.8</v>
      </c>
      <c r="J760" s="3">
        <v>0.85</v>
      </c>
      <c r="K760" s="3">
        <v>0.85</v>
      </c>
      <c r="L760" s="3">
        <v>0.85</v>
      </c>
      <c r="M760" s="5">
        <f>M759</f>
        <v>87</v>
      </c>
      <c r="N760" s="5">
        <f t="shared" ref="N760:O760" si="3966">N759</f>
        <v>87</v>
      </c>
      <c r="O760" s="5">
        <f t="shared" si="3966"/>
        <v>86</v>
      </c>
      <c r="P760" s="5">
        <f t="shared" ref="P760" si="3967">P759</f>
        <v>85</v>
      </c>
      <c r="Q760" s="5">
        <f t="shared" ref="Q760" si="3968">Q759</f>
        <v>87</v>
      </c>
      <c r="R760" s="5">
        <f t="shared" ref="R760" si="3969">R759</f>
        <v>88</v>
      </c>
      <c r="S760" s="27">
        <f t="shared" ref="S760" si="3970">ROUND(IF($F760=0,M760,IF($F760=5,0,0))*H760,0)</f>
        <v>0</v>
      </c>
      <c r="T760" s="27">
        <f t="shared" ref="T760" si="3971">ROUND(IF($F760=0,N760,IF($F760=5,0,0))*H760,0)</f>
        <v>0</v>
      </c>
      <c r="U760" s="27">
        <f>ROUND(IF($F760=0,O760,IF($F760=1,O760,IF($F760=5,O760,0)))*I760,0)</f>
        <v>69</v>
      </c>
      <c r="V760" s="27">
        <f>ROUND(IF($F760=0,P760,IF($F760=1,P760,IF($F760=2,P760,IF($F760=5,P760,0))))*J760,0)</f>
        <v>72</v>
      </c>
      <c r="W760" s="27">
        <f>ROUND(IF($F760=0,Q760,IF($F760=1,Q760,IF($F760=2,Q760,IF($F760=3,Q760,IF($F760=5,Q760,0)))))*K760,0)</f>
        <v>74</v>
      </c>
      <c r="X760" s="27">
        <f>ROUND(IF($F760=0,R760,IF($F760=1,R760,IF($F760=2,R760,IF($F760=3,R760,IF($F760=4,R760,IF($F760=5,R760,0))))))*L760,0)</f>
        <v>75</v>
      </c>
      <c r="Y760" s="27">
        <f t="shared" ref="Y760" si="3972">ROUND(IF($F760=0,M760,IF($F760=5,M760,0))*H760,0)</f>
        <v>65</v>
      </c>
      <c r="Z760" s="27">
        <f t="shared" ref="Z760" si="3973">ROUND(IF($F760=0,N760,IF($F760=5,N760,0))*H760,0)</f>
        <v>65</v>
      </c>
      <c r="AA760" s="27">
        <f>ROUND(IF($F760=0,O760,IF($F760=1,O760,IF($F760=5,O760,0)))*I760,0)</f>
        <v>69</v>
      </c>
      <c r="AB760" s="27">
        <f>ROUND(IF($F760=0,P760,IF($F760=1,P760,IF($F760=2,P760,IF($F760=5,P760,0))))*J760,0)</f>
        <v>72</v>
      </c>
      <c r="AC760" s="27">
        <f>ROUND(IF($F760=0,Q760,IF($F760=1,Q760,IF($F760=2,Q760,IF($F760=3,Q760,IF($F760=5,Q760,0)))))*K760,0)</f>
        <v>74</v>
      </c>
      <c r="AD760" s="27">
        <f>ROUND(IF($F760=0,R760,IF($F760=1,R760,IF($F760=2,R760,IF($F760=3,R760,IF($F760=4,R760,IF($F760=5,R760,0))))))*L760,0)</f>
        <v>75</v>
      </c>
    </row>
    <row r="761" spans="1:30" s="2" customFormat="1" ht="17.100000000000001" customHeight="1">
      <c r="A761" s="72" t="s">
        <v>1516</v>
      </c>
      <c r="B761" s="72" t="s">
        <v>491</v>
      </c>
      <c r="C761" s="25" t="s">
        <v>492</v>
      </c>
      <c r="D761" s="25" t="s">
        <v>5</v>
      </c>
      <c r="E761" s="4"/>
      <c r="F761" s="9"/>
      <c r="G761" s="9"/>
      <c r="H761" s="3"/>
      <c r="I761" s="3"/>
      <c r="J761" s="3"/>
      <c r="K761" s="3"/>
      <c r="L761" s="3"/>
      <c r="M761" s="5">
        <f>SUMPRODUCT(($D762:$D766="계")*(M762:M766))</f>
        <v>239</v>
      </c>
      <c r="N761" s="5">
        <f t="shared" ref="N761" si="3974">SUMPRODUCT(($D762:$D766="계")*(N762:N766))</f>
        <v>239</v>
      </c>
      <c r="O761" s="5">
        <f t="shared" ref="O761:R761" si="3975">SUMPRODUCT(($D762:$D766="계")*(O762:O766))</f>
        <v>235</v>
      </c>
      <c r="P761" s="5">
        <f t="shared" si="3975"/>
        <v>233</v>
      </c>
      <c r="Q761" s="5">
        <f t="shared" si="3975"/>
        <v>239</v>
      </c>
      <c r="R761" s="5">
        <f t="shared" si="3975"/>
        <v>243</v>
      </c>
      <c r="S761" s="5">
        <f t="shared" ref="S761:T761" si="3976">SUMPRODUCT(($D762:$D766="계")*(S762:S766))</f>
        <v>0</v>
      </c>
      <c r="T761" s="5">
        <f t="shared" si="3976"/>
        <v>188</v>
      </c>
      <c r="U761" s="5">
        <f t="shared" ref="U761" si="3977">SUMPRODUCT(($D762:$D766="계")*(U762:U766))</f>
        <v>188</v>
      </c>
      <c r="V761" s="5">
        <f t="shared" ref="V761" si="3978">SUMPRODUCT(($D762:$D766="계")*(V762:V766))</f>
        <v>198</v>
      </c>
      <c r="W761" s="5">
        <f t="shared" ref="W761" si="3979">SUMPRODUCT(($D762:$D766="계")*(W762:W766))</f>
        <v>203</v>
      </c>
      <c r="X761" s="5">
        <f t="shared" ref="X761" si="3980">SUMPRODUCT(($D762:$D766="계")*(X762:X766))</f>
        <v>206</v>
      </c>
      <c r="Y761" s="5">
        <f t="shared" ref="Y761:Z761" si="3981">SUMPRODUCT(($D762:$D766="계")*(Y762:Y766))</f>
        <v>0</v>
      </c>
      <c r="Z761" s="5">
        <f t="shared" si="3981"/>
        <v>188</v>
      </c>
      <c r="AA761" s="5">
        <f t="shared" ref="AA761" si="3982">SUMPRODUCT(($D762:$D766="계")*(AA762:AA766))</f>
        <v>188</v>
      </c>
      <c r="AB761" s="5">
        <f t="shared" ref="AB761" si="3983">SUMPRODUCT(($D762:$D766="계")*(AB762:AB766))</f>
        <v>198</v>
      </c>
      <c r="AC761" s="5">
        <f t="shared" ref="AC761" si="3984">SUMPRODUCT(($D762:$D766="계")*(AC762:AC766))</f>
        <v>203</v>
      </c>
      <c r="AD761" s="5">
        <f t="shared" ref="AD761" si="3985">SUMPRODUCT(($D762:$D766="계")*(AD762:AD766))</f>
        <v>206</v>
      </c>
    </row>
    <row r="762" spans="1:30" s="2" customFormat="1" ht="17.100000000000001" customHeight="1" outlineLevel="1">
      <c r="A762" s="72"/>
      <c r="B762" s="72"/>
      <c r="C762" s="22" t="s">
        <v>1021</v>
      </c>
      <c r="D762" s="25" t="s">
        <v>1122</v>
      </c>
      <c r="E762" s="4">
        <f>SUM(E763:E764)</f>
        <v>41270</v>
      </c>
      <c r="F762" s="9"/>
      <c r="G762" s="9"/>
      <c r="H762" s="3"/>
      <c r="I762" s="3"/>
      <c r="J762" s="3"/>
      <c r="K762" s="3"/>
      <c r="L762" s="3"/>
      <c r="M762" s="5">
        <f>VLOOKUP($C762,'[1]1.계획인구(행정)'!$C$7:$U$501,14,FALSE)</f>
        <v>101</v>
      </c>
      <c r="N762" s="5">
        <f>VLOOKUP($C762,'[1]1.계획인구(행정)'!$C$7:$U$501,15,FALSE)</f>
        <v>101</v>
      </c>
      <c r="O762" s="5">
        <f>VLOOKUP($C762,'[1]1.계획인구(행정)'!$C$7:$U$501,16,FALSE)</f>
        <v>99</v>
      </c>
      <c r="P762" s="5">
        <f>VLOOKUP($C762,'[1]1.계획인구(행정)'!$C$7:$U$501,17,FALSE)</f>
        <v>98</v>
      </c>
      <c r="Q762" s="5">
        <f>VLOOKUP($C762,'[1]1.계획인구(행정)'!$C$7:$U$501,18,FALSE)</f>
        <v>101</v>
      </c>
      <c r="R762" s="5">
        <f>VLOOKUP($C762,'[1]1.계획인구(행정)'!$C$7:$U$501,19,FALSE)</f>
        <v>103</v>
      </c>
      <c r="S762" s="5">
        <f>SUM(S763:S764)</f>
        <v>0</v>
      </c>
      <c r="T762" s="5">
        <f>SUM(T763:T764)</f>
        <v>79</v>
      </c>
      <c r="U762" s="5">
        <f t="shared" ref="U762:AD762" si="3986">SUM(U763:U764)</f>
        <v>79</v>
      </c>
      <c r="V762" s="5">
        <f t="shared" si="3986"/>
        <v>83</v>
      </c>
      <c r="W762" s="5">
        <f t="shared" si="3986"/>
        <v>86</v>
      </c>
      <c r="X762" s="5">
        <f t="shared" si="3986"/>
        <v>87</v>
      </c>
      <c r="Y762" s="5">
        <f t="shared" si="3986"/>
        <v>0</v>
      </c>
      <c r="Z762" s="5">
        <f t="shared" ref="Z762" si="3987">SUM(Z763:Z764)</f>
        <v>79</v>
      </c>
      <c r="AA762" s="5">
        <f t="shared" si="3986"/>
        <v>79</v>
      </c>
      <c r="AB762" s="5">
        <f t="shared" si="3986"/>
        <v>83</v>
      </c>
      <c r="AC762" s="5">
        <f t="shared" si="3986"/>
        <v>86</v>
      </c>
      <c r="AD762" s="5">
        <f t="shared" si="3986"/>
        <v>87</v>
      </c>
    </row>
    <row r="763" spans="1:30" s="2" customFormat="1" ht="17.100000000000001" customHeight="1" outlineLevel="1">
      <c r="A763" s="72"/>
      <c r="B763" s="72"/>
      <c r="C763" s="12"/>
      <c r="D763" s="25" t="s">
        <v>711</v>
      </c>
      <c r="E763" s="4">
        <v>18444</v>
      </c>
      <c r="F763" s="9">
        <v>1</v>
      </c>
      <c r="G763" s="9"/>
      <c r="H763" s="3">
        <v>0.75</v>
      </c>
      <c r="I763" s="3">
        <v>0.8</v>
      </c>
      <c r="J763" s="3">
        <v>0.85</v>
      </c>
      <c r="K763" s="3">
        <v>0.85</v>
      </c>
      <c r="L763" s="3">
        <v>0.85</v>
      </c>
      <c r="M763" s="5">
        <f>ROUND(M$762*($E763/$E$762),0)</f>
        <v>45</v>
      </c>
      <c r="N763" s="5">
        <f t="shared" ref="N763:R763" si="3988">ROUND(N$762*($E763/$E$762),0)</f>
        <v>45</v>
      </c>
      <c r="O763" s="5">
        <f t="shared" si="3988"/>
        <v>44</v>
      </c>
      <c r="P763" s="5">
        <f t="shared" si="3988"/>
        <v>44</v>
      </c>
      <c r="Q763" s="5">
        <f t="shared" si="3988"/>
        <v>45</v>
      </c>
      <c r="R763" s="5">
        <f t="shared" si="3988"/>
        <v>46</v>
      </c>
      <c r="S763" s="27">
        <f t="shared" ref="S763:S764" si="3989">ROUND(IF($F763=0,M763,IF($F763=5,0,0))*H763,0)</f>
        <v>0</v>
      </c>
      <c r="T763" s="27">
        <f>ROUND(IF($F763=0,N763,IF($F763=5,0,0))*H763,0)+U763</f>
        <v>35</v>
      </c>
      <c r="U763" s="27">
        <f t="shared" ref="U763:U764" si="3990">ROUND(IF($F763=0,O763,IF($F763=1,O763,IF($F763=5,O763,0)))*I763,0)</f>
        <v>35</v>
      </c>
      <c r="V763" s="27">
        <f t="shared" ref="V763:V764" si="3991">ROUND(IF($F763=0,P763,IF($F763=1,P763,IF($F763=2,P763,IF($F763=5,P763,0))))*J763,0)</f>
        <v>37</v>
      </c>
      <c r="W763" s="27">
        <f t="shared" ref="W763:W764" si="3992">ROUND(IF($F763=0,Q763,IF($F763=1,Q763,IF($F763=2,Q763,IF($F763=3,Q763,IF($F763=5,Q763,0)))))*K763,0)</f>
        <v>38</v>
      </c>
      <c r="X763" s="27">
        <f t="shared" ref="X763:X764" si="3993">ROUND(IF($F763=0,R763,IF($F763=1,R763,IF($F763=2,R763,IF($F763=3,R763,IF($F763=4,R763,IF($F763=5,R763,0))))))*L763,0)</f>
        <v>39</v>
      </c>
      <c r="Y763" s="27">
        <f t="shared" ref="Y763:Y764" si="3994">ROUND(IF($F763=0,M763,IF($F763=5,M763,0))*H763,0)</f>
        <v>0</v>
      </c>
      <c r="Z763" s="27">
        <f>ROUND(IF($F763=0,N763,IF($F763=5,N763,0))*H763,0)+AA763</f>
        <v>35</v>
      </c>
      <c r="AA763" s="27">
        <f t="shared" ref="AA763:AA764" si="3995">ROUND(IF($F763=0,O763,IF($F763=1,O763,IF($F763=5,O763,0)))*I763,0)</f>
        <v>35</v>
      </c>
      <c r="AB763" s="27">
        <f t="shared" ref="AB763:AB764" si="3996">ROUND(IF($F763=0,P763,IF($F763=1,P763,IF($F763=2,P763,IF($F763=5,P763,0))))*J763,0)</f>
        <v>37</v>
      </c>
      <c r="AC763" s="27">
        <f t="shared" ref="AC763:AC764" si="3997">ROUND(IF($F763=0,Q763,IF($F763=1,Q763,IF($F763=2,Q763,IF($F763=3,Q763,IF($F763=5,Q763,0)))))*K763,0)</f>
        <v>38</v>
      </c>
      <c r="AD763" s="27">
        <f t="shared" ref="AD763:AD764" si="3998">ROUND(IF($F763=0,R763,IF($F763=1,R763,IF($F763=2,R763,IF($F763=3,R763,IF($F763=4,R763,IF($F763=5,R763,0))))))*L763,0)</f>
        <v>39</v>
      </c>
    </row>
    <row r="764" spans="1:30" s="2" customFormat="1" ht="17.100000000000001" customHeight="1" outlineLevel="1">
      <c r="A764" s="72"/>
      <c r="B764" s="72"/>
      <c r="C764" s="11"/>
      <c r="D764" s="25" t="s">
        <v>712</v>
      </c>
      <c r="E764" s="4">
        <v>22826</v>
      </c>
      <c r="F764" s="9">
        <v>1</v>
      </c>
      <c r="G764" s="9"/>
      <c r="H764" s="3">
        <v>0.75</v>
      </c>
      <c r="I764" s="3">
        <v>0.8</v>
      </c>
      <c r="J764" s="3">
        <v>0.85</v>
      </c>
      <c r="K764" s="3">
        <v>0.85</v>
      </c>
      <c r="L764" s="3">
        <v>0.85</v>
      </c>
      <c r="M764" s="5">
        <f>M762-M763</f>
        <v>56</v>
      </c>
      <c r="N764" s="5">
        <f t="shared" ref="N764" si="3999">N762-N763</f>
        <v>56</v>
      </c>
      <c r="O764" s="5">
        <f t="shared" ref="O764:R764" si="4000">O762-O763</f>
        <v>55</v>
      </c>
      <c r="P764" s="5">
        <f t="shared" si="4000"/>
        <v>54</v>
      </c>
      <c r="Q764" s="5">
        <f t="shared" si="4000"/>
        <v>56</v>
      </c>
      <c r="R764" s="5">
        <f t="shared" si="4000"/>
        <v>57</v>
      </c>
      <c r="S764" s="27">
        <f t="shared" si="3989"/>
        <v>0</v>
      </c>
      <c r="T764" s="27">
        <f>ROUND(IF($F764=0,N764,IF($F764=5,0,0))*H764,0)+U764</f>
        <v>44</v>
      </c>
      <c r="U764" s="27">
        <f t="shared" si="3990"/>
        <v>44</v>
      </c>
      <c r="V764" s="27">
        <f t="shared" si="3991"/>
        <v>46</v>
      </c>
      <c r="W764" s="27">
        <f t="shared" si="3992"/>
        <v>48</v>
      </c>
      <c r="X764" s="27">
        <f t="shared" si="3993"/>
        <v>48</v>
      </c>
      <c r="Y764" s="27">
        <f t="shared" si="3994"/>
        <v>0</v>
      </c>
      <c r="Z764" s="27">
        <f>ROUND(IF($F764=0,N764,IF($F764=5,N764,0))*H764,0)+AA764</f>
        <v>44</v>
      </c>
      <c r="AA764" s="27">
        <f t="shared" si="3995"/>
        <v>44</v>
      </c>
      <c r="AB764" s="27">
        <f t="shared" si="3996"/>
        <v>46</v>
      </c>
      <c r="AC764" s="27">
        <f t="shared" si="3997"/>
        <v>48</v>
      </c>
      <c r="AD764" s="27">
        <f t="shared" si="3998"/>
        <v>48</v>
      </c>
    </row>
    <row r="765" spans="1:30" s="2" customFormat="1" ht="17.100000000000001" customHeight="1" outlineLevel="1">
      <c r="A765" s="72"/>
      <c r="B765" s="72"/>
      <c r="C765" s="22" t="s">
        <v>1022</v>
      </c>
      <c r="D765" s="25" t="s">
        <v>1122</v>
      </c>
      <c r="E765" s="4"/>
      <c r="F765" s="9"/>
      <c r="G765" s="9"/>
      <c r="H765" s="3"/>
      <c r="I765" s="3"/>
      <c r="J765" s="3"/>
      <c r="K765" s="3"/>
      <c r="L765" s="3"/>
      <c r="M765" s="5">
        <f>VLOOKUP($C765,'[1]1.계획인구(행정)'!$C$7:$U$501,14,FALSE)</f>
        <v>138</v>
      </c>
      <c r="N765" s="5">
        <f>VLOOKUP($C765,'[1]1.계획인구(행정)'!$C$7:$U$501,15,FALSE)</f>
        <v>138</v>
      </c>
      <c r="O765" s="5">
        <f>VLOOKUP($C765,'[1]1.계획인구(행정)'!$C$7:$U$501,16,FALSE)</f>
        <v>136</v>
      </c>
      <c r="P765" s="5">
        <f>VLOOKUP($C765,'[1]1.계획인구(행정)'!$C$7:$U$501,17,FALSE)</f>
        <v>135</v>
      </c>
      <c r="Q765" s="5">
        <f>VLOOKUP($C765,'[1]1.계획인구(행정)'!$C$7:$U$501,18,FALSE)</f>
        <v>138</v>
      </c>
      <c r="R765" s="5">
        <f>VLOOKUP($C765,'[1]1.계획인구(행정)'!$C$7:$U$501,19,FALSE)</f>
        <v>140</v>
      </c>
      <c r="S765" s="5">
        <f t="shared" ref="S765:T765" si="4001">SUM(S766)</f>
        <v>0</v>
      </c>
      <c r="T765" s="5">
        <f t="shared" si="4001"/>
        <v>109</v>
      </c>
      <c r="U765" s="5">
        <f t="shared" ref="U765" si="4002">SUM(U766)</f>
        <v>109</v>
      </c>
      <c r="V765" s="5">
        <f t="shared" ref="V765" si="4003">SUM(V766)</f>
        <v>115</v>
      </c>
      <c r="W765" s="5">
        <f t="shared" ref="W765" si="4004">SUM(W766)</f>
        <v>117</v>
      </c>
      <c r="X765" s="5">
        <f t="shared" ref="X765" si="4005">SUM(X766)</f>
        <v>119</v>
      </c>
      <c r="Y765" s="5">
        <f t="shared" ref="Y765:Z765" si="4006">SUM(Y766)</f>
        <v>0</v>
      </c>
      <c r="Z765" s="5">
        <f t="shared" si="4006"/>
        <v>109</v>
      </c>
      <c r="AA765" s="5">
        <f t="shared" ref="AA765" si="4007">SUM(AA766)</f>
        <v>109</v>
      </c>
      <c r="AB765" s="5">
        <f t="shared" ref="AB765" si="4008">SUM(AB766)</f>
        <v>115</v>
      </c>
      <c r="AC765" s="5">
        <f t="shared" ref="AC765" si="4009">SUM(AC766)</f>
        <v>117</v>
      </c>
      <c r="AD765" s="5">
        <f t="shared" ref="AD765" si="4010">SUM(AD766)</f>
        <v>119</v>
      </c>
    </row>
    <row r="766" spans="1:30" s="2" customFormat="1" ht="17.100000000000001" customHeight="1" outlineLevel="1">
      <c r="A766" s="72"/>
      <c r="B766" s="72"/>
      <c r="C766" s="11"/>
      <c r="D766" s="25" t="s">
        <v>713</v>
      </c>
      <c r="E766" s="4"/>
      <c r="F766" s="9">
        <v>1</v>
      </c>
      <c r="G766" s="9"/>
      <c r="H766" s="3">
        <v>0.75</v>
      </c>
      <c r="I766" s="3">
        <v>0.8</v>
      </c>
      <c r="J766" s="3">
        <v>0.85</v>
      </c>
      <c r="K766" s="3">
        <v>0.85</v>
      </c>
      <c r="L766" s="3">
        <v>0.85</v>
      </c>
      <c r="M766" s="5">
        <f>M765</f>
        <v>138</v>
      </c>
      <c r="N766" s="5">
        <f t="shared" ref="N766" si="4011">N765</f>
        <v>138</v>
      </c>
      <c r="O766" s="5">
        <f t="shared" ref="O766:R766" si="4012">O765</f>
        <v>136</v>
      </c>
      <c r="P766" s="5">
        <f t="shared" si="4012"/>
        <v>135</v>
      </c>
      <c r="Q766" s="5">
        <f t="shared" si="4012"/>
        <v>138</v>
      </c>
      <c r="R766" s="5">
        <f t="shared" si="4012"/>
        <v>140</v>
      </c>
      <c r="S766" s="27">
        <f t="shared" ref="S766" si="4013">ROUND(IF($F766=0,M766,IF($F766=5,0,0))*H766,0)</f>
        <v>0</v>
      </c>
      <c r="T766" s="27">
        <f>ROUND(IF($F766=0,N766,IF($F766=5,0,0))*H766,0)+U766</f>
        <v>109</v>
      </c>
      <c r="U766" s="27">
        <f>ROUND(IF($F766=0,O766,IF($F766=1,O766,IF($F766=5,O766,0)))*I766,0)</f>
        <v>109</v>
      </c>
      <c r="V766" s="27">
        <f>ROUND(IF($F766=0,P766,IF($F766=1,P766,IF($F766=2,P766,IF($F766=5,P766,0))))*J766,0)</f>
        <v>115</v>
      </c>
      <c r="W766" s="27">
        <f>ROUND(IF($F766=0,Q766,IF($F766=1,Q766,IF($F766=2,Q766,IF($F766=3,Q766,IF($F766=5,Q766,0)))))*K766,0)</f>
        <v>117</v>
      </c>
      <c r="X766" s="27">
        <f>ROUND(IF($F766=0,R766,IF($F766=1,R766,IF($F766=2,R766,IF($F766=3,R766,IF($F766=4,R766,IF($F766=5,R766,0))))))*L766,0)</f>
        <v>119</v>
      </c>
      <c r="Y766" s="27">
        <f t="shared" ref="Y766" si="4014">ROUND(IF($F766=0,M766,IF($F766=5,M766,0))*H766,0)</f>
        <v>0</v>
      </c>
      <c r="Z766" s="27">
        <f>ROUND(IF($F766=0,N766,IF($F766=5,N766,0))*H766,0)+AA766</f>
        <v>109</v>
      </c>
      <c r="AA766" s="27">
        <f>ROUND(IF($F766=0,O766,IF($F766=1,O766,IF($F766=5,O766,0)))*I766,0)</f>
        <v>109</v>
      </c>
      <c r="AB766" s="27">
        <f>ROUND(IF($F766=0,P766,IF($F766=1,P766,IF($F766=2,P766,IF($F766=5,P766,0))))*J766,0)</f>
        <v>115</v>
      </c>
      <c r="AC766" s="27">
        <f>ROUND(IF($F766=0,Q766,IF($F766=1,Q766,IF($F766=2,Q766,IF($F766=3,Q766,IF($F766=5,Q766,0)))))*K766,0)</f>
        <v>117</v>
      </c>
      <c r="AD766" s="27">
        <f>ROUND(IF($F766=0,R766,IF($F766=1,R766,IF($F766=2,R766,IF($F766=3,R766,IF($F766=4,R766,IF($F766=5,R766,0))))))*L766,0)</f>
        <v>119</v>
      </c>
    </row>
    <row r="767" spans="1:30" s="2" customFormat="1" ht="17.100000000000001" customHeight="1">
      <c r="A767" s="72"/>
      <c r="B767" s="72" t="s">
        <v>493</v>
      </c>
      <c r="C767" s="25" t="s">
        <v>260</v>
      </c>
      <c r="D767" s="25" t="s">
        <v>5</v>
      </c>
      <c r="E767" s="4"/>
      <c r="F767" s="9"/>
      <c r="G767" s="9"/>
      <c r="H767" s="3"/>
      <c r="I767" s="3"/>
      <c r="J767" s="3"/>
      <c r="K767" s="3"/>
      <c r="L767" s="3"/>
      <c r="M767" s="5">
        <f>SUMPRODUCT(($D768:$D774="계")*(M768:M774))</f>
        <v>207</v>
      </c>
      <c r="N767" s="5">
        <f t="shared" ref="N767" si="4015">SUMPRODUCT(($D768:$D774="계")*(N768:N774))</f>
        <v>207</v>
      </c>
      <c r="O767" s="5">
        <f t="shared" ref="O767:Q767" si="4016">SUMPRODUCT(($D768:$D774="계")*(O768:O774))</f>
        <v>204</v>
      </c>
      <c r="P767" s="5">
        <f t="shared" si="4016"/>
        <v>202</v>
      </c>
      <c r="Q767" s="5">
        <f t="shared" si="4016"/>
        <v>207</v>
      </c>
      <c r="R767" s="5">
        <f>SUMPRODUCT(($D768:$D774="계")*(R768:R774))</f>
        <v>211</v>
      </c>
      <c r="S767" s="5">
        <f t="shared" ref="S767:AD767" si="4017">SUMPRODUCT(($D768:$D774="계")*(S768:S774))</f>
        <v>0</v>
      </c>
      <c r="T767" s="5">
        <f t="shared" ref="T767" si="4018">SUMPRODUCT(($D768:$D774="계")*(T768:T774))</f>
        <v>0</v>
      </c>
      <c r="U767" s="5">
        <f t="shared" si="4017"/>
        <v>0</v>
      </c>
      <c r="V767" s="5">
        <f t="shared" si="4017"/>
        <v>171</v>
      </c>
      <c r="W767" s="5">
        <f t="shared" si="4017"/>
        <v>176</v>
      </c>
      <c r="X767" s="5">
        <f t="shared" si="4017"/>
        <v>180</v>
      </c>
      <c r="Y767" s="5">
        <f t="shared" si="4017"/>
        <v>0</v>
      </c>
      <c r="Z767" s="5">
        <f t="shared" ref="Z767" si="4019">SUMPRODUCT(($D768:$D774="계")*(Z768:Z774))</f>
        <v>0</v>
      </c>
      <c r="AA767" s="5">
        <f t="shared" si="4017"/>
        <v>0</v>
      </c>
      <c r="AB767" s="5">
        <f t="shared" si="4017"/>
        <v>171</v>
      </c>
      <c r="AC767" s="5">
        <f t="shared" si="4017"/>
        <v>176</v>
      </c>
      <c r="AD767" s="5">
        <f t="shared" si="4017"/>
        <v>180</v>
      </c>
    </row>
    <row r="768" spans="1:30" s="2" customFormat="1" ht="17.100000000000001" customHeight="1" outlineLevel="1">
      <c r="A768" s="72"/>
      <c r="B768" s="72"/>
      <c r="C768" s="22" t="s">
        <v>1023</v>
      </c>
      <c r="D768" s="25" t="s">
        <v>1122</v>
      </c>
      <c r="E768" s="4">
        <f>SUM(E769:E770)</f>
        <v>86850</v>
      </c>
      <c r="F768" s="9"/>
      <c r="G768" s="9"/>
      <c r="H768" s="3"/>
      <c r="I768" s="3"/>
      <c r="J768" s="3"/>
      <c r="K768" s="3"/>
      <c r="L768" s="3"/>
      <c r="M768" s="5">
        <f>VLOOKUP($C768,'[1]1.계획인구(행정)'!$C$7:$U$501,14,FALSE)</f>
        <v>90</v>
      </c>
      <c r="N768" s="5">
        <f>VLOOKUP($C768,'[1]1.계획인구(행정)'!$C$7:$U$501,15,FALSE)</f>
        <v>90</v>
      </c>
      <c r="O768" s="5">
        <f>VLOOKUP($C768,'[1]1.계획인구(행정)'!$C$7:$U$501,16,FALSE)</f>
        <v>89</v>
      </c>
      <c r="P768" s="5">
        <f>VLOOKUP($C768,'[1]1.계획인구(행정)'!$C$7:$U$501,17,FALSE)</f>
        <v>88</v>
      </c>
      <c r="Q768" s="5">
        <f>VLOOKUP($C768,'[1]1.계획인구(행정)'!$C$7:$U$501,18,FALSE)</f>
        <v>90</v>
      </c>
      <c r="R768" s="5">
        <f>VLOOKUP($C768,'[1]1.계획인구(행정)'!$C$7:$U$501,19,FALSE)</f>
        <v>92</v>
      </c>
      <c r="S768" s="5">
        <f>SUM(S769:S770)</f>
        <v>0</v>
      </c>
      <c r="T768" s="5">
        <f>SUM(T769:T770)</f>
        <v>0</v>
      </c>
      <c r="U768" s="5">
        <f t="shared" ref="U768:AD768" si="4020">SUM(U769:U770)</f>
        <v>0</v>
      </c>
      <c r="V768" s="5">
        <f t="shared" si="4020"/>
        <v>74</v>
      </c>
      <c r="W768" s="5">
        <f t="shared" si="4020"/>
        <v>76</v>
      </c>
      <c r="X768" s="5">
        <f t="shared" si="4020"/>
        <v>78</v>
      </c>
      <c r="Y768" s="5">
        <f t="shared" si="4020"/>
        <v>0</v>
      </c>
      <c r="Z768" s="5">
        <f t="shared" ref="Z768" si="4021">SUM(Z769:Z770)</f>
        <v>0</v>
      </c>
      <c r="AA768" s="5">
        <f t="shared" si="4020"/>
        <v>0</v>
      </c>
      <c r="AB768" s="5">
        <f t="shared" si="4020"/>
        <v>74</v>
      </c>
      <c r="AC768" s="5">
        <f t="shared" si="4020"/>
        <v>76</v>
      </c>
      <c r="AD768" s="5">
        <f t="shared" si="4020"/>
        <v>78</v>
      </c>
    </row>
    <row r="769" spans="1:30" s="2" customFormat="1" ht="17.100000000000001" customHeight="1" outlineLevel="1">
      <c r="A769" s="72"/>
      <c r="B769" s="72"/>
      <c r="C769" s="14"/>
      <c r="D769" s="25" t="s">
        <v>714</v>
      </c>
      <c r="E769" s="4">
        <v>75751</v>
      </c>
      <c r="F769" s="9">
        <v>2</v>
      </c>
      <c r="G769" s="9"/>
      <c r="H769" s="3">
        <v>0.75</v>
      </c>
      <c r="I769" s="3">
        <v>0.8</v>
      </c>
      <c r="J769" s="3">
        <v>0.85</v>
      </c>
      <c r="K769" s="3">
        <v>0.85</v>
      </c>
      <c r="L769" s="3">
        <v>0.85</v>
      </c>
      <c r="M769" s="5">
        <f>ROUND(M$768*($E769/$E$768),0)</f>
        <v>78</v>
      </c>
      <c r="N769" s="5">
        <f t="shared" ref="N769:R769" si="4022">ROUND(N$768*($E769/$E$768),0)</f>
        <v>78</v>
      </c>
      <c r="O769" s="5">
        <f t="shared" si="4022"/>
        <v>78</v>
      </c>
      <c r="P769" s="5">
        <f t="shared" si="4022"/>
        <v>77</v>
      </c>
      <c r="Q769" s="5">
        <f t="shared" si="4022"/>
        <v>78</v>
      </c>
      <c r="R769" s="5">
        <f t="shared" si="4022"/>
        <v>80</v>
      </c>
      <c r="S769" s="27">
        <f t="shared" ref="S769:S770" si="4023">ROUND(IF($F769=0,M769,IF($F769=5,0,0))*H769,0)</f>
        <v>0</v>
      </c>
      <c r="T769" s="27">
        <f t="shared" ref="T769:T770" si="4024">ROUND(IF($F769=0,N769,IF($F769=5,0,0))*H769,0)</f>
        <v>0</v>
      </c>
      <c r="U769" s="27">
        <f t="shared" ref="U769:U770" si="4025">ROUND(IF($F769=0,O769,IF($F769=1,O769,IF($F769=5,O769,0)))*I769,0)</f>
        <v>0</v>
      </c>
      <c r="V769" s="27">
        <f t="shared" ref="V769:V770" si="4026">ROUND(IF($F769=0,P769,IF($F769=1,P769,IF($F769=2,P769,IF($F769=5,P769,0))))*J769,0)</f>
        <v>65</v>
      </c>
      <c r="W769" s="27">
        <f t="shared" ref="W769:W770" si="4027">ROUND(IF($F769=0,Q769,IF($F769=1,Q769,IF($F769=2,Q769,IF($F769=3,Q769,IF($F769=5,Q769,0)))))*K769,0)</f>
        <v>66</v>
      </c>
      <c r="X769" s="27">
        <f t="shared" ref="X769:X770" si="4028">ROUND(IF($F769=0,R769,IF($F769=1,R769,IF($F769=2,R769,IF($F769=3,R769,IF($F769=4,R769,IF($F769=5,R769,0))))))*L769,0)</f>
        <v>68</v>
      </c>
      <c r="Y769" s="27">
        <f t="shared" ref="Y769:Y770" si="4029">ROUND(IF($F769=0,M769,IF($F769=5,M769,0))*H769,0)</f>
        <v>0</v>
      </c>
      <c r="Z769" s="27">
        <f t="shared" ref="Z769:Z770" si="4030">ROUND(IF($F769=0,N769,IF($F769=5,N769,0))*H769,0)</f>
        <v>0</v>
      </c>
      <c r="AA769" s="27">
        <f t="shared" ref="AA769:AA770" si="4031">ROUND(IF($F769=0,O769,IF($F769=1,O769,IF($F769=5,O769,0)))*I769,0)</f>
        <v>0</v>
      </c>
      <c r="AB769" s="27">
        <f t="shared" ref="AB769:AB770" si="4032">ROUND(IF($F769=0,P769,IF($F769=1,P769,IF($F769=2,P769,IF($F769=5,P769,0))))*J769,0)</f>
        <v>65</v>
      </c>
      <c r="AC769" s="27">
        <f t="shared" ref="AC769:AC770" si="4033">ROUND(IF($F769=0,Q769,IF($F769=1,Q769,IF($F769=2,Q769,IF($F769=3,Q769,IF($F769=5,Q769,0)))))*K769,0)</f>
        <v>66</v>
      </c>
      <c r="AD769" s="27">
        <f t="shared" ref="AD769:AD770" si="4034">ROUND(IF($F769=0,R769,IF($F769=1,R769,IF($F769=2,R769,IF($F769=3,R769,IF($F769=4,R769,IF($F769=5,R769,0))))))*L769,0)</f>
        <v>68</v>
      </c>
    </row>
    <row r="770" spans="1:30" s="2" customFormat="1" ht="17.100000000000001" customHeight="1" outlineLevel="1">
      <c r="A770" s="72"/>
      <c r="B770" s="72"/>
      <c r="C770" s="13"/>
      <c r="D770" s="25" t="s">
        <v>495</v>
      </c>
      <c r="E770" s="4">
        <v>11099</v>
      </c>
      <c r="F770" s="9">
        <v>2</v>
      </c>
      <c r="G770" s="9"/>
      <c r="H770" s="3">
        <v>0.75</v>
      </c>
      <c r="I770" s="3">
        <v>0.8</v>
      </c>
      <c r="J770" s="3">
        <v>0.85</v>
      </c>
      <c r="K770" s="3">
        <v>0.85</v>
      </c>
      <c r="L770" s="3">
        <v>0.85</v>
      </c>
      <c r="M770" s="5">
        <f>M768-M769</f>
        <v>12</v>
      </c>
      <c r="N770" s="5">
        <f t="shared" ref="N770" si="4035">N768-N769</f>
        <v>12</v>
      </c>
      <c r="O770" s="5">
        <f t="shared" ref="O770:R770" si="4036">O768-O769</f>
        <v>11</v>
      </c>
      <c r="P770" s="5">
        <f t="shared" si="4036"/>
        <v>11</v>
      </c>
      <c r="Q770" s="5">
        <f t="shared" si="4036"/>
        <v>12</v>
      </c>
      <c r="R770" s="5">
        <f t="shared" si="4036"/>
        <v>12</v>
      </c>
      <c r="S770" s="27">
        <f t="shared" si="4023"/>
        <v>0</v>
      </c>
      <c r="T770" s="27">
        <f t="shared" si="4024"/>
        <v>0</v>
      </c>
      <c r="U770" s="27">
        <f t="shared" si="4025"/>
        <v>0</v>
      </c>
      <c r="V770" s="27">
        <f t="shared" si="4026"/>
        <v>9</v>
      </c>
      <c r="W770" s="27">
        <f t="shared" si="4027"/>
        <v>10</v>
      </c>
      <c r="X770" s="27">
        <f t="shared" si="4028"/>
        <v>10</v>
      </c>
      <c r="Y770" s="27">
        <f t="shared" si="4029"/>
        <v>0</v>
      </c>
      <c r="Z770" s="27">
        <f t="shared" si="4030"/>
        <v>0</v>
      </c>
      <c r="AA770" s="27">
        <f t="shared" si="4031"/>
        <v>0</v>
      </c>
      <c r="AB770" s="27">
        <f t="shared" si="4032"/>
        <v>9</v>
      </c>
      <c r="AC770" s="27">
        <f t="shared" si="4033"/>
        <v>10</v>
      </c>
      <c r="AD770" s="27">
        <f t="shared" si="4034"/>
        <v>10</v>
      </c>
    </row>
    <row r="771" spans="1:30" s="2" customFormat="1" ht="17.100000000000001" customHeight="1" outlineLevel="1">
      <c r="A771" s="72"/>
      <c r="B771" s="72"/>
      <c r="C771" s="22" t="s">
        <v>1024</v>
      </c>
      <c r="D771" s="25" t="s">
        <v>1122</v>
      </c>
      <c r="E771" s="4">
        <f>SUM(E772:E774)</f>
        <v>89823</v>
      </c>
      <c r="F771" s="9"/>
      <c r="G771" s="9"/>
      <c r="H771" s="3"/>
      <c r="I771" s="3"/>
      <c r="J771" s="3"/>
      <c r="K771" s="3"/>
      <c r="L771" s="3"/>
      <c r="M771" s="5">
        <f>VLOOKUP($C771,'[1]1.계획인구(행정)'!$C$7:$U$501,14,FALSE)</f>
        <v>117</v>
      </c>
      <c r="N771" s="5">
        <f>VLOOKUP($C771,'[1]1.계획인구(행정)'!$C$7:$U$501,15,FALSE)</f>
        <v>117</v>
      </c>
      <c r="O771" s="5">
        <f>VLOOKUP($C771,'[1]1.계획인구(행정)'!$C$7:$U$501,16,FALSE)</f>
        <v>115</v>
      </c>
      <c r="P771" s="5">
        <f>VLOOKUP($C771,'[1]1.계획인구(행정)'!$C$7:$U$501,17,FALSE)</f>
        <v>114</v>
      </c>
      <c r="Q771" s="5">
        <f>VLOOKUP($C771,'[1]1.계획인구(행정)'!$C$7:$U$501,18,FALSE)</f>
        <v>117</v>
      </c>
      <c r="R771" s="5">
        <f>VLOOKUP($C771,'[1]1.계획인구(행정)'!$C$7:$U$501,19,FALSE)</f>
        <v>119</v>
      </c>
      <c r="S771" s="5">
        <f>SUM(S772:S774)</f>
        <v>0</v>
      </c>
      <c r="T771" s="5">
        <f>SUM(T772:T774)</f>
        <v>0</v>
      </c>
      <c r="U771" s="5">
        <f t="shared" ref="U771:AD771" si="4037">SUM(U772:U774)</f>
        <v>0</v>
      </c>
      <c r="V771" s="5">
        <f t="shared" si="4037"/>
        <v>97</v>
      </c>
      <c r="W771" s="5">
        <f t="shared" si="4037"/>
        <v>100</v>
      </c>
      <c r="X771" s="5">
        <f t="shared" si="4037"/>
        <v>102</v>
      </c>
      <c r="Y771" s="5">
        <f t="shared" si="4037"/>
        <v>0</v>
      </c>
      <c r="Z771" s="5">
        <f t="shared" si="4037"/>
        <v>0</v>
      </c>
      <c r="AA771" s="5">
        <f t="shared" si="4037"/>
        <v>0</v>
      </c>
      <c r="AB771" s="5">
        <f t="shared" si="4037"/>
        <v>97</v>
      </c>
      <c r="AC771" s="5">
        <f t="shared" si="4037"/>
        <v>100</v>
      </c>
      <c r="AD771" s="5">
        <f t="shared" si="4037"/>
        <v>102</v>
      </c>
    </row>
    <row r="772" spans="1:30" s="2" customFormat="1" ht="17.100000000000001" customHeight="1" outlineLevel="1">
      <c r="A772" s="72"/>
      <c r="B772" s="72"/>
      <c r="C772" s="12"/>
      <c r="D772" s="25" t="s">
        <v>496</v>
      </c>
      <c r="E772" s="4">
        <v>6990</v>
      </c>
      <c r="F772" s="9">
        <v>2</v>
      </c>
      <c r="G772" s="9"/>
      <c r="H772" s="3">
        <v>0.75</v>
      </c>
      <c r="I772" s="3">
        <v>0.8</v>
      </c>
      <c r="J772" s="3">
        <v>0.85</v>
      </c>
      <c r="K772" s="3">
        <v>0.85</v>
      </c>
      <c r="L772" s="3">
        <v>0.85</v>
      </c>
      <c r="M772" s="5">
        <f>ROUND(M$771*($E772/$E$771),0)</f>
        <v>9</v>
      </c>
      <c r="N772" s="5">
        <f t="shared" ref="N772:R773" si="4038">ROUND(N$771*($E772/$E$771),0)</f>
        <v>9</v>
      </c>
      <c r="O772" s="5">
        <f t="shared" si="4038"/>
        <v>9</v>
      </c>
      <c r="P772" s="5">
        <f t="shared" si="4038"/>
        <v>9</v>
      </c>
      <c r="Q772" s="5">
        <f t="shared" si="4038"/>
        <v>9</v>
      </c>
      <c r="R772" s="5">
        <f t="shared" si="4038"/>
        <v>9</v>
      </c>
      <c r="S772" s="27">
        <f t="shared" ref="S772:S774" si="4039">ROUND(IF($F772=0,M772,IF($F772=5,0,0))*H772,0)</f>
        <v>0</v>
      </c>
      <c r="T772" s="27">
        <f t="shared" ref="T772:T774" si="4040">ROUND(IF($F772=0,N772,IF($F772=5,0,0))*H772,0)</f>
        <v>0</v>
      </c>
      <c r="U772" s="27">
        <f t="shared" ref="U772:U774" si="4041">ROUND(IF($F772=0,O772,IF($F772=1,O772,IF($F772=5,O772,0)))*I772,0)</f>
        <v>0</v>
      </c>
      <c r="V772" s="27">
        <f t="shared" ref="V772:V774" si="4042">ROUND(IF($F772=0,P772,IF($F772=1,P772,IF($F772=2,P772,IF($F772=5,P772,0))))*J772,0)</f>
        <v>8</v>
      </c>
      <c r="W772" s="27">
        <f t="shared" ref="W772:W774" si="4043">ROUND(IF($F772=0,Q772,IF($F772=1,Q772,IF($F772=2,Q772,IF($F772=3,Q772,IF($F772=5,Q772,0)))))*K772,0)</f>
        <v>8</v>
      </c>
      <c r="X772" s="27">
        <f t="shared" ref="X772:X774" si="4044">ROUND(IF($F772=0,R772,IF($F772=1,R772,IF($F772=2,R772,IF($F772=3,R772,IF($F772=4,R772,IF($F772=5,R772,0))))))*L772,0)</f>
        <v>8</v>
      </c>
      <c r="Y772" s="27">
        <f t="shared" ref="Y772:Y774" si="4045">ROUND(IF($F772=0,M772,IF($F772=5,M772,0))*H772,0)</f>
        <v>0</v>
      </c>
      <c r="Z772" s="27">
        <f t="shared" ref="Z772:Z774" si="4046">ROUND(IF($F772=0,N772,IF($F772=5,N772,0))*H772,0)</f>
        <v>0</v>
      </c>
      <c r="AA772" s="27">
        <f t="shared" ref="AA772:AA774" si="4047">ROUND(IF($F772=0,O772,IF($F772=1,O772,IF($F772=5,O772,0)))*I772,0)</f>
        <v>0</v>
      </c>
      <c r="AB772" s="27">
        <f t="shared" ref="AB772:AB774" si="4048">ROUND(IF($F772=0,P772,IF($F772=1,P772,IF($F772=2,P772,IF($F772=5,P772,0))))*J772,0)</f>
        <v>8</v>
      </c>
      <c r="AC772" s="27">
        <f t="shared" ref="AC772:AC774" si="4049">ROUND(IF($F772=0,Q772,IF($F772=1,Q772,IF($F772=2,Q772,IF($F772=3,Q772,IF($F772=5,Q772,0)))))*K772,0)</f>
        <v>8</v>
      </c>
      <c r="AD772" s="27">
        <f t="shared" ref="AD772:AD774" si="4050">ROUND(IF($F772=0,R772,IF($F772=1,R772,IF($F772=2,R772,IF($F772=3,R772,IF($F772=4,R772,IF($F772=5,R772,0))))))*L772,0)</f>
        <v>8</v>
      </c>
    </row>
    <row r="773" spans="1:30" s="2" customFormat="1" ht="17.100000000000001" customHeight="1" outlineLevel="1">
      <c r="A773" s="72"/>
      <c r="B773" s="72"/>
      <c r="C773" s="12"/>
      <c r="D773" s="25" t="s">
        <v>715</v>
      </c>
      <c r="E773" s="4">
        <v>55657</v>
      </c>
      <c r="F773" s="9">
        <v>2</v>
      </c>
      <c r="G773" s="9"/>
      <c r="H773" s="3">
        <v>0.75</v>
      </c>
      <c r="I773" s="3">
        <v>0.8</v>
      </c>
      <c r="J773" s="3">
        <v>0.85</v>
      </c>
      <c r="K773" s="3">
        <v>0.85</v>
      </c>
      <c r="L773" s="3">
        <v>0.85</v>
      </c>
      <c r="M773" s="5">
        <f>ROUND(M$771*($E773/$E$771),0)</f>
        <v>72</v>
      </c>
      <c r="N773" s="5">
        <f t="shared" si="4038"/>
        <v>72</v>
      </c>
      <c r="O773" s="5">
        <f t="shared" si="4038"/>
        <v>71</v>
      </c>
      <c r="P773" s="5">
        <f t="shared" si="4038"/>
        <v>71</v>
      </c>
      <c r="Q773" s="5">
        <f t="shared" si="4038"/>
        <v>72</v>
      </c>
      <c r="R773" s="5">
        <f t="shared" si="4038"/>
        <v>74</v>
      </c>
      <c r="S773" s="27">
        <f t="shared" si="4039"/>
        <v>0</v>
      </c>
      <c r="T773" s="27">
        <f t="shared" si="4040"/>
        <v>0</v>
      </c>
      <c r="U773" s="27">
        <f t="shared" si="4041"/>
        <v>0</v>
      </c>
      <c r="V773" s="27">
        <f t="shared" si="4042"/>
        <v>60</v>
      </c>
      <c r="W773" s="27">
        <f t="shared" si="4043"/>
        <v>61</v>
      </c>
      <c r="X773" s="27">
        <f t="shared" si="4044"/>
        <v>63</v>
      </c>
      <c r="Y773" s="27">
        <f t="shared" si="4045"/>
        <v>0</v>
      </c>
      <c r="Z773" s="27">
        <f t="shared" si="4046"/>
        <v>0</v>
      </c>
      <c r="AA773" s="27">
        <f t="shared" si="4047"/>
        <v>0</v>
      </c>
      <c r="AB773" s="27">
        <f t="shared" si="4048"/>
        <v>60</v>
      </c>
      <c r="AC773" s="27">
        <f t="shared" si="4049"/>
        <v>61</v>
      </c>
      <c r="AD773" s="27">
        <f t="shared" si="4050"/>
        <v>63</v>
      </c>
    </row>
    <row r="774" spans="1:30" s="2" customFormat="1" ht="17.100000000000001" customHeight="1" outlineLevel="1">
      <c r="A774" s="72"/>
      <c r="B774" s="72"/>
      <c r="C774" s="11"/>
      <c r="D774" s="25" t="s">
        <v>494</v>
      </c>
      <c r="E774" s="4">
        <v>27176</v>
      </c>
      <c r="F774" s="9">
        <v>2</v>
      </c>
      <c r="G774" s="9"/>
      <c r="H774" s="3">
        <v>0.75</v>
      </c>
      <c r="I774" s="3">
        <v>0.8</v>
      </c>
      <c r="J774" s="3">
        <v>0.85</v>
      </c>
      <c r="K774" s="3">
        <v>0.85</v>
      </c>
      <c r="L774" s="3">
        <v>0.85</v>
      </c>
      <c r="M774" s="5">
        <f>M771-M772-M773</f>
        <v>36</v>
      </c>
      <c r="N774" s="5">
        <f t="shared" ref="N774" si="4051">N771-N772-N773</f>
        <v>36</v>
      </c>
      <c r="O774" s="5">
        <f t="shared" ref="O774:R774" si="4052">O771-O772-O773</f>
        <v>35</v>
      </c>
      <c r="P774" s="5">
        <f t="shared" si="4052"/>
        <v>34</v>
      </c>
      <c r="Q774" s="5">
        <f t="shared" si="4052"/>
        <v>36</v>
      </c>
      <c r="R774" s="5">
        <f t="shared" si="4052"/>
        <v>36</v>
      </c>
      <c r="S774" s="27">
        <f t="shared" si="4039"/>
        <v>0</v>
      </c>
      <c r="T774" s="27">
        <f t="shared" si="4040"/>
        <v>0</v>
      </c>
      <c r="U774" s="27">
        <f t="shared" si="4041"/>
        <v>0</v>
      </c>
      <c r="V774" s="27">
        <f t="shared" si="4042"/>
        <v>29</v>
      </c>
      <c r="W774" s="27">
        <f t="shared" si="4043"/>
        <v>31</v>
      </c>
      <c r="X774" s="27">
        <f t="shared" si="4044"/>
        <v>31</v>
      </c>
      <c r="Y774" s="27">
        <f t="shared" si="4045"/>
        <v>0</v>
      </c>
      <c r="Z774" s="27">
        <f t="shared" si="4046"/>
        <v>0</v>
      </c>
      <c r="AA774" s="27">
        <f t="shared" si="4047"/>
        <v>0</v>
      </c>
      <c r="AB774" s="27">
        <f t="shared" si="4048"/>
        <v>29</v>
      </c>
      <c r="AC774" s="27">
        <f t="shared" si="4049"/>
        <v>31</v>
      </c>
      <c r="AD774" s="27">
        <f t="shared" si="4050"/>
        <v>31</v>
      </c>
    </row>
    <row r="775" spans="1:30" s="2" customFormat="1" ht="17.100000000000001" customHeight="1">
      <c r="A775" s="72"/>
      <c r="B775" s="72" t="s">
        <v>497</v>
      </c>
      <c r="C775" s="25" t="s">
        <v>498</v>
      </c>
      <c r="D775" s="25" t="s">
        <v>5</v>
      </c>
      <c r="E775" s="4"/>
      <c r="F775" s="9"/>
      <c r="G775" s="9"/>
      <c r="H775" s="3"/>
      <c r="I775" s="3"/>
      <c r="J775" s="3"/>
      <c r="K775" s="3"/>
      <c r="L775" s="3"/>
      <c r="M775" s="5">
        <f>SUMPRODUCT(($D776:$D782="계")*(M776:M782))</f>
        <v>460</v>
      </c>
      <c r="N775" s="5">
        <f t="shared" ref="N775" si="4053">SUMPRODUCT(($D776:$D782="계")*(N776:N782))</f>
        <v>460</v>
      </c>
      <c r="O775" s="5">
        <f t="shared" ref="O775:R775" si="4054">SUMPRODUCT(($D776:$D782="계")*(O776:O782))</f>
        <v>453</v>
      </c>
      <c r="P775" s="5">
        <f t="shared" si="4054"/>
        <v>449</v>
      </c>
      <c r="Q775" s="5">
        <f t="shared" si="4054"/>
        <v>460</v>
      </c>
      <c r="R775" s="5">
        <f t="shared" si="4054"/>
        <v>469</v>
      </c>
      <c r="S775" s="5">
        <f t="shared" ref="S775:T775" si="4055">SUMPRODUCT(($D776:$D782="계")*(S776:S782))</f>
        <v>88</v>
      </c>
      <c r="T775" s="5">
        <f t="shared" si="4055"/>
        <v>88</v>
      </c>
      <c r="U775" s="5">
        <f t="shared" ref="U775" si="4056">SUMPRODUCT(($D776:$D782="계")*(U776:U782))</f>
        <v>362</v>
      </c>
      <c r="V775" s="5">
        <f t="shared" ref="V775" si="4057">SUMPRODUCT(($D776:$D782="계")*(V776:V782))</f>
        <v>381</v>
      </c>
      <c r="W775" s="5">
        <f t="shared" ref="W775" si="4058">SUMPRODUCT(($D776:$D782="계")*(W776:W782))</f>
        <v>391</v>
      </c>
      <c r="X775" s="5">
        <f t="shared" ref="X775" si="4059">SUMPRODUCT(($D776:$D782="계")*(X776:X782))</f>
        <v>398</v>
      </c>
      <c r="Y775" s="5">
        <f t="shared" ref="Y775:Z775" si="4060">SUMPRODUCT(($D776:$D782="계")*(Y776:Y782))</f>
        <v>155</v>
      </c>
      <c r="Z775" s="5">
        <f t="shared" si="4060"/>
        <v>155</v>
      </c>
      <c r="AA775" s="5">
        <f t="shared" ref="AA775" si="4061">SUMPRODUCT(($D776:$D782="계")*(AA776:AA782))</f>
        <v>362</v>
      </c>
      <c r="AB775" s="5">
        <f t="shared" ref="AB775" si="4062">SUMPRODUCT(($D776:$D782="계")*(AB776:AB782))</f>
        <v>381</v>
      </c>
      <c r="AC775" s="5">
        <f t="shared" ref="AC775" si="4063">SUMPRODUCT(($D776:$D782="계")*(AC776:AC782))</f>
        <v>391</v>
      </c>
      <c r="AD775" s="5">
        <f t="shared" ref="AD775" si="4064">SUMPRODUCT(($D776:$D782="계")*(AD776:AD782))</f>
        <v>398</v>
      </c>
    </row>
    <row r="776" spans="1:30" s="2" customFormat="1" ht="17.100000000000001" customHeight="1" outlineLevel="1">
      <c r="A776" s="72"/>
      <c r="B776" s="72"/>
      <c r="C776" s="22" t="s">
        <v>1025</v>
      </c>
      <c r="D776" s="25" t="s">
        <v>1122</v>
      </c>
      <c r="E776" s="4">
        <f>SUM(E777:E778)</f>
        <v>119617</v>
      </c>
      <c r="F776" s="9"/>
      <c r="G776" s="9"/>
      <c r="H776" s="3"/>
      <c r="I776" s="3"/>
      <c r="J776" s="3"/>
      <c r="K776" s="3"/>
      <c r="L776" s="3"/>
      <c r="M776" s="5">
        <f>VLOOKUP($C776,'[1]1.계획인구(행정)'!$C$7:$U$501,14,FALSE)</f>
        <v>254</v>
      </c>
      <c r="N776" s="5">
        <f>VLOOKUP($C776,'[1]1.계획인구(행정)'!$C$7:$U$501,15,FALSE)</f>
        <v>254</v>
      </c>
      <c r="O776" s="5">
        <f>VLOOKUP($C776,'[1]1.계획인구(행정)'!$C$7:$U$501,16,FALSE)</f>
        <v>250</v>
      </c>
      <c r="P776" s="5">
        <f>VLOOKUP($C776,'[1]1.계획인구(행정)'!$C$7:$U$501,17,FALSE)</f>
        <v>248</v>
      </c>
      <c r="Q776" s="5">
        <f>VLOOKUP($C776,'[1]1.계획인구(행정)'!$C$7:$U$501,18,FALSE)</f>
        <v>254</v>
      </c>
      <c r="R776" s="5">
        <f>VLOOKUP($C776,'[1]1.계획인구(행정)'!$C$7:$U$501,19,FALSE)</f>
        <v>259</v>
      </c>
      <c r="S776" s="5">
        <f>SUM(S777:S778)</f>
        <v>0</v>
      </c>
      <c r="T776" s="5">
        <f>SUM(T777:T778)</f>
        <v>0</v>
      </c>
      <c r="U776" s="5">
        <f t="shared" ref="U776:AD776" si="4065">SUM(U777:U778)</f>
        <v>200</v>
      </c>
      <c r="V776" s="5">
        <f t="shared" si="4065"/>
        <v>210</v>
      </c>
      <c r="W776" s="5">
        <f t="shared" si="4065"/>
        <v>216</v>
      </c>
      <c r="X776" s="5">
        <f t="shared" si="4065"/>
        <v>220</v>
      </c>
      <c r="Y776" s="5">
        <f t="shared" si="4065"/>
        <v>0</v>
      </c>
      <c r="Z776" s="5">
        <f t="shared" ref="Z776" si="4066">SUM(Z777:Z778)</f>
        <v>0</v>
      </c>
      <c r="AA776" s="5">
        <f t="shared" si="4065"/>
        <v>200</v>
      </c>
      <c r="AB776" s="5">
        <f t="shared" si="4065"/>
        <v>210</v>
      </c>
      <c r="AC776" s="5">
        <f t="shared" si="4065"/>
        <v>216</v>
      </c>
      <c r="AD776" s="5">
        <f t="shared" si="4065"/>
        <v>220</v>
      </c>
    </row>
    <row r="777" spans="1:30" s="2" customFormat="1" ht="17.100000000000001" customHeight="1" outlineLevel="1">
      <c r="A777" s="72"/>
      <c r="B777" s="72"/>
      <c r="C777" s="12"/>
      <c r="D777" s="25" t="s">
        <v>716</v>
      </c>
      <c r="E777" s="4">
        <v>88879</v>
      </c>
      <c r="F777" s="9">
        <v>1</v>
      </c>
      <c r="G777" s="9"/>
      <c r="H777" s="3">
        <v>0.75</v>
      </c>
      <c r="I777" s="3">
        <v>0.8</v>
      </c>
      <c r="J777" s="3">
        <v>0.85</v>
      </c>
      <c r="K777" s="3">
        <v>0.85</v>
      </c>
      <c r="L777" s="3">
        <v>0.85</v>
      </c>
      <c r="M777" s="5">
        <f>ROUND(M$776*($E777/$E$776),0)</f>
        <v>189</v>
      </c>
      <c r="N777" s="5">
        <f t="shared" ref="N777:R777" si="4067">ROUND(N$776*($E777/$E$776),0)</f>
        <v>189</v>
      </c>
      <c r="O777" s="5">
        <f t="shared" si="4067"/>
        <v>186</v>
      </c>
      <c r="P777" s="5">
        <f t="shared" si="4067"/>
        <v>184</v>
      </c>
      <c r="Q777" s="5">
        <f t="shared" si="4067"/>
        <v>189</v>
      </c>
      <c r="R777" s="5">
        <f t="shared" si="4067"/>
        <v>192</v>
      </c>
      <c r="S777" s="27">
        <f t="shared" ref="S777:S778" si="4068">ROUND(IF($F777=0,M777,IF($F777=5,0,0))*H777,0)</f>
        <v>0</v>
      </c>
      <c r="T777" s="27">
        <f t="shared" ref="T777:T778" si="4069">ROUND(IF($F777=0,N777,IF($F777=5,0,0))*H777,0)</f>
        <v>0</v>
      </c>
      <c r="U777" s="27">
        <f t="shared" ref="U777:U778" si="4070">ROUND(IF($F777=0,O777,IF($F777=1,O777,IF($F777=5,O777,0)))*I777,0)</f>
        <v>149</v>
      </c>
      <c r="V777" s="27">
        <f t="shared" ref="V777:V778" si="4071">ROUND(IF($F777=0,P777,IF($F777=1,P777,IF($F777=2,P777,IF($F777=5,P777,0))))*J777,0)</f>
        <v>156</v>
      </c>
      <c r="W777" s="27">
        <f t="shared" ref="W777:W778" si="4072">ROUND(IF($F777=0,Q777,IF($F777=1,Q777,IF($F777=2,Q777,IF($F777=3,Q777,IF($F777=5,Q777,0)))))*K777,0)</f>
        <v>161</v>
      </c>
      <c r="X777" s="27">
        <f t="shared" ref="X777:X778" si="4073">ROUND(IF($F777=0,R777,IF($F777=1,R777,IF($F777=2,R777,IF($F777=3,R777,IF($F777=4,R777,IF($F777=5,R777,0))))))*L777,0)</f>
        <v>163</v>
      </c>
      <c r="Y777" s="27">
        <f t="shared" ref="Y777:Y778" si="4074">ROUND(IF($F777=0,M777,IF($F777=5,M777,0))*H777,0)</f>
        <v>0</v>
      </c>
      <c r="Z777" s="27">
        <f t="shared" ref="Z777:Z778" si="4075">ROUND(IF($F777=0,N777,IF($F777=5,N777,0))*H777,0)</f>
        <v>0</v>
      </c>
      <c r="AA777" s="27">
        <f t="shared" ref="AA777:AA778" si="4076">ROUND(IF($F777=0,O777,IF($F777=1,O777,IF($F777=5,O777,0)))*I777,0)</f>
        <v>149</v>
      </c>
      <c r="AB777" s="27">
        <f t="shared" ref="AB777:AB778" si="4077">ROUND(IF($F777=0,P777,IF($F777=1,P777,IF($F777=2,P777,IF($F777=5,P777,0))))*J777,0)</f>
        <v>156</v>
      </c>
      <c r="AC777" s="27">
        <f t="shared" ref="AC777:AC778" si="4078">ROUND(IF($F777=0,Q777,IF($F777=1,Q777,IF($F777=2,Q777,IF($F777=3,Q777,IF($F777=5,Q777,0)))))*K777,0)</f>
        <v>161</v>
      </c>
      <c r="AD777" s="27">
        <f t="shared" ref="AD777:AD778" si="4079">ROUND(IF($F777=0,R777,IF($F777=1,R777,IF($F777=2,R777,IF($F777=3,R777,IF($F777=4,R777,IF($F777=5,R777,0))))))*L777,0)</f>
        <v>163</v>
      </c>
    </row>
    <row r="778" spans="1:30" s="2" customFormat="1" ht="17.100000000000001" customHeight="1" outlineLevel="1">
      <c r="A778" s="72"/>
      <c r="B778" s="72"/>
      <c r="C778" s="11"/>
      <c r="D778" s="25" t="s">
        <v>717</v>
      </c>
      <c r="E778" s="4">
        <v>30738</v>
      </c>
      <c r="F778" s="9">
        <v>1</v>
      </c>
      <c r="G778" s="9"/>
      <c r="H778" s="3">
        <v>0.75</v>
      </c>
      <c r="I778" s="3">
        <v>0.8</v>
      </c>
      <c r="J778" s="3">
        <v>0.85</v>
      </c>
      <c r="K778" s="3">
        <v>0.85</v>
      </c>
      <c r="L778" s="3">
        <v>0.85</v>
      </c>
      <c r="M778" s="5">
        <f>M776-M777</f>
        <v>65</v>
      </c>
      <c r="N778" s="5">
        <f t="shared" ref="N778" si="4080">N776-N777</f>
        <v>65</v>
      </c>
      <c r="O778" s="5">
        <f t="shared" ref="O778:R778" si="4081">O776-O777</f>
        <v>64</v>
      </c>
      <c r="P778" s="5">
        <f t="shared" si="4081"/>
        <v>64</v>
      </c>
      <c r="Q778" s="5">
        <f t="shared" si="4081"/>
        <v>65</v>
      </c>
      <c r="R778" s="5">
        <f t="shared" si="4081"/>
        <v>67</v>
      </c>
      <c r="S778" s="27">
        <f t="shared" si="4068"/>
        <v>0</v>
      </c>
      <c r="T778" s="27">
        <f t="shared" si="4069"/>
        <v>0</v>
      </c>
      <c r="U778" s="27">
        <f t="shared" si="4070"/>
        <v>51</v>
      </c>
      <c r="V778" s="27">
        <f t="shared" si="4071"/>
        <v>54</v>
      </c>
      <c r="W778" s="27">
        <f t="shared" si="4072"/>
        <v>55</v>
      </c>
      <c r="X778" s="27">
        <f t="shared" si="4073"/>
        <v>57</v>
      </c>
      <c r="Y778" s="27">
        <f t="shared" si="4074"/>
        <v>0</v>
      </c>
      <c r="Z778" s="27">
        <f t="shared" si="4075"/>
        <v>0</v>
      </c>
      <c r="AA778" s="27">
        <f t="shared" si="4076"/>
        <v>51</v>
      </c>
      <c r="AB778" s="27">
        <f t="shared" si="4077"/>
        <v>54</v>
      </c>
      <c r="AC778" s="27">
        <f t="shared" si="4078"/>
        <v>55</v>
      </c>
      <c r="AD778" s="27">
        <f t="shared" si="4079"/>
        <v>57</v>
      </c>
    </row>
    <row r="779" spans="1:30" s="2" customFormat="1" ht="17.100000000000001" customHeight="1" outlineLevel="1">
      <c r="A779" s="72"/>
      <c r="B779" s="72"/>
      <c r="C779" s="22" t="s">
        <v>1026</v>
      </c>
      <c r="D779" s="25" t="s">
        <v>1122</v>
      </c>
      <c r="E779" s="4"/>
      <c r="F779" s="9"/>
      <c r="G779" s="9"/>
      <c r="H779" s="3"/>
      <c r="I779" s="3"/>
      <c r="J779" s="3"/>
      <c r="K779" s="3"/>
      <c r="L779" s="3"/>
      <c r="M779" s="5">
        <f>VLOOKUP($C779,'[1]1.계획인구(행정)'!$C$7:$U$501,14,FALSE)</f>
        <v>117</v>
      </c>
      <c r="N779" s="5">
        <f>VLOOKUP($C779,'[1]1.계획인구(행정)'!$C$7:$U$501,15,FALSE)</f>
        <v>117</v>
      </c>
      <c r="O779" s="5">
        <f>VLOOKUP($C779,'[1]1.계획인구(행정)'!$C$7:$U$501,16,FALSE)</f>
        <v>115</v>
      </c>
      <c r="P779" s="5">
        <f>VLOOKUP($C779,'[1]1.계획인구(행정)'!$C$7:$U$501,17,FALSE)</f>
        <v>114</v>
      </c>
      <c r="Q779" s="5">
        <f>VLOOKUP($C779,'[1]1.계획인구(행정)'!$C$7:$U$501,18,FALSE)</f>
        <v>117</v>
      </c>
      <c r="R779" s="5">
        <f>VLOOKUP($C779,'[1]1.계획인구(행정)'!$C$7:$U$501,19,FALSE)</f>
        <v>119</v>
      </c>
      <c r="S779" s="5">
        <f>SUM(S780)</f>
        <v>88</v>
      </c>
      <c r="T779" s="5">
        <f>SUM(T780)</f>
        <v>88</v>
      </c>
      <c r="U779" s="5">
        <f t="shared" ref="U779:AD779" si="4082">SUM(U780)</f>
        <v>92</v>
      </c>
      <c r="V779" s="5">
        <f t="shared" si="4082"/>
        <v>97</v>
      </c>
      <c r="W779" s="5">
        <f t="shared" si="4082"/>
        <v>99</v>
      </c>
      <c r="X779" s="5">
        <f t="shared" si="4082"/>
        <v>101</v>
      </c>
      <c r="Y779" s="5">
        <f t="shared" si="4082"/>
        <v>88</v>
      </c>
      <c r="Z779" s="5">
        <f t="shared" si="4082"/>
        <v>88</v>
      </c>
      <c r="AA779" s="5">
        <f t="shared" si="4082"/>
        <v>92</v>
      </c>
      <c r="AB779" s="5">
        <f t="shared" si="4082"/>
        <v>97</v>
      </c>
      <c r="AC779" s="5">
        <f t="shared" si="4082"/>
        <v>99</v>
      </c>
      <c r="AD779" s="5">
        <f t="shared" si="4082"/>
        <v>101</v>
      </c>
    </row>
    <row r="780" spans="1:30" s="2" customFormat="1" ht="17.100000000000001" customHeight="1" outlineLevel="1">
      <c r="A780" s="72"/>
      <c r="B780" s="72"/>
      <c r="C780" s="11"/>
      <c r="D780" s="25" t="s">
        <v>718</v>
      </c>
      <c r="E780" s="4"/>
      <c r="F780" s="9">
        <v>0</v>
      </c>
      <c r="G780" s="9"/>
      <c r="H780" s="3">
        <v>0.75</v>
      </c>
      <c r="I780" s="3">
        <v>0.8</v>
      </c>
      <c r="J780" s="3">
        <v>0.85</v>
      </c>
      <c r="K780" s="3">
        <v>0.85</v>
      </c>
      <c r="L780" s="3">
        <v>0.85</v>
      </c>
      <c r="M780" s="5">
        <f>M779</f>
        <v>117</v>
      </c>
      <c r="N780" s="5">
        <f t="shared" ref="N780:R780" si="4083">N779</f>
        <v>117</v>
      </c>
      <c r="O780" s="5">
        <f t="shared" si="4083"/>
        <v>115</v>
      </c>
      <c r="P780" s="5">
        <f t="shared" si="4083"/>
        <v>114</v>
      </c>
      <c r="Q780" s="5">
        <f t="shared" si="4083"/>
        <v>117</v>
      </c>
      <c r="R780" s="5">
        <f t="shared" si="4083"/>
        <v>119</v>
      </c>
      <c r="S780" s="27">
        <f t="shared" ref="S780" si="4084">ROUND(IF($F780=0,M780,IF($F780=5,0,0))*H780,0)</f>
        <v>88</v>
      </c>
      <c r="T780" s="27">
        <f t="shared" ref="T780" si="4085">ROUND(IF($F780=0,N780,IF($F780=5,0,0))*H780,0)</f>
        <v>88</v>
      </c>
      <c r="U780" s="27">
        <f>ROUND(IF($F780=0,O780,IF($F780=1,O780,IF($F780=5,O780,0)))*I780,0)</f>
        <v>92</v>
      </c>
      <c r="V780" s="27">
        <f>ROUND(IF($F780=0,P780,IF($F780=1,P780,IF($F780=2,P780,IF($F780=5,P780,0))))*J780,0)</f>
        <v>97</v>
      </c>
      <c r="W780" s="27">
        <f>ROUND(IF($F780=0,Q780,IF($F780=1,Q780,IF($F780=2,Q780,IF($F780=3,Q780,IF($F780=5,Q780,0)))))*K780,0)</f>
        <v>99</v>
      </c>
      <c r="X780" s="27">
        <f>ROUND(IF($F780=0,R780,IF($F780=1,R780,IF($F780=2,R780,IF($F780=3,R780,IF($F780=4,R780,IF($F780=5,R780,0))))))*L780,0)</f>
        <v>101</v>
      </c>
      <c r="Y780" s="27">
        <f t="shared" ref="Y780" si="4086">ROUND(IF($F780=0,M780,IF($F780=5,M780,0))*H780,0)</f>
        <v>88</v>
      </c>
      <c r="Z780" s="27">
        <f t="shared" ref="Z780" si="4087">ROUND(IF($F780=0,N780,IF($F780=5,N780,0))*H780,0)</f>
        <v>88</v>
      </c>
      <c r="AA780" s="27">
        <f>ROUND(IF($F780=0,O780,IF($F780=1,O780,IF($F780=5,O780,0)))*I780,0)</f>
        <v>92</v>
      </c>
      <c r="AB780" s="27">
        <f>ROUND(IF($F780=0,P780,IF($F780=1,P780,IF($F780=2,P780,IF($F780=5,P780,0))))*J780,0)</f>
        <v>97</v>
      </c>
      <c r="AC780" s="27">
        <f>ROUND(IF($F780=0,Q780,IF($F780=1,Q780,IF($F780=2,Q780,IF($F780=3,Q780,IF($F780=5,Q780,0)))))*K780,0)</f>
        <v>99</v>
      </c>
      <c r="AD780" s="27">
        <f>ROUND(IF($F780=0,R780,IF($F780=1,R780,IF($F780=2,R780,IF($F780=3,R780,IF($F780=4,R780,IF($F780=5,R780,0))))))*L780,0)</f>
        <v>101</v>
      </c>
    </row>
    <row r="781" spans="1:30" s="2" customFormat="1" ht="17.100000000000001" customHeight="1" outlineLevel="1">
      <c r="A781" s="72"/>
      <c r="B781" s="72"/>
      <c r="C781" s="22" t="s">
        <v>1027</v>
      </c>
      <c r="D781" s="25" t="s">
        <v>1122</v>
      </c>
      <c r="E781" s="4"/>
      <c r="F781" s="9"/>
      <c r="G781" s="9"/>
      <c r="H781" s="3"/>
      <c r="I781" s="3"/>
      <c r="J781" s="3"/>
      <c r="K781" s="3"/>
      <c r="L781" s="3"/>
      <c r="M781" s="5">
        <f>VLOOKUP($C781,'[1]1.계획인구(행정)'!$C$7:$U$501,14,FALSE)</f>
        <v>89</v>
      </c>
      <c r="N781" s="5">
        <f>VLOOKUP($C781,'[1]1.계획인구(행정)'!$C$7:$U$501,15,FALSE)</f>
        <v>89</v>
      </c>
      <c r="O781" s="5">
        <f>VLOOKUP($C781,'[1]1.계획인구(행정)'!$C$7:$U$501,16,FALSE)</f>
        <v>88</v>
      </c>
      <c r="P781" s="5">
        <f>VLOOKUP($C781,'[1]1.계획인구(행정)'!$C$7:$U$501,17,FALSE)</f>
        <v>87</v>
      </c>
      <c r="Q781" s="5">
        <f>VLOOKUP($C781,'[1]1.계획인구(행정)'!$C$7:$U$501,18,FALSE)</f>
        <v>89</v>
      </c>
      <c r="R781" s="5">
        <f>VLOOKUP($C781,'[1]1.계획인구(행정)'!$C$7:$U$501,19,FALSE)</f>
        <v>91</v>
      </c>
      <c r="S781" s="5">
        <f t="shared" ref="S781:AD781" si="4088">SUM(S782)</f>
        <v>0</v>
      </c>
      <c r="T781" s="5">
        <f t="shared" si="4088"/>
        <v>0</v>
      </c>
      <c r="U781" s="5">
        <f t="shared" si="4088"/>
        <v>70</v>
      </c>
      <c r="V781" s="5">
        <f t="shared" si="4088"/>
        <v>74</v>
      </c>
      <c r="W781" s="5">
        <f t="shared" si="4088"/>
        <v>76</v>
      </c>
      <c r="X781" s="5">
        <f t="shared" si="4088"/>
        <v>77</v>
      </c>
      <c r="Y781" s="5">
        <f t="shared" si="4088"/>
        <v>67</v>
      </c>
      <c r="Z781" s="5">
        <f t="shared" si="4088"/>
        <v>67</v>
      </c>
      <c r="AA781" s="5">
        <f t="shared" si="4088"/>
        <v>70</v>
      </c>
      <c r="AB781" s="5">
        <f t="shared" si="4088"/>
        <v>74</v>
      </c>
      <c r="AC781" s="5">
        <f t="shared" si="4088"/>
        <v>76</v>
      </c>
      <c r="AD781" s="5">
        <f t="shared" si="4088"/>
        <v>77</v>
      </c>
    </row>
    <row r="782" spans="1:30" s="2" customFormat="1" ht="17.100000000000001" customHeight="1" outlineLevel="1">
      <c r="A782" s="72"/>
      <c r="B782" s="72"/>
      <c r="C782" s="11"/>
      <c r="D782" s="44" t="s">
        <v>1529</v>
      </c>
      <c r="E782" s="4"/>
      <c r="F782" s="9">
        <v>5</v>
      </c>
      <c r="G782" s="9"/>
      <c r="H782" s="3">
        <v>0.75</v>
      </c>
      <c r="I782" s="3">
        <v>0.8</v>
      </c>
      <c r="J782" s="3">
        <v>0.85</v>
      </c>
      <c r="K782" s="3">
        <v>0.85</v>
      </c>
      <c r="L782" s="3">
        <v>0.85</v>
      </c>
      <c r="M782" s="5">
        <f>M781</f>
        <v>89</v>
      </c>
      <c r="N782" s="5">
        <f t="shared" ref="N782:O782" si="4089">N781</f>
        <v>89</v>
      </c>
      <c r="O782" s="5">
        <f t="shared" si="4089"/>
        <v>88</v>
      </c>
      <c r="P782" s="5">
        <f t="shared" ref="P782" si="4090">P781</f>
        <v>87</v>
      </c>
      <c r="Q782" s="5">
        <f t="shared" ref="Q782" si="4091">Q781</f>
        <v>89</v>
      </c>
      <c r="R782" s="5">
        <f t="shared" ref="R782" si="4092">R781</f>
        <v>91</v>
      </c>
      <c r="S782" s="27">
        <f t="shared" ref="S782" si="4093">ROUND(IF($F782=0,M782,IF($F782=5,0,0))*H782,0)</f>
        <v>0</v>
      </c>
      <c r="T782" s="27">
        <f t="shared" ref="T782" si="4094">ROUND(IF($F782=0,N782,IF($F782=5,0,0))*H782,0)</f>
        <v>0</v>
      </c>
      <c r="U782" s="27">
        <f>ROUND(IF($F782=0,O782,IF($F782=1,O782,IF($F782=5,O782,0)))*I782,0)</f>
        <v>70</v>
      </c>
      <c r="V782" s="27">
        <f>ROUND(IF($F782=0,P782,IF($F782=1,P782,IF($F782=2,P782,IF($F782=5,P782,0))))*J782,0)</f>
        <v>74</v>
      </c>
      <c r="W782" s="27">
        <f>ROUND(IF($F782=0,Q782,IF($F782=1,Q782,IF($F782=2,Q782,IF($F782=3,Q782,IF($F782=5,Q782,0)))))*K782,0)</f>
        <v>76</v>
      </c>
      <c r="X782" s="27">
        <f>ROUND(IF($F782=0,R782,IF($F782=1,R782,IF($F782=2,R782,IF($F782=3,R782,IF($F782=4,R782,IF($F782=5,R782,0))))))*L782,0)</f>
        <v>77</v>
      </c>
      <c r="Y782" s="27">
        <f t="shared" ref="Y782" si="4095">ROUND(IF($F782=0,M782,IF($F782=5,M782,0))*H782,0)</f>
        <v>67</v>
      </c>
      <c r="Z782" s="27">
        <f t="shared" ref="Z782" si="4096">ROUND(IF($F782=0,N782,IF($F782=5,N782,0))*H782,0)</f>
        <v>67</v>
      </c>
      <c r="AA782" s="27">
        <f>ROUND(IF($F782=0,O782,IF($F782=1,O782,IF($F782=5,O782,0)))*I782,0)</f>
        <v>70</v>
      </c>
      <c r="AB782" s="27">
        <f>ROUND(IF($F782=0,P782,IF($F782=1,P782,IF($F782=2,P782,IF($F782=5,P782,0))))*J782,0)</f>
        <v>74</v>
      </c>
      <c r="AC782" s="27">
        <f>ROUND(IF($F782=0,Q782,IF($F782=1,Q782,IF($F782=2,Q782,IF($F782=3,Q782,IF($F782=5,Q782,0)))))*K782,0)</f>
        <v>76</v>
      </c>
      <c r="AD782" s="27">
        <f>ROUND(IF($F782=0,R782,IF($F782=1,R782,IF($F782=2,R782,IF($F782=3,R782,IF($F782=4,R782,IF($F782=5,R782,0))))))*L782,0)</f>
        <v>77</v>
      </c>
    </row>
    <row r="783" spans="1:30" s="2" customFormat="1" ht="17.100000000000001" customHeight="1">
      <c r="A783" s="72"/>
      <c r="B783" s="72" t="s">
        <v>499</v>
      </c>
      <c r="C783" s="25" t="s">
        <v>500</v>
      </c>
      <c r="D783" s="25" t="s">
        <v>5</v>
      </c>
      <c r="E783" s="4"/>
      <c r="F783" s="9"/>
      <c r="G783" s="9"/>
      <c r="H783" s="3"/>
      <c r="I783" s="3"/>
      <c r="J783" s="3"/>
      <c r="K783" s="3"/>
      <c r="L783" s="3"/>
      <c r="M783" s="5">
        <f>SUMPRODUCT(($D784:$D788="계")*(M784:M788))</f>
        <v>327</v>
      </c>
      <c r="N783" s="5">
        <f t="shared" ref="N783" si="4097">SUMPRODUCT(($D784:$D788="계")*(N784:N788))</f>
        <v>327</v>
      </c>
      <c r="O783" s="5">
        <f t="shared" ref="O783:R783" si="4098">SUMPRODUCT(($D784:$D788="계")*(O784:O788))</f>
        <v>322</v>
      </c>
      <c r="P783" s="5">
        <f t="shared" si="4098"/>
        <v>320</v>
      </c>
      <c r="Q783" s="5">
        <f t="shared" si="4098"/>
        <v>327</v>
      </c>
      <c r="R783" s="5">
        <f t="shared" si="4098"/>
        <v>333</v>
      </c>
      <c r="S783" s="5">
        <f t="shared" ref="S783:T783" si="4099">SUMPRODUCT(($D784:$D788="계")*(S784:S788))</f>
        <v>0</v>
      </c>
      <c r="T783" s="5">
        <f t="shared" si="4099"/>
        <v>0</v>
      </c>
      <c r="U783" s="5">
        <f t="shared" ref="U783" si="4100">SUMPRODUCT(($D784:$D788="계")*(U784:U788))</f>
        <v>258</v>
      </c>
      <c r="V783" s="5">
        <f t="shared" ref="V783" si="4101">SUMPRODUCT(($D784:$D788="계")*(V784:V788))</f>
        <v>272</v>
      </c>
      <c r="W783" s="5">
        <f t="shared" ref="W783" si="4102">SUMPRODUCT(($D784:$D788="계")*(W784:W788))</f>
        <v>279</v>
      </c>
      <c r="X783" s="5">
        <f t="shared" ref="X783" si="4103">SUMPRODUCT(($D784:$D788="계")*(X784:X788))</f>
        <v>283</v>
      </c>
      <c r="Y783" s="5">
        <f t="shared" ref="Y783:Z783" si="4104">SUMPRODUCT(($D784:$D788="계")*(Y784:Y788))</f>
        <v>246</v>
      </c>
      <c r="Z783" s="5">
        <f t="shared" si="4104"/>
        <v>246</v>
      </c>
      <c r="AA783" s="5">
        <f t="shared" ref="AA783" si="4105">SUMPRODUCT(($D784:$D788="계")*(AA784:AA788))</f>
        <v>258</v>
      </c>
      <c r="AB783" s="5">
        <f t="shared" ref="AB783" si="4106">SUMPRODUCT(($D784:$D788="계")*(AB784:AB788))</f>
        <v>272</v>
      </c>
      <c r="AC783" s="5">
        <f t="shared" ref="AC783" si="4107">SUMPRODUCT(($D784:$D788="계")*(AC784:AC788))</f>
        <v>279</v>
      </c>
      <c r="AD783" s="5">
        <f t="shared" ref="AD783" si="4108">SUMPRODUCT(($D784:$D788="계")*(AD784:AD788))</f>
        <v>283</v>
      </c>
    </row>
    <row r="784" spans="1:30" s="2" customFormat="1" ht="17.100000000000001" customHeight="1" outlineLevel="1">
      <c r="A784" s="72"/>
      <c r="B784" s="72"/>
      <c r="C784" s="22" t="s">
        <v>1028</v>
      </c>
      <c r="D784" s="25" t="s">
        <v>1122</v>
      </c>
      <c r="E784" s="4">
        <f>SUM(E785:E786)</f>
        <v>53503</v>
      </c>
      <c r="F784" s="9"/>
      <c r="G784" s="9"/>
      <c r="H784" s="3"/>
      <c r="I784" s="3"/>
      <c r="J784" s="3"/>
      <c r="K784" s="3"/>
      <c r="L784" s="3"/>
      <c r="M784" s="5">
        <f>VLOOKUP($C784,'[1]1.계획인구(행정)'!$C$7:$U$501,14,FALSE)</f>
        <v>179</v>
      </c>
      <c r="N784" s="5">
        <f>VLOOKUP($C784,'[1]1.계획인구(행정)'!$C$7:$U$501,15,FALSE)</f>
        <v>179</v>
      </c>
      <c r="O784" s="5">
        <f>VLOOKUP($C784,'[1]1.계획인구(행정)'!$C$7:$U$501,16,FALSE)</f>
        <v>176</v>
      </c>
      <c r="P784" s="5">
        <f>VLOOKUP($C784,'[1]1.계획인구(행정)'!$C$7:$U$501,17,FALSE)</f>
        <v>175</v>
      </c>
      <c r="Q784" s="5">
        <f>VLOOKUP($C784,'[1]1.계획인구(행정)'!$C$7:$U$501,18,FALSE)</f>
        <v>179</v>
      </c>
      <c r="R784" s="5">
        <f>VLOOKUP($C784,'[1]1.계획인구(행정)'!$C$7:$U$501,19,FALSE)</f>
        <v>182</v>
      </c>
      <c r="S784" s="5">
        <f>SUM(S785:S786)</f>
        <v>0</v>
      </c>
      <c r="T784" s="5">
        <f>SUM(T785:T786)</f>
        <v>0</v>
      </c>
      <c r="U784" s="5">
        <f t="shared" ref="U784:AD784" si="4109">SUM(U785:U786)</f>
        <v>141</v>
      </c>
      <c r="V784" s="5">
        <f t="shared" si="4109"/>
        <v>149</v>
      </c>
      <c r="W784" s="5">
        <f t="shared" si="4109"/>
        <v>153</v>
      </c>
      <c r="X784" s="5">
        <f t="shared" si="4109"/>
        <v>155</v>
      </c>
      <c r="Y784" s="5">
        <f t="shared" si="4109"/>
        <v>135</v>
      </c>
      <c r="Z784" s="5">
        <f t="shared" ref="Z784" si="4110">SUM(Z785:Z786)</f>
        <v>135</v>
      </c>
      <c r="AA784" s="5">
        <f t="shared" si="4109"/>
        <v>141</v>
      </c>
      <c r="AB784" s="5">
        <f t="shared" si="4109"/>
        <v>149</v>
      </c>
      <c r="AC784" s="5">
        <f t="shared" si="4109"/>
        <v>153</v>
      </c>
      <c r="AD784" s="5">
        <f t="shared" si="4109"/>
        <v>155</v>
      </c>
    </row>
    <row r="785" spans="1:30" s="2" customFormat="1" ht="17.100000000000001" customHeight="1" outlineLevel="1">
      <c r="A785" s="72"/>
      <c r="B785" s="72"/>
      <c r="C785" s="14"/>
      <c r="D785" s="25" t="s">
        <v>719</v>
      </c>
      <c r="E785" s="4">
        <v>38676</v>
      </c>
      <c r="F785" s="9">
        <v>5</v>
      </c>
      <c r="G785" s="9"/>
      <c r="H785" s="3">
        <v>0.75</v>
      </c>
      <c r="I785" s="3">
        <v>0.8</v>
      </c>
      <c r="J785" s="3">
        <v>0.85</v>
      </c>
      <c r="K785" s="3">
        <v>0.85</v>
      </c>
      <c r="L785" s="3">
        <v>0.85</v>
      </c>
      <c r="M785" s="5">
        <f>ROUND(M$784*($E785/$E$784),0)</f>
        <v>129</v>
      </c>
      <c r="N785" s="5">
        <f t="shared" ref="N785:R785" si="4111">ROUND(N$784*($E785/$E$784),0)</f>
        <v>129</v>
      </c>
      <c r="O785" s="5">
        <f t="shared" si="4111"/>
        <v>127</v>
      </c>
      <c r="P785" s="5">
        <f t="shared" si="4111"/>
        <v>127</v>
      </c>
      <c r="Q785" s="5">
        <f t="shared" si="4111"/>
        <v>129</v>
      </c>
      <c r="R785" s="5">
        <f t="shared" si="4111"/>
        <v>132</v>
      </c>
      <c r="S785" s="27">
        <f t="shared" ref="S785:S786" si="4112">ROUND(IF($F785=0,M785,IF($F785=5,0,0))*H785,0)</f>
        <v>0</v>
      </c>
      <c r="T785" s="27">
        <f t="shared" ref="T785:T786" si="4113">ROUND(IF($F785=0,N785,IF($F785=5,0,0))*H785,0)</f>
        <v>0</v>
      </c>
      <c r="U785" s="27">
        <f t="shared" ref="U785:U786" si="4114">ROUND(IF($F785=0,O785,IF($F785=1,O785,IF($F785=5,O785,0)))*I785,0)</f>
        <v>102</v>
      </c>
      <c r="V785" s="27">
        <f t="shared" ref="V785:V786" si="4115">ROUND(IF($F785=0,P785,IF($F785=1,P785,IF($F785=2,P785,IF($F785=5,P785,0))))*J785,0)</f>
        <v>108</v>
      </c>
      <c r="W785" s="27">
        <f t="shared" ref="W785:W786" si="4116">ROUND(IF($F785=0,Q785,IF($F785=1,Q785,IF($F785=2,Q785,IF($F785=3,Q785,IF($F785=5,Q785,0)))))*K785,0)</f>
        <v>110</v>
      </c>
      <c r="X785" s="27">
        <f t="shared" ref="X785:X786" si="4117">ROUND(IF($F785=0,R785,IF($F785=1,R785,IF($F785=2,R785,IF($F785=3,R785,IF($F785=4,R785,IF($F785=5,R785,0))))))*L785,0)</f>
        <v>112</v>
      </c>
      <c r="Y785" s="27">
        <f t="shared" ref="Y785:Y786" si="4118">ROUND(IF($F785=0,M785,IF($F785=5,M785,0))*H785,0)</f>
        <v>97</v>
      </c>
      <c r="Z785" s="27">
        <f t="shared" ref="Z785:Z786" si="4119">ROUND(IF($F785=0,N785,IF($F785=5,N785,0))*H785,0)</f>
        <v>97</v>
      </c>
      <c r="AA785" s="27">
        <f t="shared" ref="AA785:AA786" si="4120">ROUND(IF($F785=0,O785,IF($F785=1,O785,IF($F785=5,O785,0)))*I785,0)</f>
        <v>102</v>
      </c>
      <c r="AB785" s="27">
        <f t="shared" ref="AB785:AB786" si="4121">ROUND(IF($F785=0,P785,IF($F785=1,P785,IF($F785=2,P785,IF($F785=5,P785,0))))*J785,0)</f>
        <v>108</v>
      </c>
      <c r="AC785" s="27">
        <f t="shared" ref="AC785:AC786" si="4122">ROUND(IF($F785=0,Q785,IF($F785=1,Q785,IF($F785=2,Q785,IF($F785=3,Q785,IF($F785=5,Q785,0)))))*K785,0)</f>
        <v>110</v>
      </c>
      <c r="AD785" s="27">
        <f t="shared" ref="AD785:AD786" si="4123">ROUND(IF($F785=0,R785,IF($F785=1,R785,IF($F785=2,R785,IF($F785=3,R785,IF($F785=4,R785,IF($F785=5,R785,0))))))*L785,0)</f>
        <v>112</v>
      </c>
    </row>
    <row r="786" spans="1:30" s="2" customFormat="1" ht="17.100000000000001" customHeight="1" outlineLevel="1">
      <c r="A786" s="72"/>
      <c r="B786" s="72"/>
      <c r="C786" s="13"/>
      <c r="D786" s="25" t="s">
        <v>589</v>
      </c>
      <c r="E786" s="4">
        <v>14827</v>
      </c>
      <c r="F786" s="9">
        <v>5</v>
      </c>
      <c r="G786" s="9"/>
      <c r="H786" s="3">
        <v>0.75</v>
      </c>
      <c r="I786" s="3">
        <v>0.8</v>
      </c>
      <c r="J786" s="3">
        <v>0.85</v>
      </c>
      <c r="K786" s="3">
        <v>0.85</v>
      </c>
      <c r="L786" s="3">
        <v>0.85</v>
      </c>
      <c r="M786" s="5">
        <f>M784-M785</f>
        <v>50</v>
      </c>
      <c r="N786" s="5">
        <f t="shared" ref="N786" si="4124">N784-N785</f>
        <v>50</v>
      </c>
      <c r="O786" s="5">
        <f t="shared" ref="O786:R786" si="4125">O784-O785</f>
        <v>49</v>
      </c>
      <c r="P786" s="5">
        <f t="shared" si="4125"/>
        <v>48</v>
      </c>
      <c r="Q786" s="5">
        <f t="shared" si="4125"/>
        <v>50</v>
      </c>
      <c r="R786" s="5">
        <f t="shared" si="4125"/>
        <v>50</v>
      </c>
      <c r="S786" s="27">
        <f t="shared" si="4112"/>
        <v>0</v>
      </c>
      <c r="T786" s="27">
        <f t="shared" si="4113"/>
        <v>0</v>
      </c>
      <c r="U786" s="27">
        <f t="shared" si="4114"/>
        <v>39</v>
      </c>
      <c r="V786" s="27">
        <f t="shared" si="4115"/>
        <v>41</v>
      </c>
      <c r="W786" s="27">
        <f t="shared" si="4116"/>
        <v>43</v>
      </c>
      <c r="X786" s="27">
        <f t="shared" si="4117"/>
        <v>43</v>
      </c>
      <c r="Y786" s="27">
        <f t="shared" si="4118"/>
        <v>38</v>
      </c>
      <c r="Z786" s="27">
        <f t="shared" si="4119"/>
        <v>38</v>
      </c>
      <c r="AA786" s="27">
        <f t="shared" si="4120"/>
        <v>39</v>
      </c>
      <c r="AB786" s="27">
        <f t="shared" si="4121"/>
        <v>41</v>
      </c>
      <c r="AC786" s="27">
        <f t="shared" si="4122"/>
        <v>43</v>
      </c>
      <c r="AD786" s="27">
        <f t="shared" si="4123"/>
        <v>43</v>
      </c>
    </row>
    <row r="787" spans="1:30" s="2" customFormat="1" ht="17.100000000000001" customHeight="1" outlineLevel="1">
      <c r="A787" s="72"/>
      <c r="B787" s="72"/>
      <c r="C787" s="22" t="s">
        <v>1029</v>
      </c>
      <c r="D787" s="25" t="s">
        <v>1122</v>
      </c>
      <c r="E787" s="4"/>
      <c r="F787" s="9"/>
      <c r="G787" s="9"/>
      <c r="H787" s="3"/>
      <c r="I787" s="3"/>
      <c r="J787" s="3"/>
      <c r="K787" s="3"/>
      <c r="L787" s="3"/>
      <c r="M787" s="5">
        <f>VLOOKUP($C787,'[1]1.계획인구(행정)'!$C$7:$U$501,14,FALSE)</f>
        <v>148</v>
      </c>
      <c r="N787" s="5">
        <f>VLOOKUP($C787,'[1]1.계획인구(행정)'!$C$7:$U$501,15,FALSE)</f>
        <v>148</v>
      </c>
      <c r="O787" s="5">
        <f>VLOOKUP($C787,'[1]1.계획인구(행정)'!$C$7:$U$501,16,FALSE)</f>
        <v>146</v>
      </c>
      <c r="P787" s="5">
        <f>VLOOKUP($C787,'[1]1.계획인구(행정)'!$C$7:$U$501,17,FALSE)</f>
        <v>145</v>
      </c>
      <c r="Q787" s="5">
        <f>VLOOKUP($C787,'[1]1.계획인구(행정)'!$C$7:$U$501,18,FALSE)</f>
        <v>148</v>
      </c>
      <c r="R787" s="5">
        <f>VLOOKUP($C787,'[1]1.계획인구(행정)'!$C$7:$U$501,19,FALSE)</f>
        <v>151</v>
      </c>
      <c r="S787" s="5">
        <f>SUM(S788)</f>
        <v>0</v>
      </c>
      <c r="T787" s="5">
        <f>SUM(T788)</f>
        <v>0</v>
      </c>
      <c r="U787" s="5">
        <f t="shared" ref="U787:AD787" si="4126">SUM(U788)</f>
        <v>117</v>
      </c>
      <c r="V787" s="5">
        <f t="shared" si="4126"/>
        <v>123</v>
      </c>
      <c r="W787" s="5">
        <f t="shared" si="4126"/>
        <v>126</v>
      </c>
      <c r="X787" s="5">
        <f t="shared" si="4126"/>
        <v>128</v>
      </c>
      <c r="Y787" s="5">
        <f t="shared" si="4126"/>
        <v>111</v>
      </c>
      <c r="Z787" s="5">
        <f t="shared" si="4126"/>
        <v>111</v>
      </c>
      <c r="AA787" s="5">
        <f t="shared" si="4126"/>
        <v>117</v>
      </c>
      <c r="AB787" s="5">
        <f t="shared" si="4126"/>
        <v>123</v>
      </c>
      <c r="AC787" s="5">
        <f t="shared" si="4126"/>
        <v>126</v>
      </c>
      <c r="AD787" s="5">
        <f t="shared" si="4126"/>
        <v>128</v>
      </c>
    </row>
    <row r="788" spans="1:30" s="2" customFormat="1" ht="17.100000000000001" customHeight="1" outlineLevel="1">
      <c r="A788" s="72"/>
      <c r="B788" s="72"/>
      <c r="C788" s="13"/>
      <c r="D788" s="25" t="s">
        <v>720</v>
      </c>
      <c r="E788" s="4"/>
      <c r="F788" s="9">
        <v>5</v>
      </c>
      <c r="G788" s="9"/>
      <c r="H788" s="3">
        <v>0.75</v>
      </c>
      <c r="I788" s="3">
        <v>0.8</v>
      </c>
      <c r="J788" s="3">
        <v>0.85</v>
      </c>
      <c r="K788" s="3">
        <v>0.85</v>
      </c>
      <c r="L788" s="3">
        <v>0.85</v>
      </c>
      <c r="M788" s="5">
        <f>M787</f>
        <v>148</v>
      </c>
      <c r="N788" s="5">
        <f t="shared" ref="N788" si="4127">N787</f>
        <v>148</v>
      </c>
      <c r="O788" s="5">
        <f t="shared" ref="O788:R788" si="4128">O787</f>
        <v>146</v>
      </c>
      <c r="P788" s="5">
        <f t="shared" si="4128"/>
        <v>145</v>
      </c>
      <c r="Q788" s="5">
        <f t="shared" si="4128"/>
        <v>148</v>
      </c>
      <c r="R788" s="5">
        <f t="shared" si="4128"/>
        <v>151</v>
      </c>
      <c r="S788" s="27">
        <f t="shared" ref="S788" si="4129">ROUND(IF($F788=0,M788,IF($F788=5,0,0))*H788,0)</f>
        <v>0</v>
      </c>
      <c r="T788" s="27">
        <f t="shared" ref="T788" si="4130">ROUND(IF($F788=0,N788,IF($F788=5,0,0))*H788,0)</f>
        <v>0</v>
      </c>
      <c r="U788" s="27">
        <f>ROUND(IF($F788=0,O788,IF($F788=1,O788,IF($F788=5,O788,0)))*I788,0)</f>
        <v>117</v>
      </c>
      <c r="V788" s="27">
        <f>ROUND(IF($F788=0,P788,IF($F788=1,P788,IF($F788=2,P788,IF($F788=5,P788,0))))*J788,0)</f>
        <v>123</v>
      </c>
      <c r="W788" s="27">
        <f>ROUND(IF($F788=0,Q788,IF($F788=1,Q788,IF($F788=2,Q788,IF($F788=3,Q788,IF($F788=5,Q788,0)))))*K788,0)</f>
        <v>126</v>
      </c>
      <c r="X788" s="27">
        <f>ROUND(IF($F788=0,R788,IF($F788=1,R788,IF($F788=2,R788,IF($F788=3,R788,IF($F788=4,R788,IF($F788=5,R788,0))))))*L788,0)</f>
        <v>128</v>
      </c>
      <c r="Y788" s="27">
        <f t="shared" ref="Y788" si="4131">ROUND(IF($F788=0,M788,IF($F788=5,M788,0))*H788,0)</f>
        <v>111</v>
      </c>
      <c r="Z788" s="27">
        <f t="shared" ref="Z788" si="4132">ROUND(IF($F788=0,N788,IF($F788=5,N788,0))*H788,0)</f>
        <v>111</v>
      </c>
      <c r="AA788" s="27">
        <f>ROUND(IF($F788=0,O788,IF($F788=1,O788,IF($F788=5,O788,0)))*I788,0)</f>
        <v>117</v>
      </c>
      <c r="AB788" s="27">
        <f>ROUND(IF($F788=0,P788,IF($F788=1,P788,IF($F788=2,P788,IF($F788=5,P788,0))))*J788,0)</f>
        <v>123</v>
      </c>
      <c r="AC788" s="27">
        <f>ROUND(IF($F788=0,Q788,IF($F788=1,Q788,IF($F788=2,Q788,IF($F788=3,Q788,IF($F788=5,Q788,0)))))*K788,0)</f>
        <v>126</v>
      </c>
      <c r="AD788" s="27">
        <f>ROUND(IF($F788=0,R788,IF($F788=1,R788,IF($F788=2,R788,IF($F788=3,R788,IF($F788=4,R788,IF($F788=5,R788,0))))))*L788,0)</f>
        <v>128</v>
      </c>
    </row>
    <row r="789" spans="1:30" s="2" customFormat="1" ht="17.100000000000001" customHeight="1">
      <c r="A789" s="72" t="s">
        <v>1516</v>
      </c>
      <c r="B789" s="72" t="s">
        <v>501</v>
      </c>
      <c r="C789" s="25" t="s">
        <v>502</v>
      </c>
      <c r="D789" s="25" t="s">
        <v>5</v>
      </c>
      <c r="E789" s="4"/>
      <c r="F789" s="9"/>
      <c r="G789" s="9"/>
      <c r="H789" s="3"/>
      <c r="I789" s="3"/>
      <c r="J789" s="3"/>
      <c r="K789" s="3"/>
      <c r="L789" s="3"/>
      <c r="M789" s="5">
        <f>SUMPRODUCT(($D790:$D797="계")*(M790:M797))</f>
        <v>395</v>
      </c>
      <c r="N789" s="5">
        <f t="shared" ref="N789" si="4133">SUMPRODUCT(($D790:$D797="계")*(N790:N797))</f>
        <v>396</v>
      </c>
      <c r="O789" s="5">
        <f t="shared" ref="O789:R789" si="4134">SUMPRODUCT(($D790:$D797="계")*(O790:O797))</f>
        <v>390</v>
      </c>
      <c r="P789" s="5">
        <f t="shared" si="4134"/>
        <v>3311</v>
      </c>
      <c r="Q789" s="5">
        <f t="shared" si="4134"/>
        <v>3321</v>
      </c>
      <c r="R789" s="5">
        <f t="shared" si="4134"/>
        <v>3328</v>
      </c>
      <c r="S789" s="5">
        <f t="shared" ref="S789:T789" si="4135">SUMPRODUCT(($D790:$D797="계")*(S790:S797))</f>
        <v>0</v>
      </c>
      <c r="T789" s="5">
        <f t="shared" si="4135"/>
        <v>0</v>
      </c>
      <c r="U789" s="5">
        <f t="shared" ref="U789" si="4136">SUMPRODUCT(($D790:$D797="계")*(U790:U797))</f>
        <v>313</v>
      </c>
      <c r="V789" s="5">
        <f t="shared" ref="V789" si="4137">SUMPRODUCT(($D790:$D797="계")*(V790:V797))</f>
        <v>3265</v>
      </c>
      <c r="W789" s="5">
        <f t="shared" ref="W789" si="4138">SUMPRODUCT(($D790:$D797="계")*(W790:W797))</f>
        <v>3272</v>
      </c>
      <c r="X789" s="5">
        <f t="shared" ref="X789" si="4139">SUMPRODUCT(($D790:$D797="계")*(X790:X797))</f>
        <v>3279</v>
      </c>
      <c r="Y789" s="5">
        <f t="shared" ref="Y789:Z789" si="4140">SUMPRODUCT(($D790:$D797="계")*(Y790:Y797))</f>
        <v>296</v>
      </c>
      <c r="Z789" s="5">
        <f t="shared" si="4140"/>
        <v>297</v>
      </c>
      <c r="AA789" s="5">
        <f t="shared" ref="AA789" si="4141">SUMPRODUCT(($D790:$D797="계")*(AA790:AA797))</f>
        <v>313</v>
      </c>
      <c r="AB789" s="5">
        <f t="shared" ref="AB789" si="4142">SUMPRODUCT(($D790:$D797="계")*(AB790:AB797))</f>
        <v>3265</v>
      </c>
      <c r="AC789" s="5">
        <f t="shared" ref="AC789" si="4143">SUMPRODUCT(($D790:$D797="계")*(AC790:AC797))</f>
        <v>3272</v>
      </c>
      <c r="AD789" s="5">
        <f t="shared" ref="AD789" si="4144">SUMPRODUCT(($D790:$D797="계")*(AD790:AD797))</f>
        <v>3279</v>
      </c>
    </row>
    <row r="790" spans="1:30" s="2" customFormat="1" ht="17.100000000000001" customHeight="1" outlineLevel="1">
      <c r="A790" s="72"/>
      <c r="B790" s="72"/>
      <c r="C790" s="22" t="s">
        <v>1030</v>
      </c>
      <c r="D790" s="25" t="s">
        <v>1122</v>
      </c>
      <c r="E790" s="4">
        <f>SUM(E791:E792)</f>
        <v>58600</v>
      </c>
      <c r="F790" s="9"/>
      <c r="G790" s="9"/>
      <c r="H790" s="3"/>
      <c r="I790" s="3"/>
      <c r="J790" s="3"/>
      <c r="K790" s="3"/>
      <c r="L790" s="3"/>
      <c r="M790" s="5">
        <f>VLOOKUP($C790,'[1]1.계획인구(행정)'!$C$7:$U$501,14,FALSE)</f>
        <v>191</v>
      </c>
      <c r="N790" s="5">
        <f>VLOOKUP($C790,'[1]1.계획인구(행정)'!$C$7:$U$501,15,FALSE)</f>
        <v>191</v>
      </c>
      <c r="O790" s="5">
        <f>VLOOKUP($C790,'[1]1.계획인구(행정)'!$C$7:$U$501,16,FALSE)</f>
        <v>188</v>
      </c>
      <c r="P790" s="5">
        <f>VLOOKUP($C790,'[1]1.계획인구(행정)'!$C$7:$U$501,17,FALSE)</f>
        <v>186</v>
      </c>
      <c r="Q790" s="5">
        <f>VLOOKUP($C790,'[1]1.계획인구(행정)'!$C$7:$U$501,18,FALSE)</f>
        <v>191</v>
      </c>
      <c r="R790" s="5">
        <f>VLOOKUP($C790,'[1]1.계획인구(행정)'!$C$7:$U$501,19,FALSE)</f>
        <v>194</v>
      </c>
      <c r="S790" s="5">
        <f>SUM(S791:S792)</f>
        <v>0</v>
      </c>
      <c r="T790" s="5">
        <f>SUM(T791:T792)</f>
        <v>0</v>
      </c>
      <c r="U790" s="5">
        <f t="shared" ref="U790:AD790" si="4145">SUM(U791:U792)</f>
        <v>151</v>
      </c>
      <c r="V790" s="5">
        <f t="shared" si="4145"/>
        <v>158</v>
      </c>
      <c r="W790" s="5">
        <f t="shared" si="4145"/>
        <v>162</v>
      </c>
      <c r="X790" s="5">
        <f t="shared" si="4145"/>
        <v>165</v>
      </c>
      <c r="Y790" s="5">
        <f t="shared" si="4145"/>
        <v>143</v>
      </c>
      <c r="Z790" s="5">
        <f t="shared" ref="Z790" si="4146">SUM(Z791:Z792)</f>
        <v>143</v>
      </c>
      <c r="AA790" s="5">
        <f t="shared" si="4145"/>
        <v>151</v>
      </c>
      <c r="AB790" s="5">
        <f t="shared" si="4145"/>
        <v>158</v>
      </c>
      <c r="AC790" s="5">
        <f t="shared" si="4145"/>
        <v>162</v>
      </c>
      <c r="AD790" s="5">
        <f t="shared" si="4145"/>
        <v>165</v>
      </c>
    </row>
    <row r="791" spans="1:30" s="2" customFormat="1" ht="17.100000000000001" customHeight="1" outlineLevel="1">
      <c r="A791" s="72"/>
      <c r="B791" s="72"/>
      <c r="C791" s="12"/>
      <c r="D791" s="25" t="s">
        <v>721</v>
      </c>
      <c r="E791" s="4">
        <v>42617</v>
      </c>
      <c r="F791" s="9">
        <v>5</v>
      </c>
      <c r="G791" s="9"/>
      <c r="H791" s="3">
        <v>0.75</v>
      </c>
      <c r="I791" s="3">
        <v>0.8</v>
      </c>
      <c r="J791" s="3">
        <v>0.85</v>
      </c>
      <c r="K791" s="3">
        <v>0.85</v>
      </c>
      <c r="L791" s="3">
        <v>0.85</v>
      </c>
      <c r="M791" s="5">
        <f>ROUND(M$790*($E791/$E$790),0)</f>
        <v>139</v>
      </c>
      <c r="N791" s="5">
        <f t="shared" ref="N791:R791" si="4147">ROUND(N$790*($E791/$E$790),0)</f>
        <v>139</v>
      </c>
      <c r="O791" s="5">
        <f t="shared" si="4147"/>
        <v>137</v>
      </c>
      <c r="P791" s="5">
        <f t="shared" si="4147"/>
        <v>135</v>
      </c>
      <c r="Q791" s="5">
        <f t="shared" si="4147"/>
        <v>139</v>
      </c>
      <c r="R791" s="5">
        <f t="shared" si="4147"/>
        <v>141</v>
      </c>
      <c r="S791" s="27">
        <f t="shared" ref="S791:S792" si="4148">ROUND(IF($F791=0,M791,IF($F791=5,0,0))*H791,0)</f>
        <v>0</v>
      </c>
      <c r="T791" s="27">
        <f t="shared" ref="T791:T792" si="4149">ROUND(IF($F791=0,N791,IF($F791=5,0,0))*H791,0)</f>
        <v>0</v>
      </c>
      <c r="U791" s="27">
        <f>ROUND(IF($F791=0,O791,IF($F791=1,O791,IF($F791=5,O791,0)))*I791,0)</f>
        <v>110</v>
      </c>
      <c r="V791" s="27">
        <f>ROUND(IF($F791=0,P791,IF($F791=1,P791,IF($F791=2,P791,IF($F791=5,P791,0))))*J791,0)</f>
        <v>115</v>
      </c>
      <c r="W791" s="27">
        <f>ROUND(IF($F791=0,Q791,IF($F791=1,Q791,IF($F791=2,Q791,IF($F791=3,Q791,IF($F791=5,Q791,0)))))*K791,0)</f>
        <v>118</v>
      </c>
      <c r="X791" s="27">
        <f>ROUND(IF($F791=0,R791,IF($F791=1,R791,IF($F791=2,R791,IF($F791=3,R791,IF($F791=4,R791,IF($F791=5,R791,0))))))*L791,0)</f>
        <v>120</v>
      </c>
      <c r="Y791" s="27">
        <f t="shared" ref="Y791:Y792" si="4150">ROUND(IF($F791=0,M791,IF($F791=5,M791,0))*H791,0)</f>
        <v>104</v>
      </c>
      <c r="Z791" s="27">
        <f t="shared" ref="Z791:Z792" si="4151">ROUND(IF($F791=0,N791,IF($F791=5,N791,0))*H791,0)</f>
        <v>104</v>
      </c>
      <c r="AA791" s="27">
        <f>ROUND(IF($F791=0,O791,IF($F791=1,O791,IF($F791=5,O791,0)))*I791,0)</f>
        <v>110</v>
      </c>
      <c r="AB791" s="27">
        <f>ROUND(IF($F791=0,P791,IF($F791=1,P791,IF($F791=2,P791,IF($F791=5,P791,0))))*J791,0)</f>
        <v>115</v>
      </c>
      <c r="AC791" s="27">
        <f>ROUND(IF($F791=0,Q791,IF($F791=1,Q791,IF($F791=2,Q791,IF($F791=3,Q791,IF($F791=5,Q791,0)))))*K791,0)</f>
        <v>118</v>
      </c>
      <c r="AD791" s="27">
        <f>ROUND(IF($F791=0,R791,IF($F791=1,R791,IF($F791=2,R791,IF($F791=3,R791,IF($F791=4,R791,IF($F791=5,R791,0))))))*L791,0)</f>
        <v>120</v>
      </c>
    </row>
    <row r="792" spans="1:30" s="2" customFormat="1" ht="17.100000000000001" customHeight="1" outlineLevel="1">
      <c r="A792" s="72"/>
      <c r="B792" s="72"/>
      <c r="C792" s="11"/>
      <c r="D792" s="25" t="s">
        <v>722</v>
      </c>
      <c r="E792" s="4">
        <v>15983</v>
      </c>
      <c r="F792" s="9">
        <v>5</v>
      </c>
      <c r="G792" s="9"/>
      <c r="H792" s="3">
        <v>0.75</v>
      </c>
      <c r="I792" s="3">
        <v>0.8</v>
      </c>
      <c r="J792" s="3">
        <v>0.85</v>
      </c>
      <c r="K792" s="3">
        <v>0.85</v>
      </c>
      <c r="L792" s="3">
        <v>0.85</v>
      </c>
      <c r="M792" s="5">
        <f>M790-M791</f>
        <v>52</v>
      </c>
      <c r="N792" s="5">
        <f t="shared" ref="N792" si="4152">N790-N791</f>
        <v>52</v>
      </c>
      <c r="O792" s="5">
        <f t="shared" ref="O792:R792" si="4153">O790-O791</f>
        <v>51</v>
      </c>
      <c r="P792" s="5">
        <f t="shared" si="4153"/>
        <v>51</v>
      </c>
      <c r="Q792" s="5">
        <f t="shared" si="4153"/>
        <v>52</v>
      </c>
      <c r="R792" s="5">
        <f t="shared" si="4153"/>
        <v>53</v>
      </c>
      <c r="S792" s="27">
        <f t="shared" si="4148"/>
        <v>0</v>
      </c>
      <c r="T792" s="27">
        <f t="shared" si="4149"/>
        <v>0</v>
      </c>
      <c r="U792" s="27">
        <f>ROUND(IF($F792=0,O792,IF($F792=1,O792,IF($F792=5,O792,0)))*I792,0)</f>
        <v>41</v>
      </c>
      <c r="V792" s="27">
        <f>ROUND(IF($F792=0,P792,IF($F792=1,P792,IF($F792=2,P792,IF($F792=5,P792,0))))*J792,0)</f>
        <v>43</v>
      </c>
      <c r="W792" s="27">
        <f>ROUND(IF($F792=0,Q792,IF($F792=1,Q792,IF($F792=2,Q792,IF($F792=3,Q792,IF($F792=5,Q792,0)))))*K792,0)</f>
        <v>44</v>
      </c>
      <c r="X792" s="27">
        <f>ROUND(IF($F792=0,R792,IF($F792=1,R792,IF($F792=2,R792,IF($F792=3,R792,IF($F792=4,R792,IF($F792=5,R792,0))))))*L792,0)</f>
        <v>45</v>
      </c>
      <c r="Y792" s="27">
        <f t="shared" si="4150"/>
        <v>39</v>
      </c>
      <c r="Z792" s="27">
        <f t="shared" si="4151"/>
        <v>39</v>
      </c>
      <c r="AA792" s="27">
        <f>ROUND(IF($F792=0,O792,IF($F792=1,O792,IF($F792=5,O792,0)))*I792,0)</f>
        <v>41</v>
      </c>
      <c r="AB792" s="27">
        <f>ROUND(IF($F792=0,P792,IF($F792=1,P792,IF($F792=2,P792,IF($F792=5,P792,0))))*J792,0)</f>
        <v>43</v>
      </c>
      <c r="AC792" s="27">
        <f>ROUND(IF($F792=0,Q792,IF($F792=1,Q792,IF($F792=2,Q792,IF($F792=3,Q792,IF($F792=5,Q792,0)))))*K792,0)</f>
        <v>44</v>
      </c>
      <c r="AD792" s="27">
        <f>ROUND(IF($F792=0,R792,IF($F792=1,R792,IF($F792=2,R792,IF($F792=3,R792,IF($F792=4,R792,IF($F792=5,R792,0))))))*L792,0)</f>
        <v>45</v>
      </c>
    </row>
    <row r="793" spans="1:30" s="2" customFormat="1" ht="17.100000000000001" customHeight="1" outlineLevel="1">
      <c r="A793" s="72"/>
      <c r="B793" s="72"/>
      <c r="C793" s="45" t="s">
        <v>1031</v>
      </c>
      <c r="D793" s="25" t="s">
        <v>1122</v>
      </c>
      <c r="E793" s="4"/>
      <c r="F793" s="9"/>
      <c r="G793" s="9"/>
      <c r="H793" s="3"/>
      <c r="I793" s="3"/>
      <c r="J793" s="3"/>
      <c r="K793" s="3"/>
      <c r="L793" s="3"/>
      <c r="M793" s="5">
        <f>VLOOKUP($C793,'[1]1.계획인구(행정)'!$C$7:$U$501,14,FALSE)</f>
        <v>132</v>
      </c>
      <c r="N793" s="5">
        <f>VLOOKUP($C793,'[1]1.계획인구(행정)'!$C$7:$U$501,15,FALSE)</f>
        <v>133</v>
      </c>
      <c r="O793" s="5">
        <f>VLOOKUP($C793,'[1]1.계획인구(행정)'!$C$7:$U$501,16,FALSE)</f>
        <v>131</v>
      </c>
      <c r="P793" s="5">
        <f>VLOOKUP($C793,'[1]1.계획인구(행정)'!$C$7:$U$501,17,FALSE)</f>
        <v>3055</v>
      </c>
      <c r="Q793" s="5">
        <f>VLOOKUP($C793,'[1]1.계획인구(행정)'!$C$7:$U$501,18,FALSE)</f>
        <v>3058</v>
      </c>
      <c r="R793" s="5">
        <f>VLOOKUP($C793,'[1]1.계획인구(행정)'!$C$7:$U$501,19,FALSE)</f>
        <v>3061</v>
      </c>
      <c r="S793" s="5">
        <f>SUM(S794:S795)</f>
        <v>0</v>
      </c>
      <c r="T793" s="5">
        <f>SUM(T794:T795)</f>
        <v>0</v>
      </c>
      <c r="U793" s="5">
        <f t="shared" ref="U793:AD793" si="4154">SUM(U794:U795)</f>
        <v>105</v>
      </c>
      <c r="V793" s="5">
        <f t="shared" si="4154"/>
        <v>3047</v>
      </c>
      <c r="W793" s="5">
        <f t="shared" si="4154"/>
        <v>3049</v>
      </c>
      <c r="X793" s="5">
        <f t="shared" si="4154"/>
        <v>3052</v>
      </c>
      <c r="Y793" s="5">
        <f t="shared" si="4154"/>
        <v>99</v>
      </c>
      <c r="Z793" s="5">
        <f t="shared" si="4154"/>
        <v>100</v>
      </c>
      <c r="AA793" s="5">
        <f t="shared" si="4154"/>
        <v>105</v>
      </c>
      <c r="AB793" s="5">
        <f t="shared" si="4154"/>
        <v>3047</v>
      </c>
      <c r="AC793" s="5">
        <f t="shared" si="4154"/>
        <v>3049</v>
      </c>
      <c r="AD793" s="5">
        <f t="shared" si="4154"/>
        <v>3052</v>
      </c>
    </row>
    <row r="794" spans="1:30" s="2" customFormat="1" ht="17.100000000000001" customHeight="1" outlineLevel="1">
      <c r="A794" s="72"/>
      <c r="B794" s="72"/>
      <c r="C794" s="12"/>
      <c r="D794" s="25" t="s">
        <v>723</v>
      </c>
      <c r="E794" s="4"/>
      <c r="F794" s="9">
        <v>5</v>
      </c>
      <c r="G794" s="9"/>
      <c r="H794" s="3">
        <v>0.75</v>
      </c>
      <c r="I794" s="3">
        <v>0.8</v>
      </c>
      <c r="J794" s="3">
        <v>0.85</v>
      </c>
      <c r="K794" s="3">
        <v>0.85</v>
      </c>
      <c r="L794" s="3">
        <v>0.85</v>
      </c>
      <c r="M794" s="5">
        <f t="shared" ref="M794:R794" si="4155">M793-M795</f>
        <v>132</v>
      </c>
      <c r="N794" s="5">
        <f t="shared" si="4155"/>
        <v>133</v>
      </c>
      <c r="O794" s="5">
        <f t="shared" si="4155"/>
        <v>131</v>
      </c>
      <c r="P794" s="5">
        <f t="shared" si="4155"/>
        <v>55</v>
      </c>
      <c r="Q794" s="5">
        <f t="shared" si="4155"/>
        <v>58</v>
      </c>
      <c r="R794" s="5">
        <f t="shared" si="4155"/>
        <v>61</v>
      </c>
      <c r="S794" s="27">
        <f t="shared" ref="S794" si="4156">ROUND(IF($F794=0,M794,IF($F794=5,0,0))*H794,0)</f>
        <v>0</v>
      </c>
      <c r="T794" s="27">
        <f t="shared" ref="T794:T795" si="4157">ROUND(IF($F794=0,N794,IF($F794=5,0,0))*H794,0)</f>
        <v>0</v>
      </c>
      <c r="U794" s="27">
        <f>ROUND(IF($F794=0,O794,IF($F794=1,O794,IF($F794=5,O794,0)))*I794,0)</f>
        <v>105</v>
      </c>
      <c r="V794" s="27">
        <f>ROUND(IF($F794=0,P794,IF($F794=1,P794,IF($F794=2,P794,IF($F794=5,P794,0))))*J794,0)</f>
        <v>47</v>
      </c>
      <c r="W794" s="27">
        <f>ROUND(IF($F794=0,Q794,IF($F794=1,Q794,IF($F794=2,Q794,IF($F794=3,Q794,IF($F794=5,Q794,0)))))*K794,0)</f>
        <v>49</v>
      </c>
      <c r="X794" s="27">
        <f>ROUND(IF($F794=0,R794,IF($F794=1,R794,IF($F794=2,R794,IF($F794=3,R794,IF($F794=4,R794,IF($F794=5,R794,0))))))*L794,0)</f>
        <v>52</v>
      </c>
      <c r="Y794" s="27">
        <f t="shared" ref="Y794" si="4158">ROUND(IF($F794=0,M794,IF($F794=5,M794,0))*H794,0)</f>
        <v>99</v>
      </c>
      <c r="Z794" s="27">
        <f t="shared" ref="Z794:Z795" si="4159">ROUND(IF($F794=0,N794,IF($F794=5,N794,0))*H794,0)</f>
        <v>100</v>
      </c>
      <c r="AA794" s="27">
        <f>ROUND(IF($F794=0,O794,IF($F794=1,O794,IF($F794=5,O794,0)))*I794,0)</f>
        <v>105</v>
      </c>
      <c r="AB794" s="27">
        <f>ROUND(IF($F794=0,P794,IF($F794=1,P794,IF($F794=2,P794,IF($F794=5,P794,0))))*J794,0)</f>
        <v>47</v>
      </c>
      <c r="AC794" s="27">
        <f>ROUND(IF($F794=0,Q794,IF($F794=1,Q794,IF($F794=2,Q794,IF($F794=3,Q794,IF($F794=5,Q794,0)))))*K794,0)</f>
        <v>49</v>
      </c>
      <c r="AD794" s="27">
        <f>ROUND(IF($F794=0,R794,IF($F794=1,R794,IF($F794=2,R794,IF($F794=3,R794,IF($F794=4,R794,IF($F794=5,R794,0))))))*L794,0)</f>
        <v>52</v>
      </c>
    </row>
    <row r="795" spans="1:30" s="2" customFormat="1" ht="17.100000000000001" customHeight="1" outlineLevel="1">
      <c r="A795" s="72"/>
      <c r="B795" s="72"/>
      <c r="C795" s="11"/>
      <c r="D795" s="44" t="s">
        <v>1527</v>
      </c>
      <c r="E795" s="4"/>
      <c r="F795" s="9">
        <v>2</v>
      </c>
      <c r="G795" s="9"/>
      <c r="H795" s="3">
        <v>0.75</v>
      </c>
      <c r="I795" s="3">
        <v>0.8</v>
      </c>
      <c r="J795" s="3">
        <v>0.85</v>
      </c>
      <c r="K795" s="3">
        <v>0.85</v>
      </c>
      <c r="L795" s="3">
        <v>0.85</v>
      </c>
      <c r="M795" s="5">
        <v>0</v>
      </c>
      <c r="N795" s="5">
        <v>0</v>
      </c>
      <c r="O795" s="5">
        <v>0</v>
      </c>
      <c r="P795" s="5">
        <v>3000</v>
      </c>
      <c r="Q795" s="5">
        <v>3000</v>
      </c>
      <c r="R795" s="5">
        <v>3000</v>
      </c>
      <c r="S795" s="27">
        <f t="shared" ref="S795" si="4160">ROUND(IF($F795=0,M795,IF($F795=5,0,0))*H795,0)</f>
        <v>0</v>
      </c>
      <c r="T795" s="27">
        <f t="shared" si="4157"/>
        <v>0</v>
      </c>
      <c r="U795" s="27">
        <f>ROUND(IF($F795=0,O795,IF($F795=1,O795,IF($F795=5,O795,0)))*I795,0)</f>
        <v>0</v>
      </c>
      <c r="V795" s="5">
        <v>3000</v>
      </c>
      <c r="W795" s="5">
        <v>3000</v>
      </c>
      <c r="X795" s="5">
        <v>3000</v>
      </c>
      <c r="Y795" s="27">
        <f t="shared" ref="Y795" si="4161">ROUND(IF($F795=0,M795,IF($F795=5,M795,0))*H795,0)</f>
        <v>0</v>
      </c>
      <c r="Z795" s="27">
        <f t="shared" si="4159"/>
        <v>0</v>
      </c>
      <c r="AA795" s="27">
        <f>ROUND(IF($F795=0,O795,IF($F795=1,O795,IF($F795=5,O795,0)))*I795,0)</f>
        <v>0</v>
      </c>
      <c r="AB795" s="5">
        <v>3000</v>
      </c>
      <c r="AC795" s="5">
        <v>3000</v>
      </c>
      <c r="AD795" s="5">
        <v>3000</v>
      </c>
    </row>
    <row r="796" spans="1:30" s="2" customFormat="1" ht="17.100000000000001" customHeight="1" outlineLevel="1">
      <c r="A796" s="72"/>
      <c r="B796" s="72"/>
      <c r="C796" s="22" t="s">
        <v>1032</v>
      </c>
      <c r="D796" s="25" t="s">
        <v>1122</v>
      </c>
      <c r="E796" s="4"/>
      <c r="F796" s="9"/>
      <c r="G796" s="9"/>
      <c r="H796" s="3"/>
      <c r="I796" s="3"/>
      <c r="J796" s="3"/>
      <c r="K796" s="3"/>
      <c r="L796" s="3"/>
      <c r="M796" s="5">
        <f>VLOOKUP($C796,'[1]1.계획인구(행정)'!$C$7:$U$501,14,FALSE)</f>
        <v>72</v>
      </c>
      <c r="N796" s="5">
        <f>VLOOKUP($C796,'[1]1.계획인구(행정)'!$C$7:$U$501,15,FALSE)</f>
        <v>72</v>
      </c>
      <c r="O796" s="5">
        <f>VLOOKUP($C796,'[1]1.계획인구(행정)'!$C$7:$U$501,16,FALSE)</f>
        <v>71</v>
      </c>
      <c r="P796" s="5">
        <f>VLOOKUP($C796,'[1]1.계획인구(행정)'!$C$7:$U$501,17,FALSE)</f>
        <v>70</v>
      </c>
      <c r="Q796" s="5">
        <f>VLOOKUP($C796,'[1]1.계획인구(행정)'!$C$7:$U$501,18,FALSE)</f>
        <v>72</v>
      </c>
      <c r="R796" s="5">
        <f>VLOOKUP($C796,'[1]1.계획인구(행정)'!$C$7:$U$501,19,FALSE)</f>
        <v>73</v>
      </c>
      <c r="S796" s="5">
        <f t="shared" ref="S796:AD796" si="4162">SUM(S797)</f>
        <v>0</v>
      </c>
      <c r="T796" s="5">
        <f t="shared" si="4162"/>
        <v>0</v>
      </c>
      <c r="U796" s="5">
        <f t="shared" si="4162"/>
        <v>57</v>
      </c>
      <c r="V796" s="5">
        <f t="shared" si="4162"/>
        <v>60</v>
      </c>
      <c r="W796" s="5">
        <f t="shared" si="4162"/>
        <v>61</v>
      </c>
      <c r="X796" s="5">
        <f t="shared" si="4162"/>
        <v>62</v>
      </c>
      <c r="Y796" s="5">
        <f t="shared" si="4162"/>
        <v>54</v>
      </c>
      <c r="Z796" s="5">
        <f t="shared" si="4162"/>
        <v>54</v>
      </c>
      <c r="AA796" s="5">
        <f t="shared" si="4162"/>
        <v>57</v>
      </c>
      <c r="AB796" s="5">
        <f t="shared" si="4162"/>
        <v>60</v>
      </c>
      <c r="AC796" s="5">
        <f t="shared" si="4162"/>
        <v>61</v>
      </c>
      <c r="AD796" s="5">
        <f t="shared" si="4162"/>
        <v>62</v>
      </c>
    </row>
    <row r="797" spans="1:30" s="2" customFormat="1" ht="17.100000000000001" customHeight="1" outlineLevel="1">
      <c r="A797" s="72"/>
      <c r="B797" s="72"/>
      <c r="C797" s="11"/>
      <c r="D797" s="25" t="s">
        <v>724</v>
      </c>
      <c r="E797" s="4"/>
      <c r="F797" s="9">
        <v>5</v>
      </c>
      <c r="G797" s="9"/>
      <c r="H797" s="3">
        <v>0.75</v>
      </c>
      <c r="I797" s="3">
        <v>0.8</v>
      </c>
      <c r="J797" s="3">
        <v>0.85</v>
      </c>
      <c r="K797" s="3">
        <v>0.85</v>
      </c>
      <c r="L797" s="3">
        <v>0.85</v>
      </c>
      <c r="M797" s="5">
        <f>M796</f>
        <v>72</v>
      </c>
      <c r="N797" s="5">
        <f t="shared" ref="N797:O797" si="4163">N796</f>
        <v>72</v>
      </c>
      <c r="O797" s="5">
        <f t="shared" si="4163"/>
        <v>71</v>
      </c>
      <c r="P797" s="5">
        <f t="shared" ref="P797" si="4164">P796</f>
        <v>70</v>
      </c>
      <c r="Q797" s="5">
        <f t="shared" ref="Q797" si="4165">Q796</f>
        <v>72</v>
      </c>
      <c r="R797" s="5">
        <f t="shared" ref="R797" si="4166">R796</f>
        <v>73</v>
      </c>
      <c r="S797" s="27">
        <f t="shared" ref="S797" si="4167">ROUND(IF($F797=0,M797,IF($F797=5,0,0))*H797,0)</f>
        <v>0</v>
      </c>
      <c r="T797" s="27">
        <f t="shared" ref="T797" si="4168">ROUND(IF($F797=0,N797,IF($F797=5,0,0))*H797,0)</f>
        <v>0</v>
      </c>
      <c r="U797" s="27">
        <f>ROUND(IF($F797=0,O797,IF($F797=1,O797,IF($F797=5,O797,0)))*I797,0)</f>
        <v>57</v>
      </c>
      <c r="V797" s="27">
        <f>ROUND(IF($F797=0,P797,IF($F797=1,P797,IF($F797=2,P797,IF($F797=5,P797,0))))*J797,0)</f>
        <v>60</v>
      </c>
      <c r="W797" s="27">
        <f>ROUND(IF($F797=0,Q797,IF($F797=1,Q797,IF($F797=2,Q797,IF($F797=3,Q797,IF($F797=5,Q797,0)))))*K797,0)</f>
        <v>61</v>
      </c>
      <c r="X797" s="27">
        <f>ROUND(IF($F797=0,R797,IF($F797=1,R797,IF($F797=2,R797,IF($F797=3,R797,IF($F797=4,R797,IF($F797=5,R797,0))))))*L797,0)</f>
        <v>62</v>
      </c>
      <c r="Y797" s="27">
        <f t="shared" ref="Y797" si="4169">ROUND(IF($F797=0,M797,IF($F797=5,M797,0))*H797,0)</f>
        <v>54</v>
      </c>
      <c r="Z797" s="27">
        <f t="shared" ref="Z797" si="4170">ROUND(IF($F797=0,N797,IF($F797=5,N797,0))*H797,0)</f>
        <v>54</v>
      </c>
      <c r="AA797" s="27">
        <f>ROUND(IF($F797=0,O797,IF($F797=1,O797,IF($F797=5,O797,0)))*I797,0)</f>
        <v>57</v>
      </c>
      <c r="AB797" s="27">
        <f>ROUND(IF($F797=0,P797,IF($F797=1,P797,IF($F797=2,P797,IF($F797=5,P797,0))))*J797,0)</f>
        <v>60</v>
      </c>
      <c r="AC797" s="27">
        <f>ROUND(IF($F797=0,Q797,IF($F797=1,Q797,IF($F797=2,Q797,IF($F797=3,Q797,IF($F797=5,Q797,0)))))*K797,0)</f>
        <v>61</v>
      </c>
      <c r="AD797" s="27">
        <f>ROUND(IF($F797=0,R797,IF($F797=1,R797,IF($F797=2,R797,IF($F797=3,R797,IF($F797=4,R797,IF($F797=5,R797,0))))))*L797,0)</f>
        <v>62</v>
      </c>
    </row>
    <row r="798" spans="1:30" s="2" customFormat="1" ht="17.100000000000001" customHeight="1">
      <c r="A798" s="72"/>
      <c r="B798" s="72" t="s">
        <v>503</v>
      </c>
      <c r="C798" s="25" t="s">
        <v>504</v>
      </c>
      <c r="D798" s="25" t="s">
        <v>5</v>
      </c>
      <c r="E798" s="4"/>
      <c r="F798" s="9"/>
      <c r="G798" s="9"/>
      <c r="H798" s="3"/>
      <c r="I798" s="3"/>
      <c r="J798" s="3"/>
      <c r="K798" s="3"/>
      <c r="L798" s="3"/>
      <c r="M798" s="5">
        <f>SUMPRODUCT(($D799:$D805="계")*(M799:M805))</f>
        <v>608</v>
      </c>
      <c r="N798" s="5">
        <f t="shared" ref="N798" si="4171">SUMPRODUCT(($D799:$D805="계")*(N799:N805))</f>
        <v>610</v>
      </c>
      <c r="O798" s="5">
        <f t="shared" ref="O798:R798" si="4172">SUMPRODUCT(($D799:$D805="계")*(O799:O805))</f>
        <v>600</v>
      </c>
      <c r="P798" s="5">
        <f t="shared" si="4172"/>
        <v>593</v>
      </c>
      <c r="Q798" s="5">
        <f t="shared" si="4172"/>
        <v>607</v>
      </c>
      <c r="R798" s="5">
        <f t="shared" si="4172"/>
        <v>618</v>
      </c>
      <c r="S798" s="5">
        <f t="shared" ref="S798:T798" si="4173">SUMPRODUCT(($D799:$D805="계")*(S799:S805))</f>
        <v>0</v>
      </c>
      <c r="T798" s="5">
        <f t="shared" si="4173"/>
        <v>0</v>
      </c>
      <c r="U798" s="5">
        <f t="shared" ref="U798" si="4174">SUMPRODUCT(($D799:$D805="계")*(U799:U805))</f>
        <v>480</v>
      </c>
      <c r="V798" s="5">
        <f t="shared" ref="V798" si="4175">SUMPRODUCT(($D799:$D805="계")*(V799:V805))</f>
        <v>504</v>
      </c>
      <c r="W798" s="5">
        <f t="shared" ref="W798" si="4176">SUMPRODUCT(($D799:$D805="계")*(W799:W805))</f>
        <v>517</v>
      </c>
      <c r="X798" s="5">
        <f t="shared" ref="X798" si="4177">SUMPRODUCT(($D799:$D805="계")*(X799:X805))</f>
        <v>525</v>
      </c>
      <c r="Y798" s="5">
        <f t="shared" ref="Y798:Z798" si="4178">SUMPRODUCT(($D799:$D805="계")*(Y799:Y805))</f>
        <v>154</v>
      </c>
      <c r="Z798" s="5">
        <f t="shared" si="4178"/>
        <v>155</v>
      </c>
      <c r="AA798" s="5">
        <f t="shared" ref="AA798" si="4179">SUMPRODUCT(($D799:$D805="계")*(AA799:AA805))</f>
        <v>480</v>
      </c>
      <c r="AB798" s="5">
        <f t="shared" ref="AB798" si="4180">SUMPRODUCT(($D799:$D805="계")*(AB799:AB805))</f>
        <v>504</v>
      </c>
      <c r="AC798" s="5">
        <f t="shared" ref="AC798" si="4181">SUMPRODUCT(($D799:$D805="계")*(AC799:AC805))</f>
        <v>517</v>
      </c>
      <c r="AD798" s="5">
        <f t="shared" ref="AD798" si="4182">SUMPRODUCT(($D799:$D805="계")*(AD799:AD805))</f>
        <v>525</v>
      </c>
    </row>
    <row r="799" spans="1:30" s="2" customFormat="1" ht="17.100000000000001" customHeight="1" outlineLevel="1">
      <c r="A799" s="72"/>
      <c r="B799" s="72"/>
      <c r="C799" s="22" t="s">
        <v>1033</v>
      </c>
      <c r="D799" s="25" t="s">
        <v>1122</v>
      </c>
      <c r="E799" s="4">
        <f>SUM(E800:E802)</f>
        <v>125254</v>
      </c>
      <c r="F799" s="9"/>
      <c r="G799" s="9"/>
      <c r="H799" s="3"/>
      <c r="I799" s="3"/>
      <c r="J799" s="3"/>
      <c r="K799" s="3"/>
      <c r="L799" s="3"/>
      <c r="M799" s="5">
        <f>VLOOKUP($C799,'[1]1.계획인구(행정)'!$C$7:$U$501,14,FALSE)</f>
        <v>280</v>
      </c>
      <c r="N799" s="5">
        <f>VLOOKUP($C799,'[1]1.계획인구(행정)'!$C$7:$U$501,15,FALSE)</f>
        <v>281</v>
      </c>
      <c r="O799" s="5">
        <f>VLOOKUP($C799,'[1]1.계획인구(행정)'!$C$7:$U$501,16,FALSE)</f>
        <v>276</v>
      </c>
      <c r="P799" s="5">
        <f>VLOOKUP($C799,'[1]1.계획인구(행정)'!$C$7:$U$501,17,FALSE)</f>
        <v>273</v>
      </c>
      <c r="Q799" s="5">
        <f>VLOOKUP($C799,'[1]1.계획인구(행정)'!$C$7:$U$501,18,FALSE)</f>
        <v>280</v>
      </c>
      <c r="R799" s="5">
        <f>VLOOKUP($C799,'[1]1.계획인구(행정)'!$C$7:$U$501,19,FALSE)</f>
        <v>285</v>
      </c>
      <c r="S799" s="5">
        <f>SUM(S800:S802)</f>
        <v>0</v>
      </c>
      <c r="T799" s="5">
        <f>SUM(T800:T802)</f>
        <v>0</v>
      </c>
      <c r="U799" s="5">
        <f t="shared" ref="U799:AD799" si="4183">SUM(U800:U802)</f>
        <v>220</v>
      </c>
      <c r="V799" s="5">
        <f t="shared" si="4183"/>
        <v>232</v>
      </c>
      <c r="W799" s="5">
        <f t="shared" si="4183"/>
        <v>239</v>
      </c>
      <c r="X799" s="5">
        <f t="shared" si="4183"/>
        <v>242</v>
      </c>
      <c r="Y799" s="5">
        <f t="shared" si="4183"/>
        <v>154</v>
      </c>
      <c r="Z799" s="5">
        <f t="shared" ref="Z799" si="4184">SUM(Z800:Z802)</f>
        <v>155</v>
      </c>
      <c r="AA799" s="5">
        <f t="shared" si="4183"/>
        <v>220</v>
      </c>
      <c r="AB799" s="5">
        <f t="shared" si="4183"/>
        <v>232</v>
      </c>
      <c r="AC799" s="5">
        <f t="shared" si="4183"/>
        <v>239</v>
      </c>
      <c r="AD799" s="5">
        <f t="shared" si="4183"/>
        <v>242</v>
      </c>
    </row>
    <row r="800" spans="1:30" s="2" customFormat="1" ht="17.100000000000001" customHeight="1" outlineLevel="1">
      <c r="A800" s="72"/>
      <c r="B800" s="72"/>
      <c r="C800" s="12"/>
      <c r="D800" s="25" t="s">
        <v>725</v>
      </c>
      <c r="E800" s="4">
        <v>39906</v>
      </c>
      <c r="F800" s="9">
        <v>5</v>
      </c>
      <c r="G800" s="9"/>
      <c r="H800" s="3">
        <v>0.75</v>
      </c>
      <c r="I800" s="3">
        <v>0.8</v>
      </c>
      <c r="J800" s="3">
        <v>0.85</v>
      </c>
      <c r="K800" s="3">
        <v>0.85</v>
      </c>
      <c r="L800" s="3">
        <v>0.85</v>
      </c>
      <c r="M800" s="5">
        <f>ROUND(M$799*($E800/$E$799),0)</f>
        <v>89</v>
      </c>
      <c r="N800" s="5">
        <f t="shared" ref="N800:R801" si="4185">ROUND(N$799*($E800/$E$799),0)</f>
        <v>90</v>
      </c>
      <c r="O800" s="5">
        <f t="shared" si="4185"/>
        <v>88</v>
      </c>
      <c r="P800" s="5">
        <f t="shared" si="4185"/>
        <v>87</v>
      </c>
      <c r="Q800" s="5">
        <f t="shared" si="4185"/>
        <v>89</v>
      </c>
      <c r="R800" s="5">
        <f t="shared" si="4185"/>
        <v>91</v>
      </c>
      <c r="S800" s="27">
        <f t="shared" ref="S800:S802" si="4186">ROUND(IF($F800=0,M800,IF($F800=5,0,0))*H800,0)</f>
        <v>0</v>
      </c>
      <c r="T800" s="27">
        <f t="shared" ref="T800:T802" si="4187">ROUND(IF($F800=0,N800,IF($F800=5,0,0))*H800,0)</f>
        <v>0</v>
      </c>
      <c r="U800" s="27">
        <f t="shared" ref="U800:U802" si="4188">ROUND(IF($F800=0,O800,IF($F800=1,O800,IF($F800=5,O800,0)))*I800,0)</f>
        <v>70</v>
      </c>
      <c r="V800" s="27">
        <f t="shared" ref="V800:V802" si="4189">ROUND(IF($F800=0,P800,IF($F800=1,P800,IF($F800=2,P800,IF($F800=5,P800,0))))*J800,0)</f>
        <v>74</v>
      </c>
      <c r="W800" s="27">
        <f t="shared" ref="W800:W802" si="4190">ROUND(IF($F800=0,Q800,IF($F800=1,Q800,IF($F800=2,Q800,IF($F800=3,Q800,IF($F800=5,Q800,0)))))*K800,0)</f>
        <v>76</v>
      </c>
      <c r="X800" s="27">
        <f t="shared" ref="X800:X802" si="4191">ROUND(IF($F800=0,R800,IF($F800=1,R800,IF($F800=2,R800,IF($F800=3,R800,IF($F800=4,R800,IF($F800=5,R800,0))))))*L800,0)</f>
        <v>77</v>
      </c>
      <c r="Y800" s="27">
        <f t="shared" ref="Y800:Y802" si="4192">ROUND(IF($F800=0,M800,IF($F800=5,M800,0))*H800,0)</f>
        <v>67</v>
      </c>
      <c r="Z800" s="27">
        <f t="shared" ref="Z800:Z802" si="4193">ROUND(IF($F800=0,N800,IF($F800=5,N800,0))*H800,0)</f>
        <v>68</v>
      </c>
      <c r="AA800" s="27">
        <f t="shared" ref="AA800:AA802" si="4194">ROUND(IF($F800=0,O800,IF($F800=1,O800,IF($F800=5,O800,0)))*I800,0)</f>
        <v>70</v>
      </c>
      <c r="AB800" s="27">
        <f t="shared" ref="AB800:AB802" si="4195">ROUND(IF($F800=0,P800,IF($F800=1,P800,IF($F800=2,P800,IF($F800=5,P800,0))))*J800,0)</f>
        <v>74</v>
      </c>
      <c r="AC800" s="27">
        <f t="shared" ref="AC800:AC802" si="4196">ROUND(IF($F800=0,Q800,IF($F800=1,Q800,IF($F800=2,Q800,IF($F800=3,Q800,IF($F800=5,Q800,0)))))*K800,0)</f>
        <v>76</v>
      </c>
      <c r="AD800" s="27">
        <f t="shared" ref="AD800:AD802" si="4197">ROUND(IF($F800=0,R800,IF($F800=1,R800,IF($F800=2,R800,IF($F800=3,R800,IF($F800=4,R800,IF($F800=5,R800,0))))))*L800,0)</f>
        <v>77</v>
      </c>
    </row>
    <row r="801" spans="1:30" s="2" customFormat="1" ht="17.100000000000001" customHeight="1" outlineLevel="1">
      <c r="A801" s="72"/>
      <c r="B801" s="72"/>
      <c r="C801" s="12"/>
      <c r="D801" s="25" t="s">
        <v>72</v>
      </c>
      <c r="E801" s="4">
        <v>33433</v>
      </c>
      <c r="F801" s="9">
        <v>1</v>
      </c>
      <c r="G801" s="9"/>
      <c r="H801" s="3">
        <v>0.75</v>
      </c>
      <c r="I801" s="3">
        <v>0.8</v>
      </c>
      <c r="J801" s="3">
        <v>0.85</v>
      </c>
      <c r="K801" s="3">
        <v>0.85</v>
      </c>
      <c r="L801" s="3">
        <v>0.85</v>
      </c>
      <c r="M801" s="5">
        <f>ROUND(M$799*($E801/$E$799),0)</f>
        <v>75</v>
      </c>
      <c r="N801" s="5">
        <f t="shared" si="4185"/>
        <v>75</v>
      </c>
      <c r="O801" s="5">
        <f t="shared" si="4185"/>
        <v>74</v>
      </c>
      <c r="P801" s="5">
        <f t="shared" si="4185"/>
        <v>73</v>
      </c>
      <c r="Q801" s="5">
        <f t="shared" si="4185"/>
        <v>75</v>
      </c>
      <c r="R801" s="5">
        <f t="shared" si="4185"/>
        <v>76</v>
      </c>
      <c r="S801" s="27">
        <f t="shared" si="4186"/>
        <v>0</v>
      </c>
      <c r="T801" s="27">
        <f t="shared" si="4187"/>
        <v>0</v>
      </c>
      <c r="U801" s="27">
        <f t="shared" si="4188"/>
        <v>59</v>
      </c>
      <c r="V801" s="27">
        <f t="shared" si="4189"/>
        <v>62</v>
      </c>
      <c r="W801" s="27">
        <f t="shared" si="4190"/>
        <v>64</v>
      </c>
      <c r="X801" s="27">
        <f t="shared" si="4191"/>
        <v>65</v>
      </c>
      <c r="Y801" s="27">
        <f t="shared" si="4192"/>
        <v>0</v>
      </c>
      <c r="Z801" s="27">
        <f t="shared" si="4193"/>
        <v>0</v>
      </c>
      <c r="AA801" s="27">
        <f t="shared" si="4194"/>
        <v>59</v>
      </c>
      <c r="AB801" s="27">
        <f t="shared" si="4195"/>
        <v>62</v>
      </c>
      <c r="AC801" s="27">
        <f t="shared" si="4196"/>
        <v>64</v>
      </c>
      <c r="AD801" s="27">
        <f t="shared" si="4197"/>
        <v>65</v>
      </c>
    </row>
    <row r="802" spans="1:30" s="2" customFormat="1" ht="17.100000000000001" customHeight="1" outlineLevel="1">
      <c r="A802" s="72"/>
      <c r="B802" s="72"/>
      <c r="C802" s="11"/>
      <c r="D802" s="25" t="s">
        <v>726</v>
      </c>
      <c r="E802" s="4">
        <v>51915</v>
      </c>
      <c r="F802" s="9">
        <v>5</v>
      </c>
      <c r="G802" s="9"/>
      <c r="H802" s="3">
        <v>0.75</v>
      </c>
      <c r="I802" s="3">
        <v>0.8</v>
      </c>
      <c r="J802" s="3">
        <v>0.85</v>
      </c>
      <c r="K802" s="3">
        <v>0.85</v>
      </c>
      <c r="L802" s="3">
        <v>0.85</v>
      </c>
      <c r="M802" s="5">
        <f>M799-M800-M801</f>
        <v>116</v>
      </c>
      <c r="N802" s="5">
        <f t="shared" ref="N802" si="4198">N799-N800-N801</f>
        <v>116</v>
      </c>
      <c r="O802" s="5">
        <f t="shared" ref="O802:R802" si="4199">O799-O800-O801</f>
        <v>114</v>
      </c>
      <c r="P802" s="5">
        <f t="shared" si="4199"/>
        <v>113</v>
      </c>
      <c r="Q802" s="5">
        <f t="shared" si="4199"/>
        <v>116</v>
      </c>
      <c r="R802" s="5">
        <f t="shared" si="4199"/>
        <v>118</v>
      </c>
      <c r="S802" s="27">
        <f t="shared" si="4186"/>
        <v>0</v>
      </c>
      <c r="T802" s="27">
        <f t="shared" si="4187"/>
        <v>0</v>
      </c>
      <c r="U802" s="27">
        <f t="shared" si="4188"/>
        <v>91</v>
      </c>
      <c r="V802" s="27">
        <f t="shared" si="4189"/>
        <v>96</v>
      </c>
      <c r="W802" s="27">
        <f t="shared" si="4190"/>
        <v>99</v>
      </c>
      <c r="X802" s="27">
        <f t="shared" si="4191"/>
        <v>100</v>
      </c>
      <c r="Y802" s="27">
        <f t="shared" si="4192"/>
        <v>87</v>
      </c>
      <c r="Z802" s="27">
        <f t="shared" si="4193"/>
        <v>87</v>
      </c>
      <c r="AA802" s="27">
        <f t="shared" si="4194"/>
        <v>91</v>
      </c>
      <c r="AB802" s="27">
        <f t="shared" si="4195"/>
        <v>96</v>
      </c>
      <c r="AC802" s="27">
        <f t="shared" si="4196"/>
        <v>99</v>
      </c>
      <c r="AD802" s="27">
        <f t="shared" si="4197"/>
        <v>100</v>
      </c>
    </row>
    <row r="803" spans="1:30" s="2" customFormat="1" ht="17.100000000000001" customHeight="1" outlineLevel="1">
      <c r="A803" s="72"/>
      <c r="B803" s="72"/>
      <c r="C803" s="22" t="s">
        <v>1034</v>
      </c>
      <c r="D803" s="25" t="s">
        <v>1122</v>
      </c>
      <c r="E803" s="4">
        <f>SUM(E804:E805)</f>
        <v>62507</v>
      </c>
      <c r="F803" s="4"/>
      <c r="G803" s="4"/>
      <c r="H803" s="3"/>
      <c r="I803" s="3"/>
      <c r="J803" s="3"/>
      <c r="K803" s="3"/>
      <c r="L803" s="3"/>
      <c r="M803" s="5">
        <f>VLOOKUP($C803,'[1]1.계획인구(행정)'!$C$7:$U$501,14,FALSE)</f>
        <v>328</v>
      </c>
      <c r="N803" s="5">
        <f>VLOOKUP($C803,'[1]1.계획인구(행정)'!$C$7:$U$501,15,FALSE)</f>
        <v>329</v>
      </c>
      <c r="O803" s="5">
        <f>VLOOKUP($C803,'[1]1.계획인구(행정)'!$C$7:$U$501,16,FALSE)</f>
        <v>324</v>
      </c>
      <c r="P803" s="5">
        <f>VLOOKUP($C803,'[1]1.계획인구(행정)'!$C$7:$U$501,17,FALSE)</f>
        <v>320</v>
      </c>
      <c r="Q803" s="5">
        <f>VLOOKUP($C803,'[1]1.계획인구(행정)'!$C$7:$U$501,18,FALSE)</f>
        <v>327</v>
      </c>
      <c r="R803" s="5">
        <f>VLOOKUP($C803,'[1]1.계획인구(행정)'!$C$7:$U$501,19,FALSE)</f>
        <v>333</v>
      </c>
      <c r="S803" s="5">
        <f>SUM(S804:S805)</f>
        <v>0</v>
      </c>
      <c r="T803" s="5">
        <f>SUM(T804:T805)</f>
        <v>0</v>
      </c>
      <c r="U803" s="5">
        <f t="shared" ref="U803:AD803" si="4200">SUM(U804:U805)</f>
        <v>260</v>
      </c>
      <c r="V803" s="5">
        <f t="shared" si="4200"/>
        <v>272</v>
      </c>
      <c r="W803" s="5">
        <f t="shared" si="4200"/>
        <v>278</v>
      </c>
      <c r="X803" s="5">
        <f t="shared" si="4200"/>
        <v>283</v>
      </c>
      <c r="Y803" s="5">
        <f t="shared" si="4200"/>
        <v>0</v>
      </c>
      <c r="Z803" s="5">
        <f t="shared" si="4200"/>
        <v>0</v>
      </c>
      <c r="AA803" s="5">
        <f t="shared" si="4200"/>
        <v>260</v>
      </c>
      <c r="AB803" s="5">
        <f t="shared" si="4200"/>
        <v>272</v>
      </c>
      <c r="AC803" s="5">
        <f t="shared" si="4200"/>
        <v>278</v>
      </c>
      <c r="AD803" s="5">
        <f t="shared" si="4200"/>
        <v>283</v>
      </c>
    </row>
    <row r="804" spans="1:30" s="2" customFormat="1" ht="17.100000000000001" customHeight="1" outlineLevel="1">
      <c r="A804" s="72"/>
      <c r="B804" s="72"/>
      <c r="C804" s="12"/>
      <c r="D804" s="25" t="s">
        <v>727</v>
      </c>
      <c r="E804" s="4">
        <v>19722</v>
      </c>
      <c r="F804" s="9">
        <v>1</v>
      </c>
      <c r="G804" s="9"/>
      <c r="H804" s="3">
        <v>0.75</v>
      </c>
      <c r="I804" s="3">
        <v>0.8</v>
      </c>
      <c r="J804" s="3">
        <v>0.85</v>
      </c>
      <c r="K804" s="3">
        <v>0.85</v>
      </c>
      <c r="L804" s="3">
        <v>0.85</v>
      </c>
      <c r="M804" s="5">
        <f>ROUND(M$803*($E804/$E$803),0)</f>
        <v>103</v>
      </c>
      <c r="N804" s="5">
        <f t="shared" ref="N804:R804" si="4201">ROUND(N$803*($E804/$E$803),0)</f>
        <v>104</v>
      </c>
      <c r="O804" s="5">
        <f t="shared" si="4201"/>
        <v>102</v>
      </c>
      <c r="P804" s="5">
        <f t="shared" si="4201"/>
        <v>101</v>
      </c>
      <c r="Q804" s="5">
        <f t="shared" si="4201"/>
        <v>103</v>
      </c>
      <c r="R804" s="5">
        <f t="shared" si="4201"/>
        <v>105</v>
      </c>
      <c r="S804" s="27">
        <f t="shared" ref="S804:S805" si="4202">ROUND(IF($F804=0,M804,IF($F804=5,0,0))*H804,0)</f>
        <v>0</v>
      </c>
      <c r="T804" s="27">
        <f t="shared" ref="T804:T805" si="4203">ROUND(IF($F804=0,N804,IF($F804=5,0,0))*H804,0)</f>
        <v>0</v>
      </c>
      <c r="U804" s="27">
        <f t="shared" ref="U804:U805" si="4204">ROUND(IF($F804=0,O804,IF($F804=1,O804,IF($F804=5,O804,0)))*I804,0)</f>
        <v>82</v>
      </c>
      <c r="V804" s="27">
        <f t="shared" ref="V804:V805" si="4205">ROUND(IF($F804=0,P804,IF($F804=1,P804,IF($F804=2,P804,IF($F804=5,P804,0))))*J804,0)</f>
        <v>86</v>
      </c>
      <c r="W804" s="27">
        <f t="shared" ref="W804:W805" si="4206">ROUND(IF($F804=0,Q804,IF($F804=1,Q804,IF($F804=2,Q804,IF($F804=3,Q804,IF($F804=5,Q804,0)))))*K804,0)</f>
        <v>88</v>
      </c>
      <c r="X804" s="27">
        <f t="shared" ref="X804:X805" si="4207">ROUND(IF($F804=0,R804,IF($F804=1,R804,IF($F804=2,R804,IF($F804=3,R804,IF($F804=4,R804,IF($F804=5,R804,0))))))*L804,0)</f>
        <v>89</v>
      </c>
      <c r="Y804" s="27">
        <f t="shared" ref="Y804:Y805" si="4208">ROUND(IF($F804=0,M804,IF($F804=5,M804,0))*H804,0)</f>
        <v>0</v>
      </c>
      <c r="Z804" s="27">
        <f t="shared" ref="Z804:Z805" si="4209">ROUND(IF($F804=0,N804,IF($F804=5,N804,0))*H804,0)</f>
        <v>0</v>
      </c>
      <c r="AA804" s="27">
        <f t="shared" ref="AA804:AA805" si="4210">ROUND(IF($F804=0,O804,IF($F804=1,O804,IF($F804=5,O804,0)))*I804,0)</f>
        <v>82</v>
      </c>
      <c r="AB804" s="27">
        <f t="shared" ref="AB804:AB805" si="4211">ROUND(IF($F804=0,P804,IF($F804=1,P804,IF($F804=2,P804,IF($F804=5,P804,0))))*J804,0)</f>
        <v>86</v>
      </c>
      <c r="AC804" s="27">
        <f t="shared" ref="AC804:AC805" si="4212">ROUND(IF($F804=0,Q804,IF($F804=1,Q804,IF($F804=2,Q804,IF($F804=3,Q804,IF($F804=5,Q804,0)))))*K804,0)</f>
        <v>88</v>
      </c>
      <c r="AD804" s="27">
        <f t="shared" ref="AD804:AD805" si="4213">ROUND(IF($F804=0,R804,IF($F804=1,R804,IF($F804=2,R804,IF($F804=3,R804,IF($F804=4,R804,IF($F804=5,R804,0))))))*L804,0)</f>
        <v>89</v>
      </c>
    </row>
    <row r="805" spans="1:30" s="2" customFormat="1" ht="17.100000000000001" customHeight="1" outlineLevel="1">
      <c r="A805" s="72"/>
      <c r="B805" s="72"/>
      <c r="C805" s="11"/>
      <c r="D805" s="25" t="s">
        <v>728</v>
      </c>
      <c r="E805" s="4">
        <v>42785</v>
      </c>
      <c r="F805" s="9">
        <v>1</v>
      </c>
      <c r="G805" s="9"/>
      <c r="H805" s="3">
        <v>0.75</v>
      </c>
      <c r="I805" s="3">
        <v>0.8</v>
      </c>
      <c r="J805" s="3">
        <v>0.85</v>
      </c>
      <c r="K805" s="3">
        <v>0.85</v>
      </c>
      <c r="L805" s="3">
        <v>0.85</v>
      </c>
      <c r="M805" s="5">
        <f>M803-M804</f>
        <v>225</v>
      </c>
      <c r="N805" s="5">
        <f t="shared" ref="N805" si="4214">N803-N804</f>
        <v>225</v>
      </c>
      <c r="O805" s="5">
        <f t="shared" ref="O805:R805" si="4215">O803-O804</f>
        <v>222</v>
      </c>
      <c r="P805" s="5">
        <f t="shared" si="4215"/>
        <v>219</v>
      </c>
      <c r="Q805" s="5">
        <f t="shared" si="4215"/>
        <v>224</v>
      </c>
      <c r="R805" s="5">
        <f t="shared" si="4215"/>
        <v>228</v>
      </c>
      <c r="S805" s="27">
        <f t="shared" si="4202"/>
        <v>0</v>
      </c>
      <c r="T805" s="27">
        <f t="shared" si="4203"/>
        <v>0</v>
      </c>
      <c r="U805" s="27">
        <f t="shared" si="4204"/>
        <v>178</v>
      </c>
      <c r="V805" s="27">
        <f t="shared" si="4205"/>
        <v>186</v>
      </c>
      <c r="W805" s="27">
        <f t="shared" si="4206"/>
        <v>190</v>
      </c>
      <c r="X805" s="27">
        <f t="shared" si="4207"/>
        <v>194</v>
      </c>
      <c r="Y805" s="27">
        <f t="shared" si="4208"/>
        <v>0</v>
      </c>
      <c r="Z805" s="27">
        <f t="shared" si="4209"/>
        <v>0</v>
      </c>
      <c r="AA805" s="27">
        <f t="shared" si="4210"/>
        <v>178</v>
      </c>
      <c r="AB805" s="27">
        <f t="shared" si="4211"/>
        <v>186</v>
      </c>
      <c r="AC805" s="27">
        <f t="shared" si="4212"/>
        <v>190</v>
      </c>
      <c r="AD805" s="27">
        <f t="shared" si="4213"/>
        <v>194</v>
      </c>
    </row>
    <row r="806" spans="1:30" s="2" customFormat="1" ht="17.100000000000001" customHeight="1">
      <c r="A806" s="72"/>
      <c r="B806" s="72" t="s">
        <v>505</v>
      </c>
      <c r="C806" s="25" t="s">
        <v>506</v>
      </c>
      <c r="D806" s="25" t="s">
        <v>5</v>
      </c>
      <c r="E806" s="4"/>
      <c r="F806" s="9"/>
      <c r="G806" s="9"/>
      <c r="H806" s="3"/>
      <c r="I806" s="3"/>
      <c r="J806" s="3"/>
      <c r="K806" s="3"/>
      <c r="L806" s="3"/>
      <c r="M806" s="5">
        <f>SUMPRODUCT(($D807:$D810="계")*(M807:M810))</f>
        <v>271</v>
      </c>
      <c r="N806" s="5">
        <f t="shared" ref="N806" si="4216">SUMPRODUCT(($D807:$D810="계")*(N807:N810))</f>
        <v>272</v>
      </c>
      <c r="O806" s="5">
        <f t="shared" ref="O806:R806" si="4217">SUMPRODUCT(($D807:$D810="계")*(O807:O810))</f>
        <v>267</v>
      </c>
      <c r="P806" s="5">
        <f t="shared" si="4217"/>
        <v>265</v>
      </c>
      <c r="Q806" s="5">
        <f t="shared" si="4217"/>
        <v>271</v>
      </c>
      <c r="R806" s="5">
        <f t="shared" si="4217"/>
        <v>276</v>
      </c>
      <c r="S806" s="5">
        <f t="shared" ref="S806:T806" si="4218">SUMPRODUCT(($D807:$D810="계")*(S807:S810))</f>
        <v>0</v>
      </c>
      <c r="T806" s="5">
        <f t="shared" si="4218"/>
        <v>0</v>
      </c>
      <c r="U806" s="5">
        <f t="shared" ref="U806" si="4219">SUMPRODUCT(($D807:$D810="계")*(U807:U810))</f>
        <v>213</v>
      </c>
      <c r="V806" s="5">
        <f t="shared" ref="V806" si="4220">SUMPRODUCT(($D807:$D810="계")*(V807:V810))</f>
        <v>225</v>
      </c>
      <c r="W806" s="5">
        <f t="shared" ref="W806" si="4221">SUMPRODUCT(($D807:$D810="계")*(W807:W810))</f>
        <v>230</v>
      </c>
      <c r="X806" s="5">
        <f t="shared" ref="X806" si="4222">SUMPRODUCT(($D807:$D810="계")*(X807:X810))</f>
        <v>235</v>
      </c>
      <c r="Y806" s="5">
        <f t="shared" ref="Y806:Z806" si="4223">SUMPRODUCT(($D807:$D810="계")*(Y807:Y810))</f>
        <v>204</v>
      </c>
      <c r="Z806" s="5">
        <f t="shared" si="4223"/>
        <v>204</v>
      </c>
      <c r="AA806" s="5">
        <f t="shared" ref="AA806" si="4224">SUMPRODUCT(($D807:$D810="계")*(AA807:AA810))</f>
        <v>213</v>
      </c>
      <c r="AB806" s="5">
        <f t="shared" ref="AB806" si="4225">SUMPRODUCT(($D807:$D810="계")*(AB807:AB810))</f>
        <v>225</v>
      </c>
      <c r="AC806" s="5">
        <f t="shared" ref="AC806" si="4226">SUMPRODUCT(($D807:$D810="계")*(AC807:AC810))</f>
        <v>230</v>
      </c>
      <c r="AD806" s="5">
        <f t="shared" ref="AD806" si="4227">SUMPRODUCT(($D807:$D810="계")*(AD807:AD810))</f>
        <v>235</v>
      </c>
    </row>
    <row r="807" spans="1:30" s="2" customFormat="1" ht="17.100000000000001" customHeight="1" outlineLevel="1">
      <c r="A807" s="72"/>
      <c r="B807" s="72"/>
      <c r="C807" s="22" t="s">
        <v>1035</v>
      </c>
      <c r="D807" s="25" t="s">
        <v>1122</v>
      </c>
      <c r="E807" s="4"/>
      <c r="F807" s="9"/>
      <c r="G807" s="9"/>
      <c r="H807" s="3"/>
      <c r="I807" s="3"/>
      <c r="J807" s="3"/>
      <c r="K807" s="3"/>
      <c r="L807" s="3"/>
      <c r="M807" s="5">
        <f>VLOOKUP($C807,'[1]1.계획인구(행정)'!$C$7:$U$501,14,FALSE)</f>
        <v>94</v>
      </c>
      <c r="N807" s="5">
        <f>VLOOKUP($C807,'[1]1.계획인구(행정)'!$C$7:$U$501,15,FALSE)</f>
        <v>95</v>
      </c>
      <c r="O807" s="5">
        <f>VLOOKUP($C807,'[1]1.계획인구(행정)'!$C$7:$U$501,16,FALSE)</f>
        <v>93</v>
      </c>
      <c r="P807" s="5">
        <f>VLOOKUP($C807,'[1]1.계획인구(행정)'!$C$7:$U$501,17,FALSE)</f>
        <v>92</v>
      </c>
      <c r="Q807" s="5">
        <f>VLOOKUP($C807,'[1]1.계획인구(행정)'!$C$7:$U$501,18,FALSE)</f>
        <v>94</v>
      </c>
      <c r="R807" s="5">
        <f>VLOOKUP($C807,'[1]1.계획인구(행정)'!$C$7:$U$501,19,FALSE)</f>
        <v>96</v>
      </c>
      <c r="S807" s="5">
        <f>SUM(S808)</f>
        <v>0</v>
      </c>
      <c r="T807" s="5">
        <f>SUM(T808)</f>
        <v>0</v>
      </c>
      <c r="U807" s="5">
        <f t="shared" ref="U807:AD807" si="4228">SUM(U808)</f>
        <v>74</v>
      </c>
      <c r="V807" s="5">
        <f t="shared" si="4228"/>
        <v>78</v>
      </c>
      <c r="W807" s="5">
        <f t="shared" si="4228"/>
        <v>80</v>
      </c>
      <c r="X807" s="5">
        <f t="shared" si="4228"/>
        <v>82</v>
      </c>
      <c r="Y807" s="5">
        <f t="shared" si="4228"/>
        <v>71</v>
      </c>
      <c r="Z807" s="5">
        <f t="shared" si="4228"/>
        <v>71</v>
      </c>
      <c r="AA807" s="5">
        <f t="shared" si="4228"/>
        <v>74</v>
      </c>
      <c r="AB807" s="5">
        <f t="shared" si="4228"/>
        <v>78</v>
      </c>
      <c r="AC807" s="5">
        <f t="shared" si="4228"/>
        <v>80</v>
      </c>
      <c r="AD807" s="5">
        <f t="shared" si="4228"/>
        <v>82</v>
      </c>
    </row>
    <row r="808" spans="1:30" s="2" customFormat="1" ht="17.100000000000001" customHeight="1" outlineLevel="1">
      <c r="A808" s="72"/>
      <c r="B808" s="72"/>
      <c r="C808" s="11"/>
      <c r="D808" s="25" t="s">
        <v>729</v>
      </c>
      <c r="E808" s="4"/>
      <c r="F808" s="9">
        <v>5</v>
      </c>
      <c r="G808" s="9"/>
      <c r="H808" s="3">
        <v>0.75</v>
      </c>
      <c r="I808" s="3">
        <v>0.8</v>
      </c>
      <c r="J808" s="3">
        <v>0.85</v>
      </c>
      <c r="K808" s="3">
        <v>0.85</v>
      </c>
      <c r="L808" s="3">
        <v>0.85</v>
      </c>
      <c r="M808" s="5">
        <f>M807</f>
        <v>94</v>
      </c>
      <c r="N808" s="5">
        <f t="shared" ref="N808:R808" si="4229">N807</f>
        <v>95</v>
      </c>
      <c r="O808" s="5">
        <f t="shared" si="4229"/>
        <v>93</v>
      </c>
      <c r="P808" s="5">
        <f t="shared" si="4229"/>
        <v>92</v>
      </c>
      <c r="Q808" s="5">
        <f t="shared" si="4229"/>
        <v>94</v>
      </c>
      <c r="R808" s="5">
        <f t="shared" si="4229"/>
        <v>96</v>
      </c>
      <c r="S808" s="27">
        <f t="shared" ref="S808" si="4230">ROUND(IF($F808=0,M808,IF($F808=5,0,0))*H808,0)</f>
        <v>0</v>
      </c>
      <c r="T808" s="27">
        <f t="shared" ref="T808" si="4231">ROUND(IF($F808=0,N808,IF($F808=5,0,0))*H808,0)</f>
        <v>0</v>
      </c>
      <c r="U808" s="27">
        <f>ROUND(IF($F808=0,O808,IF($F808=1,O808,IF($F808=5,O808,0)))*I808,0)</f>
        <v>74</v>
      </c>
      <c r="V808" s="27">
        <f>ROUND(IF($F808=0,P808,IF($F808=1,P808,IF($F808=2,P808,IF($F808=5,P808,0))))*J808,0)</f>
        <v>78</v>
      </c>
      <c r="W808" s="27">
        <f>ROUND(IF($F808=0,Q808,IF($F808=1,Q808,IF($F808=2,Q808,IF($F808=3,Q808,IF($F808=5,Q808,0)))))*K808,0)</f>
        <v>80</v>
      </c>
      <c r="X808" s="27">
        <f>ROUND(IF($F808=0,R808,IF($F808=1,R808,IF($F808=2,R808,IF($F808=3,R808,IF($F808=4,R808,IF($F808=5,R808,0))))))*L808,0)</f>
        <v>82</v>
      </c>
      <c r="Y808" s="27">
        <f t="shared" ref="Y808" si="4232">ROUND(IF($F808=0,M808,IF($F808=5,M808,0))*H808,0)</f>
        <v>71</v>
      </c>
      <c r="Z808" s="27">
        <f t="shared" ref="Z808" si="4233">ROUND(IF($F808=0,N808,IF($F808=5,N808,0))*H808,0)</f>
        <v>71</v>
      </c>
      <c r="AA808" s="27">
        <f>ROUND(IF($F808=0,O808,IF($F808=1,O808,IF($F808=5,O808,0)))*I808,0)</f>
        <v>74</v>
      </c>
      <c r="AB808" s="27">
        <f>ROUND(IF($F808=0,P808,IF($F808=1,P808,IF($F808=2,P808,IF($F808=5,P808,0))))*J808,0)</f>
        <v>78</v>
      </c>
      <c r="AC808" s="27">
        <f>ROUND(IF($F808=0,Q808,IF($F808=1,Q808,IF($F808=2,Q808,IF($F808=3,Q808,IF($F808=5,Q808,0)))))*K808,0)</f>
        <v>80</v>
      </c>
      <c r="AD808" s="27">
        <f>ROUND(IF($F808=0,R808,IF($F808=1,R808,IF($F808=2,R808,IF($F808=3,R808,IF($F808=4,R808,IF($F808=5,R808,0))))))*L808,0)</f>
        <v>82</v>
      </c>
    </row>
    <row r="809" spans="1:30" s="2" customFormat="1" ht="17.100000000000001" customHeight="1" outlineLevel="1">
      <c r="A809" s="72"/>
      <c r="B809" s="72"/>
      <c r="C809" s="22" t="s">
        <v>1036</v>
      </c>
      <c r="D809" s="25" t="s">
        <v>1122</v>
      </c>
      <c r="E809" s="4"/>
      <c r="F809" s="9"/>
      <c r="G809" s="9"/>
      <c r="H809" s="3"/>
      <c r="I809" s="3"/>
      <c r="J809" s="3"/>
      <c r="K809" s="3"/>
      <c r="L809" s="3"/>
      <c r="M809" s="5">
        <f>VLOOKUP($C809,'[1]1.계획인구(행정)'!$C$7:$U$501,14,FALSE)</f>
        <v>177</v>
      </c>
      <c r="N809" s="5">
        <f>VLOOKUP($C809,'[1]1.계획인구(행정)'!$C$7:$U$501,15,FALSE)</f>
        <v>177</v>
      </c>
      <c r="O809" s="5">
        <f>VLOOKUP($C809,'[1]1.계획인구(행정)'!$C$7:$U$501,16,FALSE)</f>
        <v>174</v>
      </c>
      <c r="P809" s="5">
        <f>VLOOKUP($C809,'[1]1.계획인구(행정)'!$C$7:$U$501,17,FALSE)</f>
        <v>173</v>
      </c>
      <c r="Q809" s="5">
        <f>VLOOKUP($C809,'[1]1.계획인구(행정)'!$C$7:$U$501,18,FALSE)</f>
        <v>177</v>
      </c>
      <c r="R809" s="5">
        <f>VLOOKUP($C809,'[1]1.계획인구(행정)'!$C$7:$U$501,19,FALSE)</f>
        <v>180</v>
      </c>
      <c r="S809" s="5">
        <f t="shared" ref="S809:AD809" si="4234">SUM(S810)</f>
        <v>0</v>
      </c>
      <c r="T809" s="5">
        <f t="shared" si="4234"/>
        <v>0</v>
      </c>
      <c r="U809" s="5">
        <f t="shared" si="4234"/>
        <v>139</v>
      </c>
      <c r="V809" s="5">
        <f t="shared" si="4234"/>
        <v>147</v>
      </c>
      <c r="W809" s="5">
        <f t="shared" si="4234"/>
        <v>150</v>
      </c>
      <c r="X809" s="5">
        <f t="shared" si="4234"/>
        <v>153</v>
      </c>
      <c r="Y809" s="5">
        <f t="shared" si="4234"/>
        <v>133</v>
      </c>
      <c r="Z809" s="5">
        <f t="shared" si="4234"/>
        <v>133</v>
      </c>
      <c r="AA809" s="5">
        <f t="shared" si="4234"/>
        <v>139</v>
      </c>
      <c r="AB809" s="5">
        <f t="shared" si="4234"/>
        <v>147</v>
      </c>
      <c r="AC809" s="5">
        <f t="shared" si="4234"/>
        <v>150</v>
      </c>
      <c r="AD809" s="5">
        <f t="shared" si="4234"/>
        <v>153</v>
      </c>
    </row>
    <row r="810" spans="1:30" s="2" customFormat="1" ht="17.100000000000001" customHeight="1" outlineLevel="1">
      <c r="A810" s="72"/>
      <c r="B810" s="72"/>
      <c r="C810" s="11"/>
      <c r="D810" s="25" t="s">
        <v>730</v>
      </c>
      <c r="E810" s="4"/>
      <c r="F810" s="9">
        <v>5</v>
      </c>
      <c r="G810" s="9"/>
      <c r="H810" s="3">
        <v>0.75</v>
      </c>
      <c r="I810" s="3">
        <v>0.8</v>
      </c>
      <c r="J810" s="3">
        <v>0.85</v>
      </c>
      <c r="K810" s="3">
        <v>0.85</v>
      </c>
      <c r="L810" s="3">
        <v>0.85</v>
      </c>
      <c r="M810" s="5">
        <f>M809</f>
        <v>177</v>
      </c>
      <c r="N810" s="5">
        <f t="shared" ref="N810:O810" si="4235">N809</f>
        <v>177</v>
      </c>
      <c r="O810" s="5">
        <f t="shared" si="4235"/>
        <v>174</v>
      </c>
      <c r="P810" s="5">
        <f t="shared" ref="P810" si="4236">P809</f>
        <v>173</v>
      </c>
      <c r="Q810" s="5">
        <f t="shared" ref="Q810" si="4237">Q809</f>
        <v>177</v>
      </c>
      <c r="R810" s="5">
        <f t="shared" ref="R810" si="4238">R809</f>
        <v>180</v>
      </c>
      <c r="S810" s="27">
        <f t="shared" ref="S810" si="4239">ROUND(IF($F810=0,M810,IF($F810=5,0,0))*H810,0)</f>
        <v>0</v>
      </c>
      <c r="T810" s="27">
        <f t="shared" ref="T810" si="4240">ROUND(IF($F810=0,N810,IF($F810=5,0,0))*H810,0)</f>
        <v>0</v>
      </c>
      <c r="U810" s="27">
        <f>ROUND(IF($F810=0,O810,IF($F810=1,O810,IF($F810=5,O810,0)))*I810,0)</f>
        <v>139</v>
      </c>
      <c r="V810" s="27">
        <f>ROUND(IF($F810=0,P810,IF($F810=1,P810,IF($F810=2,P810,IF($F810=5,P810,0))))*J810,0)</f>
        <v>147</v>
      </c>
      <c r="W810" s="27">
        <f>ROUND(IF($F810=0,Q810,IF($F810=1,Q810,IF($F810=2,Q810,IF($F810=3,Q810,IF($F810=5,Q810,0)))))*K810,0)</f>
        <v>150</v>
      </c>
      <c r="X810" s="27">
        <f>ROUND(IF($F810=0,R810,IF($F810=1,R810,IF($F810=2,R810,IF($F810=3,R810,IF($F810=4,R810,IF($F810=5,R810,0))))))*L810,0)</f>
        <v>153</v>
      </c>
      <c r="Y810" s="27">
        <f t="shared" ref="Y810" si="4241">ROUND(IF($F810=0,M810,IF($F810=5,M810,0))*H810,0)</f>
        <v>133</v>
      </c>
      <c r="Z810" s="27">
        <f t="shared" ref="Z810" si="4242">ROUND(IF($F810=0,N810,IF($F810=5,N810,0))*H810,0)</f>
        <v>133</v>
      </c>
      <c r="AA810" s="27">
        <f>ROUND(IF($F810=0,O810,IF($F810=1,O810,IF($F810=5,O810,0)))*I810,0)</f>
        <v>139</v>
      </c>
      <c r="AB810" s="27">
        <f>ROUND(IF($F810=0,P810,IF($F810=1,P810,IF($F810=2,P810,IF($F810=5,P810,0))))*J810,0)</f>
        <v>147</v>
      </c>
      <c r="AC810" s="27">
        <f>ROUND(IF($F810=0,Q810,IF($F810=1,Q810,IF($F810=2,Q810,IF($F810=3,Q810,IF($F810=5,Q810,0)))))*K810,0)</f>
        <v>150</v>
      </c>
      <c r="AD810" s="27">
        <f>ROUND(IF($F810=0,R810,IF($F810=1,R810,IF($F810=2,R810,IF($F810=3,R810,IF($F810=4,R810,IF($F810=5,R810,0))))))*L810,0)</f>
        <v>153</v>
      </c>
    </row>
    <row r="811" spans="1:30" s="2" customFormat="1" ht="17.100000000000001" customHeight="1">
      <c r="A811" s="72"/>
      <c r="B811" s="72" t="s">
        <v>507</v>
      </c>
      <c r="C811" s="25" t="s">
        <v>508</v>
      </c>
      <c r="D811" s="25" t="s">
        <v>5</v>
      </c>
      <c r="E811" s="4"/>
      <c r="F811" s="9"/>
      <c r="G811" s="9"/>
      <c r="H811" s="3"/>
      <c r="I811" s="3"/>
      <c r="J811" s="3"/>
      <c r="K811" s="3"/>
      <c r="L811" s="3"/>
      <c r="M811" s="5">
        <f>SUMPRODUCT(($D812:$D816="계")*(M812:M816))</f>
        <v>230</v>
      </c>
      <c r="N811" s="5">
        <f t="shared" ref="N811" si="4243">SUMPRODUCT(($D812:$D816="계")*(N812:N816))</f>
        <v>230</v>
      </c>
      <c r="O811" s="5">
        <f t="shared" ref="O811:R811" si="4244">SUMPRODUCT(($D812:$D816="계")*(O812:O816))</f>
        <v>227</v>
      </c>
      <c r="P811" s="5">
        <f t="shared" si="4244"/>
        <v>225</v>
      </c>
      <c r="Q811" s="5">
        <f t="shared" si="4244"/>
        <v>230</v>
      </c>
      <c r="R811" s="5">
        <f t="shared" si="4244"/>
        <v>234</v>
      </c>
      <c r="S811" s="5">
        <f t="shared" ref="S811:T811" si="4245">SUMPRODUCT(($D812:$D816="계")*(S812:S816))</f>
        <v>0</v>
      </c>
      <c r="T811" s="5">
        <f t="shared" si="4245"/>
        <v>0</v>
      </c>
      <c r="U811" s="5">
        <f t="shared" ref="U811" si="4246">SUMPRODUCT(($D812:$D816="계")*(U812:U816))</f>
        <v>182</v>
      </c>
      <c r="V811" s="5">
        <f t="shared" ref="V811" si="4247">SUMPRODUCT(($D812:$D816="계")*(V812:V816))</f>
        <v>191</v>
      </c>
      <c r="W811" s="5">
        <f t="shared" ref="W811" si="4248">SUMPRODUCT(($D812:$D816="계")*(W812:W816))</f>
        <v>196</v>
      </c>
      <c r="X811" s="5">
        <f t="shared" ref="X811" si="4249">SUMPRODUCT(($D812:$D816="계")*(X812:X816))</f>
        <v>199</v>
      </c>
      <c r="Y811" s="5">
        <f t="shared" ref="Y811:Z811" si="4250">SUMPRODUCT(($D812:$D816="계")*(Y812:Y816))</f>
        <v>0</v>
      </c>
      <c r="Z811" s="5">
        <f t="shared" si="4250"/>
        <v>0</v>
      </c>
      <c r="AA811" s="5">
        <f t="shared" ref="AA811" si="4251">SUMPRODUCT(($D812:$D816="계")*(AA812:AA816))</f>
        <v>182</v>
      </c>
      <c r="AB811" s="5">
        <f t="shared" ref="AB811" si="4252">SUMPRODUCT(($D812:$D816="계")*(AB812:AB816))</f>
        <v>191</v>
      </c>
      <c r="AC811" s="5">
        <f t="shared" ref="AC811" si="4253">SUMPRODUCT(($D812:$D816="계")*(AC812:AC816))</f>
        <v>196</v>
      </c>
      <c r="AD811" s="5">
        <f t="shared" ref="AD811" si="4254">SUMPRODUCT(($D812:$D816="계")*(AD812:AD816))</f>
        <v>199</v>
      </c>
    </row>
    <row r="812" spans="1:30" s="2" customFormat="1" ht="17.100000000000001" customHeight="1" outlineLevel="1">
      <c r="A812" s="72"/>
      <c r="B812" s="72"/>
      <c r="C812" s="22" t="s">
        <v>1037</v>
      </c>
      <c r="D812" s="25" t="s">
        <v>1122</v>
      </c>
      <c r="E812" s="4">
        <f>SUM(E813:E814)</f>
        <v>40921</v>
      </c>
      <c r="F812" s="9"/>
      <c r="G812" s="9"/>
      <c r="H812" s="3"/>
      <c r="I812" s="3"/>
      <c r="J812" s="3"/>
      <c r="K812" s="3"/>
      <c r="L812" s="3"/>
      <c r="M812" s="5">
        <f>VLOOKUP($C812,'[1]1.계획인구(행정)'!$C$7:$U$501,14,FALSE)</f>
        <v>87</v>
      </c>
      <c r="N812" s="5">
        <f>VLOOKUP($C812,'[1]1.계획인구(행정)'!$C$7:$U$501,15,FALSE)</f>
        <v>87</v>
      </c>
      <c r="O812" s="5">
        <f>VLOOKUP($C812,'[1]1.계획인구(행정)'!$C$7:$U$501,16,FALSE)</f>
        <v>86</v>
      </c>
      <c r="P812" s="5">
        <f>VLOOKUP($C812,'[1]1.계획인구(행정)'!$C$7:$U$501,17,FALSE)</f>
        <v>85</v>
      </c>
      <c r="Q812" s="5">
        <f>VLOOKUP($C812,'[1]1.계획인구(행정)'!$C$7:$U$501,18,FALSE)</f>
        <v>87</v>
      </c>
      <c r="R812" s="5">
        <f>VLOOKUP($C812,'[1]1.계획인구(행정)'!$C$7:$U$501,19,FALSE)</f>
        <v>88</v>
      </c>
      <c r="S812" s="5">
        <f>SUM(S813:S814)</f>
        <v>0</v>
      </c>
      <c r="T812" s="5">
        <f>SUM(T813:T814)</f>
        <v>0</v>
      </c>
      <c r="U812" s="5">
        <f t="shared" ref="U812:AD812" si="4255">SUM(U813:U814)</f>
        <v>69</v>
      </c>
      <c r="V812" s="5">
        <f t="shared" si="4255"/>
        <v>72</v>
      </c>
      <c r="W812" s="5">
        <f t="shared" si="4255"/>
        <v>74</v>
      </c>
      <c r="X812" s="5">
        <f t="shared" si="4255"/>
        <v>75</v>
      </c>
      <c r="Y812" s="5">
        <f t="shared" si="4255"/>
        <v>0</v>
      </c>
      <c r="Z812" s="5">
        <f t="shared" ref="Z812" si="4256">SUM(Z813:Z814)</f>
        <v>0</v>
      </c>
      <c r="AA812" s="5">
        <f t="shared" si="4255"/>
        <v>69</v>
      </c>
      <c r="AB812" s="5">
        <f t="shared" si="4255"/>
        <v>72</v>
      </c>
      <c r="AC812" s="5">
        <f t="shared" si="4255"/>
        <v>74</v>
      </c>
      <c r="AD812" s="5">
        <f t="shared" si="4255"/>
        <v>75</v>
      </c>
    </row>
    <row r="813" spans="1:30" s="2" customFormat="1" ht="17.100000000000001" customHeight="1" outlineLevel="1">
      <c r="A813" s="72"/>
      <c r="B813" s="72"/>
      <c r="C813" s="12"/>
      <c r="D813" s="25" t="s">
        <v>731</v>
      </c>
      <c r="E813" s="4">
        <v>9732</v>
      </c>
      <c r="F813" s="9">
        <v>1</v>
      </c>
      <c r="G813" s="9"/>
      <c r="H813" s="3">
        <v>0.75</v>
      </c>
      <c r="I813" s="3">
        <v>0.8</v>
      </c>
      <c r="J813" s="3">
        <v>0.85</v>
      </c>
      <c r="K813" s="3">
        <v>0.85</v>
      </c>
      <c r="L813" s="3">
        <v>0.85</v>
      </c>
      <c r="M813" s="5">
        <f>ROUND(M$812*($E813/$E$812),0)</f>
        <v>21</v>
      </c>
      <c r="N813" s="5">
        <f t="shared" ref="N813:R813" si="4257">ROUND(N$812*($E813/$E$812),0)</f>
        <v>21</v>
      </c>
      <c r="O813" s="5">
        <f t="shared" si="4257"/>
        <v>20</v>
      </c>
      <c r="P813" s="5">
        <f t="shared" si="4257"/>
        <v>20</v>
      </c>
      <c r="Q813" s="5">
        <f t="shared" si="4257"/>
        <v>21</v>
      </c>
      <c r="R813" s="5">
        <f t="shared" si="4257"/>
        <v>21</v>
      </c>
      <c r="S813" s="27">
        <f t="shared" ref="S813:S814" si="4258">ROUND(IF($F813=0,M813,IF($F813=5,0,0))*H813,0)</f>
        <v>0</v>
      </c>
      <c r="T813" s="27">
        <f t="shared" ref="T813:T814" si="4259">ROUND(IF($F813=0,N813,IF($F813=5,0,0))*H813,0)</f>
        <v>0</v>
      </c>
      <c r="U813" s="27">
        <f t="shared" ref="U813:U814" si="4260">ROUND(IF($F813=0,O813,IF($F813=1,O813,IF($F813=5,O813,0)))*I813,0)</f>
        <v>16</v>
      </c>
      <c r="V813" s="27">
        <f t="shared" ref="V813:V814" si="4261">ROUND(IF($F813=0,P813,IF($F813=1,P813,IF($F813=2,P813,IF($F813=5,P813,0))))*J813,0)</f>
        <v>17</v>
      </c>
      <c r="W813" s="27">
        <f t="shared" ref="W813:W814" si="4262">ROUND(IF($F813=0,Q813,IF($F813=1,Q813,IF($F813=2,Q813,IF($F813=3,Q813,IF($F813=5,Q813,0)))))*K813,0)</f>
        <v>18</v>
      </c>
      <c r="X813" s="27">
        <f t="shared" ref="X813:X814" si="4263">ROUND(IF($F813=0,R813,IF($F813=1,R813,IF($F813=2,R813,IF($F813=3,R813,IF($F813=4,R813,IF($F813=5,R813,0))))))*L813,0)</f>
        <v>18</v>
      </c>
      <c r="Y813" s="27">
        <f t="shared" ref="Y813:Y814" si="4264">ROUND(IF($F813=0,M813,IF($F813=5,M813,0))*H813,0)</f>
        <v>0</v>
      </c>
      <c r="Z813" s="27">
        <f t="shared" ref="Z813:Z814" si="4265">ROUND(IF($F813=0,N813,IF($F813=5,N813,0))*H813,0)</f>
        <v>0</v>
      </c>
      <c r="AA813" s="27">
        <f t="shared" ref="AA813:AA814" si="4266">ROUND(IF($F813=0,O813,IF($F813=1,O813,IF($F813=5,O813,0)))*I813,0)</f>
        <v>16</v>
      </c>
      <c r="AB813" s="27">
        <f t="shared" ref="AB813:AB814" si="4267">ROUND(IF($F813=0,P813,IF($F813=1,P813,IF($F813=2,P813,IF($F813=5,P813,0))))*J813,0)</f>
        <v>17</v>
      </c>
      <c r="AC813" s="27">
        <f t="shared" ref="AC813:AC814" si="4268">ROUND(IF($F813=0,Q813,IF($F813=1,Q813,IF($F813=2,Q813,IF($F813=3,Q813,IF($F813=5,Q813,0)))))*K813,0)</f>
        <v>18</v>
      </c>
      <c r="AD813" s="27">
        <f t="shared" ref="AD813:AD814" si="4269">ROUND(IF($F813=0,R813,IF($F813=1,R813,IF($F813=2,R813,IF($F813=3,R813,IF($F813=4,R813,IF($F813=5,R813,0))))))*L813,0)</f>
        <v>18</v>
      </c>
    </row>
    <row r="814" spans="1:30" s="2" customFormat="1" ht="17.100000000000001" customHeight="1" outlineLevel="1">
      <c r="A814" s="72"/>
      <c r="B814" s="72"/>
      <c r="C814" s="11"/>
      <c r="D814" s="25" t="s">
        <v>732</v>
      </c>
      <c r="E814" s="4">
        <v>31189</v>
      </c>
      <c r="F814" s="9">
        <v>1</v>
      </c>
      <c r="G814" s="9"/>
      <c r="H814" s="3">
        <v>0.75</v>
      </c>
      <c r="I814" s="3">
        <v>0.8</v>
      </c>
      <c r="J814" s="3">
        <v>0.85</v>
      </c>
      <c r="K814" s="3">
        <v>0.85</v>
      </c>
      <c r="L814" s="3">
        <v>0.85</v>
      </c>
      <c r="M814" s="5">
        <f>M812-M813</f>
        <v>66</v>
      </c>
      <c r="N814" s="5">
        <f t="shared" ref="N814" si="4270">N812-N813</f>
        <v>66</v>
      </c>
      <c r="O814" s="5">
        <f t="shared" ref="O814:R814" si="4271">O812-O813</f>
        <v>66</v>
      </c>
      <c r="P814" s="5">
        <f t="shared" si="4271"/>
        <v>65</v>
      </c>
      <c r="Q814" s="5">
        <f t="shared" si="4271"/>
        <v>66</v>
      </c>
      <c r="R814" s="5">
        <f t="shared" si="4271"/>
        <v>67</v>
      </c>
      <c r="S814" s="27">
        <f t="shared" si="4258"/>
        <v>0</v>
      </c>
      <c r="T814" s="27">
        <f t="shared" si="4259"/>
        <v>0</v>
      </c>
      <c r="U814" s="27">
        <f t="shared" si="4260"/>
        <v>53</v>
      </c>
      <c r="V814" s="27">
        <f t="shared" si="4261"/>
        <v>55</v>
      </c>
      <c r="W814" s="27">
        <f t="shared" si="4262"/>
        <v>56</v>
      </c>
      <c r="X814" s="27">
        <f t="shared" si="4263"/>
        <v>57</v>
      </c>
      <c r="Y814" s="27">
        <f t="shared" si="4264"/>
        <v>0</v>
      </c>
      <c r="Z814" s="27">
        <f t="shared" si="4265"/>
        <v>0</v>
      </c>
      <c r="AA814" s="27">
        <f t="shared" si="4266"/>
        <v>53</v>
      </c>
      <c r="AB814" s="27">
        <f t="shared" si="4267"/>
        <v>55</v>
      </c>
      <c r="AC814" s="27">
        <f t="shared" si="4268"/>
        <v>56</v>
      </c>
      <c r="AD814" s="27">
        <f t="shared" si="4269"/>
        <v>57</v>
      </c>
    </row>
    <row r="815" spans="1:30" s="2" customFormat="1" ht="17.100000000000001" customHeight="1" outlineLevel="1">
      <c r="A815" s="72"/>
      <c r="B815" s="72"/>
      <c r="C815" s="22" t="s">
        <v>1038</v>
      </c>
      <c r="D815" s="25" t="s">
        <v>1122</v>
      </c>
      <c r="E815" s="4"/>
      <c r="F815" s="9"/>
      <c r="G815" s="9"/>
      <c r="H815" s="3"/>
      <c r="I815" s="3"/>
      <c r="J815" s="3"/>
      <c r="K815" s="3"/>
      <c r="L815" s="3"/>
      <c r="M815" s="5">
        <f>VLOOKUP($C815,'[1]1.계획인구(행정)'!$C$7:$U$501,14,FALSE)</f>
        <v>143</v>
      </c>
      <c r="N815" s="5">
        <f>VLOOKUP($C815,'[1]1.계획인구(행정)'!$C$7:$U$501,15,FALSE)</f>
        <v>143</v>
      </c>
      <c r="O815" s="5">
        <f>VLOOKUP($C815,'[1]1.계획인구(행정)'!$C$7:$U$501,16,FALSE)</f>
        <v>141</v>
      </c>
      <c r="P815" s="5">
        <f>VLOOKUP($C815,'[1]1.계획인구(행정)'!$C$7:$U$501,17,FALSE)</f>
        <v>140</v>
      </c>
      <c r="Q815" s="5">
        <f>VLOOKUP($C815,'[1]1.계획인구(행정)'!$C$7:$U$501,18,FALSE)</f>
        <v>143</v>
      </c>
      <c r="R815" s="5">
        <f>VLOOKUP($C815,'[1]1.계획인구(행정)'!$C$7:$U$501,19,FALSE)</f>
        <v>146</v>
      </c>
      <c r="S815" s="5">
        <f>SUM(S816)</f>
        <v>0</v>
      </c>
      <c r="T815" s="5">
        <f>SUM(T816)</f>
        <v>0</v>
      </c>
      <c r="U815" s="5">
        <f t="shared" ref="U815:AD815" si="4272">SUM(U816)</f>
        <v>113</v>
      </c>
      <c r="V815" s="5">
        <f t="shared" si="4272"/>
        <v>119</v>
      </c>
      <c r="W815" s="5">
        <f t="shared" si="4272"/>
        <v>122</v>
      </c>
      <c r="X815" s="5">
        <f t="shared" si="4272"/>
        <v>124</v>
      </c>
      <c r="Y815" s="5">
        <f t="shared" si="4272"/>
        <v>0</v>
      </c>
      <c r="Z815" s="5">
        <f t="shared" si="4272"/>
        <v>0</v>
      </c>
      <c r="AA815" s="5">
        <f t="shared" si="4272"/>
        <v>113</v>
      </c>
      <c r="AB815" s="5">
        <f t="shared" si="4272"/>
        <v>119</v>
      </c>
      <c r="AC815" s="5">
        <f t="shared" si="4272"/>
        <v>122</v>
      </c>
      <c r="AD815" s="5">
        <f t="shared" si="4272"/>
        <v>124</v>
      </c>
    </row>
    <row r="816" spans="1:30" s="2" customFormat="1" ht="17.100000000000001" customHeight="1" outlineLevel="1">
      <c r="A816" s="72"/>
      <c r="B816" s="72"/>
      <c r="C816" s="11"/>
      <c r="D816" s="25" t="s">
        <v>733</v>
      </c>
      <c r="E816" s="4"/>
      <c r="F816" s="9">
        <v>1</v>
      </c>
      <c r="G816" s="9"/>
      <c r="H816" s="3">
        <v>0.75</v>
      </c>
      <c r="I816" s="3">
        <v>0.8</v>
      </c>
      <c r="J816" s="3">
        <v>0.85</v>
      </c>
      <c r="K816" s="3">
        <v>0.85</v>
      </c>
      <c r="L816" s="3">
        <v>0.85</v>
      </c>
      <c r="M816" s="5">
        <f>M815</f>
        <v>143</v>
      </c>
      <c r="N816" s="5">
        <f t="shared" ref="N816" si="4273">N815</f>
        <v>143</v>
      </c>
      <c r="O816" s="5">
        <f t="shared" ref="O816:R816" si="4274">O815</f>
        <v>141</v>
      </c>
      <c r="P816" s="5">
        <f t="shared" si="4274"/>
        <v>140</v>
      </c>
      <c r="Q816" s="5">
        <f t="shared" si="4274"/>
        <v>143</v>
      </c>
      <c r="R816" s="5">
        <f t="shared" si="4274"/>
        <v>146</v>
      </c>
      <c r="S816" s="27">
        <f t="shared" ref="S816" si="4275">ROUND(IF($F816=0,M816,IF($F816=5,0,0))*H816,0)</f>
        <v>0</v>
      </c>
      <c r="T816" s="27">
        <f t="shared" ref="T816" si="4276">ROUND(IF($F816=0,N816,IF($F816=5,0,0))*H816,0)</f>
        <v>0</v>
      </c>
      <c r="U816" s="27">
        <f>ROUND(IF($F816=0,O816,IF($F816=1,O816,IF($F816=5,O816,0)))*I816,0)</f>
        <v>113</v>
      </c>
      <c r="V816" s="27">
        <f>ROUND(IF($F816=0,P816,IF($F816=1,P816,IF($F816=2,P816,IF($F816=5,P816,0))))*J816,0)</f>
        <v>119</v>
      </c>
      <c r="W816" s="27">
        <f>ROUND(IF($F816=0,Q816,IF($F816=1,Q816,IF($F816=2,Q816,IF($F816=3,Q816,IF($F816=5,Q816,0)))))*K816,0)</f>
        <v>122</v>
      </c>
      <c r="X816" s="27">
        <f>ROUND(IF($F816=0,R816,IF($F816=1,R816,IF($F816=2,R816,IF($F816=3,R816,IF($F816=4,R816,IF($F816=5,R816,0))))))*L816,0)</f>
        <v>124</v>
      </c>
      <c r="Y816" s="27">
        <f t="shared" ref="Y816" si="4277">ROUND(IF($F816=0,M816,IF($F816=5,M816,0))*H816,0)</f>
        <v>0</v>
      </c>
      <c r="Z816" s="27">
        <f t="shared" ref="Z816" si="4278">ROUND(IF($F816=0,N816,IF($F816=5,N816,0))*H816,0)</f>
        <v>0</v>
      </c>
      <c r="AA816" s="27">
        <f>ROUND(IF($F816=0,O816,IF($F816=1,O816,IF($F816=5,O816,0)))*I816,0)</f>
        <v>113</v>
      </c>
      <c r="AB816" s="27">
        <f>ROUND(IF($F816=0,P816,IF($F816=1,P816,IF($F816=2,P816,IF($F816=5,P816,0))))*J816,0)</f>
        <v>119</v>
      </c>
      <c r="AC816" s="27">
        <f>ROUND(IF($F816=0,Q816,IF($F816=1,Q816,IF($F816=2,Q816,IF($F816=3,Q816,IF($F816=5,Q816,0)))))*K816,0)</f>
        <v>122</v>
      </c>
      <c r="AD816" s="27">
        <f>ROUND(IF($F816=0,R816,IF($F816=1,R816,IF($F816=2,R816,IF($F816=3,R816,IF($F816=4,R816,IF($F816=5,R816,0))))))*L816,0)</f>
        <v>124</v>
      </c>
    </row>
    <row r="817" spans="1:32" s="2" customFormat="1" ht="18" customHeight="1">
      <c r="A817" s="72" t="s">
        <v>1516</v>
      </c>
      <c r="B817" s="72" t="s">
        <v>509</v>
      </c>
      <c r="C817" s="25" t="s">
        <v>510</v>
      </c>
      <c r="D817" s="25" t="s">
        <v>5</v>
      </c>
      <c r="E817" s="4"/>
      <c r="F817" s="9"/>
      <c r="G817" s="9"/>
      <c r="H817" s="3"/>
      <c r="I817" s="3"/>
      <c r="J817" s="3"/>
      <c r="K817" s="3"/>
      <c r="L817" s="3"/>
      <c r="M817" s="5">
        <f>SUMPRODUCT(($D818:$D826="계")*(M818:M826))</f>
        <v>395</v>
      </c>
      <c r="N817" s="5">
        <f t="shared" ref="N817" si="4279">SUMPRODUCT(($D818:$D826="계")*(N818:N826))</f>
        <v>396</v>
      </c>
      <c r="O817" s="5">
        <f t="shared" ref="O817:R817" si="4280">SUMPRODUCT(($D818:$D826="계")*(O818:O826))</f>
        <v>390</v>
      </c>
      <c r="P817" s="5">
        <f t="shared" si="4280"/>
        <v>386</v>
      </c>
      <c r="Q817" s="5">
        <f t="shared" si="4280"/>
        <v>395</v>
      </c>
      <c r="R817" s="5">
        <f t="shared" si="4280"/>
        <v>402</v>
      </c>
      <c r="S817" s="5">
        <f t="shared" ref="S817:T817" si="4281">SUMPRODUCT(($D818:$D826="계")*(S818:S826))</f>
        <v>0</v>
      </c>
      <c r="T817" s="5">
        <f t="shared" si="4281"/>
        <v>0</v>
      </c>
      <c r="U817" s="5">
        <f t="shared" ref="U817" si="4282">SUMPRODUCT(($D818:$D826="계")*(U818:U826))</f>
        <v>312</v>
      </c>
      <c r="V817" s="5">
        <f t="shared" ref="V817" si="4283">SUMPRODUCT(($D818:$D826="계")*(V818:V826))</f>
        <v>329</v>
      </c>
      <c r="W817" s="5">
        <f t="shared" ref="W817" si="4284">SUMPRODUCT(($D818:$D826="계")*(W818:W826))</f>
        <v>337</v>
      </c>
      <c r="X817" s="5">
        <f t="shared" ref="X817" si="4285">SUMPRODUCT(($D818:$D826="계")*(X818:X826))</f>
        <v>342</v>
      </c>
      <c r="Y817" s="5">
        <f t="shared" ref="Y817:Z817" si="4286">SUMPRODUCT(($D818:$D826="계")*(Y818:Y826))</f>
        <v>0</v>
      </c>
      <c r="Z817" s="5">
        <f t="shared" si="4286"/>
        <v>0</v>
      </c>
      <c r="AA817" s="5">
        <f t="shared" ref="AA817" si="4287">SUMPRODUCT(($D818:$D826="계")*(AA818:AA826))</f>
        <v>312</v>
      </c>
      <c r="AB817" s="5">
        <f t="shared" ref="AB817" si="4288">SUMPRODUCT(($D818:$D826="계")*(AB818:AB826))</f>
        <v>329</v>
      </c>
      <c r="AC817" s="5">
        <f t="shared" ref="AC817:AD817" si="4289">SUMPRODUCT(($D818:$D826="계")*(AC818:AC826))</f>
        <v>337</v>
      </c>
      <c r="AD817" s="5">
        <f t="shared" si="4289"/>
        <v>342</v>
      </c>
    </row>
    <row r="818" spans="1:32" s="2" customFormat="1" ht="18" customHeight="1" outlineLevel="1">
      <c r="A818" s="72"/>
      <c r="B818" s="72"/>
      <c r="C818" s="22" t="s">
        <v>1039</v>
      </c>
      <c r="D818" s="25" t="s">
        <v>1122</v>
      </c>
      <c r="E818" s="4">
        <f>SUM(E819:E820)</f>
        <v>38157</v>
      </c>
      <c r="F818" s="9"/>
      <c r="G818" s="9"/>
      <c r="H818" s="3"/>
      <c r="I818" s="3"/>
      <c r="J818" s="3"/>
      <c r="K818" s="3"/>
      <c r="L818" s="3"/>
      <c r="M818" s="5">
        <f>VLOOKUP($C818,'[1]1.계획인구(행정)'!$C$7:$U$501,14,FALSE)</f>
        <v>126</v>
      </c>
      <c r="N818" s="5">
        <f>VLOOKUP($C818,'[1]1.계획인구(행정)'!$C$7:$U$501,15,FALSE)</f>
        <v>126</v>
      </c>
      <c r="O818" s="5">
        <f>VLOOKUP($C818,'[1]1.계획인구(행정)'!$C$7:$U$501,16,FALSE)</f>
        <v>124</v>
      </c>
      <c r="P818" s="5">
        <f>VLOOKUP($C818,'[1]1.계획인구(행정)'!$C$7:$U$501,17,FALSE)</f>
        <v>123</v>
      </c>
      <c r="Q818" s="5">
        <f>VLOOKUP($C818,'[1]1.계획인구(행정)'!$C$7:$U$501,18,FALSE)</f>
        <v>126</v>
      </c>
      <c r="R818" s="5">
        <f>VLOOKUP($C818,'[1]1.계획인구(행정)'!$C$7:$U$501,19,FALSE)</f>
        <v>128</v>
      </c>
      <c r="S818" s="5">
        <f>SUM(S819:S820)</f>
        <v>0</v>
      </c>
      <c r="T818" s="5">
        <f>SUM(T819:T820)</f>
        <v>0</v>
      </c>
      <c r="U818" s="5">
        <f t="shared" ref="U818:AD818" si="4290">SUM(U819:U820)</f>
        <v>99</v>
      </c>
      <c r="V818" s="5">
        <f t="shared" si="4290"/>
        <v>105</v>
      </c>
      <c r="W818" s="5">
        <f t="shared" si="4290"/>
        <v>107</v>
      </c>
      <c r="X818" s="5">
        <f t="shared" si="4290"/>
        <v>109</v>
      </c>
      <c r="Y818" s="5">
        <f t="shared" si="4290"/>
        <v>0</v>
      </c>
      <c r="Z818" s="5">
        <f t="shared" ref="Z818" si="4291">SUM(Z819:Z820)</f>
        <v>0</v>
      </c>
      <c r="AA818" s="5">
        <f t="shared" si="4290"/>
        <v>99</v>
      </c>
      <c r="AB818" s="5">
        <f t="shared" si="4290"/>
        <v>105</v>
      </c>
      <c r="AC818" s="5">
        <f t="shared" si="4290"/>
        <v>107</v>
      </c>
      <c r="AD818" s="5">
        <f t="shared" si="4290"/>
        <v>109</v>
      </c>
    </row>
    <row r="819" spans="1:32" s="2" customFormat="1" ht="18" customHeight="1" outlineLevel="1">
      <c r="A819" s="72"/>
      <c r="B819" s="72"/>
      <c r="C819" s="12"/>
      <c r="D819" s="25" t="s">
        <v>734</v>
      </c>
      <c r="E819" s="4">
        <f>12177+6411</f>
        <v>18588</v>
      </c>
      <c r="F819" s="9">
        <v>1</v>
      </c>
      <c r="G819" s="9"/>
      <c r="H819" s="3">
        <v>0.75</v>
      </c>
      <c r="I819" s="3">
        <v>0.8</v>
      </c>
      <c r="J819" s="3">
        <v>0.85</v>
      </c>
      <c r="K819" s="3">
        <v>0.85</v>
      </c>
      <c r="L819" s="3">
        <v>0.85</v>
      </c>
      <c r="M819" s="5">
        <f>ROUND(M$818*($E819/$E$818),0)</f>
        <v>61</v>
      </c>
      <c r="N819" s="5">
        <f t="shared" ref="N819:R819" si="4292">ROUND(N$818*($E819/$E$818),0)</f>
        <v>61</v>
      </c>
      <c r="O819" s="5">
        <f t="shared" si="4292"/>
        <v>60</v>
      </c>
      <c r="P819" s="5">
        <f t="shared" si="4292"/>
        <v>60</v>
      </c>
      <c r="Q819" s="5">
        <f t="shared" si="4292"/>
        <v>61</v>
      </c>
      <c r="R819" s="5">
        <f t="shared" si="4292"/>
        <v>62</v>
      </c>
      <c r="S819" s="27">
        <f t="shared" ref="S819:S820" si="4293">ROUND(IF($F819=0,M819,IF($F819=5,0,0))*H819,0)</f>
        <v>0</v>
      </c>
      <c r="T819" s="27">
        <f t="shared" ref="T819:T820" si="4294">ROUND(IF($F819=0,N819,IF($F819=5,0,0))*H819,0)</f>
        <v>0</v>
      </c>
      <c r="U819" s="27">
        <f t="shared" ref="U819:U820" si="4295">ROUND(IF($F819=0,O819,IF($F819=1,O819,IF($F819=5,O819,0)))*I819,0)</f>
        <v>48</v>
      </c>
      <c r="V819" s="27">
        <f t="shared" ref="V819:V820" si="4296">ROUND(IF($F819=0,P819,IF($F819=1,P819,IF($F819=2,P819,IF($F819=5,P819,0))))*J819,0)</f>
        <v>51</v>
      </c>
      <c r="W819" s="27">
        <f t="shared" ref="W819:W820" si="4297">ROUND(IF($F819=0,Q819,IF($F819=1,Q819,IF($F819=2,Q819,IF($F819=3,Q819,IF($F819=5,Q819,0)))))*K819,0)</f>
        <v>52</v>
      </c>
      <c r="X819" s="27">
        <f t="shared" ref="X819:X820" si="4298">ROUND(IF($F819=0,R819,IF($F819=1,R819,IF($F819=2,R819,IF($F819=3,R819,IF($F819=4,R819,IF($F819=5,R819,0))))))*L819,0)</f>
        <v>53</v>
      </c>
      <c r="Y819" s="27">
        <f t="shared" ref="Y819:Y820" si="4299">ROUND(IF($F819=0,M819,IF($F819=5,M819,0))*H819,0)</f>
        <v>0</v>
      </c>
      <c r="Z819" s="27">
        <f t="shared" ref="Z819:Z820" si="4300">ROUND(IF($F819=0,N819,IF($F819=5,N819,0))*H819,0)</f>
        <v>0</v>
      </c>
      <c r="AA819" s="27">
        <f t="shared" ref="AA819:AA820" si="4301">ROUND(IF($F819=0,O819,IF($F819=1,O819,IF($F819=5,O819,0)))*I819,0)</f>
        <v>48</v>
      </c>
      <c r="AB819" s="27">
        <f t="shared" ref="AB819:AB820" si="4302">ROUND(IF($F819=0,P819,IF($F819=1,P819,IF($F819=2,P819,IF($F819=5,P819,0))))*J819,0)</f>
        <v>51</v>
      </c>
      <c r="AC819" s="27">
        <f t="shared" ref="AC819:AC820" si="4303">ROUND(IF($F819=0,Q819,IF($F819=1,Q819,IF($F819=2,Q819,IF($F819=3,Q819,IF($F819=5,Q819,0)))))*K819,0)</f>
        <v>52</v>
      </c>
      <c r="AD819" s="27">
        <f t="shared" ref="AD819:AD820" si="4304">ROUND(IF($F819=0,R819,IF($F819=1,R819,IF($F819=2,R819,IF($F819=3,R819,IF($F819=4,R819,IF($F819=5,R819,0))))))*L819,0)</f>
        <v>53</v>
      </c>
    </row>
    <row r="820" spans="1:32" s="2" customFormat="1" ht="18" customHeight="1" outlineLevel="1">
      <c r="A820" s="72"/>
      <c r="B820" s="72"/>
      <c r="C820" s="11"/>
      <c r="D820" s="25" t="s">
        <v>735</v>
      </c>
      <c r="E820" s="4">
        <f>13114+6455</f>
        <v>19569</v>
      </c>
      <c r="F820" s="9">
        <v>1</v>
      </c>
      <c r="G820" s="9"/>
      <c r="H820" s="3">
        <v>0.75</v>
      </c>
      <c r="I820" s="3">
        <v>0.8</v>
      </c>
      <c r="J820" s="3">
        <v>0.85</v>
      </c>
      <c r="K820" s="3">
        <v>0.85</v>
      </c>
      <c r="L820" s="3">
        <v>0.85</v>
      </c>
      <c r="M820" s="5">
        <f>M818-M819</f>
        <v>65</v>
      </c>
      <c r="N820" s="5">
        <f t="shared" ref="N820" si="4305">N818-N819</f>
        <v>65</v>
      </c>
      <c r="O820" s="5">
        <f t="shared" ref="O820:R820" si="4306">O818-O819</f>
        <v>64</v>
      </c>
      <c r="P820" s="5">
        <f t="shared" si="4306"/>
        <v>63</v>
      </c>
      <c r="Q820" s="5">
        <f t="shared" si="4306"/>
        <v>65</v>
      </c>
      <c r="R820" s="5">
        <f t="shared" si="4306"/>
        <v>66</v>
      </c>
      <c r="S820" s="27">
        <f t="shared" si="4293"/>
        <v>0</v>
      </c>
      <c r="T820" s="27">
        <f t="shared" si="4294"/>
        <v>0</v>
      </c>
      <c r="U820" s="27">
        <f t="shared" si="4295"/>
        <v>51</v>
      </c>
      <c r="V820" s="27">
        <f t="shared" si="4296"/>
        <v>54</v>
      </c>
      <c r="W820" s="27">
        <f t="shared" si="4297"/>
        <v>55</v>
      </c>
      <c r="X820" s="27">
        <f t="shared" si="4298"/>
        <v>56</v>
      </c>
      <c r="Y820" s="27">
        <f t="shared" si="4299"/>
        <v>0</v>
      </c>
      <c r="Z820" s="27">
        <f t="shared" si="4300"/>
        <v>0</v>
      </c>
      <c r="AA820" s="27">
        <f t="shared" si="4301"/>
        <v>51</v>
      </c>
      <c r="AB820" s="27">
        <f t="shared" si="4302"/>
        <v>54</v>
      </c>
      <c r="AC820" s="27">
        <f t="shared" si="4303"/>
        <v>55</v>
      </c>
      <c r="AD820" s="27">
        <f t="shared" si="4304"/>
        <v>56</v>
      </c>
    </row>
    <row r="821" spans="1:32" s="2" customFormat="1" ht="18" customHeight="1" outlineLevel="1">
      <c r="A821" s="72"/>
      <c r="B821" s="72"/>
      <c r="C821" s="22" t="s">
        <v>1040</v>
      </c>
      <c r="D821" s="25" t="s">
        <v>1122</v>
      </c>
      <c r="E821" s="4">
        <f>SUM(E822:E823)</f>
        <v>41807</v>
      </c>
      <c r="F821" s="4"/>
      <c r="G821" s="4"/>
      <c r="H821" s="3"/>
      <c r="I821" s="3"/>
      <c r="J821" s="3"/>
      <c r="K821" s="3"/>
      <c r="L821" s="3"/>
      <c r="M821" s="5">
        <f>VLOOKUP($C821,'[1]1.계획인구(행정)'!$C$7:$U$501,14,FALSE)</f>
        <v>139</v>
      </c>
      <c r="N821" s="5">
        <f>VLOOKUP($C821,'[1]1.계획인구(행정)'!$C$7:$U$501,15,FALSE)</f>
        <v>139</v>
      </c>
      <c r="O821" s="5">
        <f>VLOOKUP($C821,'[1]1.계획인구(행정)'!$C$7:$U$501,16,FALSE)</f>
        <v>137</v>
      </c>
      <c r="P821" s="5">
        <f>VLOOKUP($C821,'[1]1.계획인구(행정)'!$C$7:$U$501,17,FALSE)</f>
        <v>136</v>
      </c>
      <c r="Q821" s="5">
        <f>VLOOKUP($C821,'[1]1.계획인구(행정)'!$C$7:$U$501,18,FALSE)</f>
        <v>139</v>
      </c>
      <c r="R821" s="5">
        <f>VLOOKUP($C821,'[1]1.계획인구(행정)'!$C$7:$U$501,19,FALSE)</f>
        <v>141</v>
      </c>
      <c r="S821" s="5">
        <f t="shared" ref="S821:AD821" si="4307">SUM(S822:S823)</f>
        <v>0</v>
      </c>
      <c r="T821" s="5">
        <f t="shared" si="4307"/>
        <v>0</v>
      </c>
      <c r="U821" s="5">
        <f t="shared" si="4307"/>
        <v>109</v>
      </c>
      <c r="V821" s="5">
        <f t="shared" si="4307"/>
        <v>116</v>
      </c>
      <c r="W821" s="5">
        <f t="shared" si="4307"/>
        <v>119</v>
      </c>
      <c r="X821" s="5">
        <f t="shared" si="4307"/>
        <v>120</v>
      </c>
      <c r="Y821" s="5">
        <f t="shared" si="4307"/>
        <v>0</v>
      </c>
      <c r="Z821" s="5">
        <f t="shared" si="4307"/>
        <v>0</v>
      </c>
      <c r="AA821" s="5">
        <f t="shared" si="4307"/>
        <v>109</v>
      </c>
      <c r="AB821" s="5">
        <f t="shared" si="4307"/>
        <v>116</v>
      </c>
      <c r="AC821" s="5">
        <f t="shared" si="4307"/>
        <v>119</v>
      </c>
      <c r="AD821" s="5">
        <f t="shared" si="4307"/>
        <v>120</v>
      </c>
    </row>
    <row r="822" spans="1:32" s="2" customFormat="1" ht="18" customHeight="1" outlineLevel="1">
      <c r="A822" s="72"/>
      <c r="B822" s="72"/>
      <c r="C822" s="12"/>
      <c r="D822" s="25" t="s">
        <v>736</v>
      </c>
      <c r="E822" s="4">
        <v>20773</v>
      </c>
      <c r="F822" s="9">
        <v>1</v>
      </c>
      <c r="G822" s="9"/>
      <c r="H822" s="3">
        <v>0.75</v>
      </c>
      <c r="I822" s="3">
        <v>0.8</v>
      </c>
      <c r="J822" s="3">
        <v>0.85</v>
      </c>
      <c r="K822" s="3">
        <v>0.85</v>
      </c>
      <c r="L822" s="3">
        <v>0.85</v>
      </c>
      <c r="M822" s="5">
        <f>ROUND(M$821*($E822/$E$821),0)</f>
        <v>69</v>
      </c>
      <c r="N822" s="5">
        <f t="shared" ref="N822:R822" si="4308">ROUND(N$821*($E822/$E$821),0)</f>
        <v>69</v>
      </c>
      <c r="O822" s="5">
        <f t="shared" si="4308"/>
        <v>68</v>
      </c>
      <c r="P822" s="5">
        <f t="shared" si="4308"/>
        <v>68</v>
      </c>
      <c r="Q822" s="5">
        <f t="shared" si="4308"/>
        <v>69</v>
      </c>
      <c r="R822" s="5">
        <f t="shared" si="4308"/>
        <v>70</v>
      </c>
      <c r="S822" s="27">
        <f t="shared" ref="S822:S823" si="4309">ROUND(IF($F822=0,M822,IF($F822=5,0,0))*H822,0)</f>
        <v>0</v>
      </c>
      <c r="T822" s="27">
        <f t="shared" ref="T822:T823" si="4310">ROUND(IF($F822=0,N822,IF($F822=5,0,0))*H822,0)</f>
        <v>0</v>
      </c>
      <c r="U822" s="27">
        <f>ROUND(IF($F822=0,O822,IF($F822=1,O822,IF($F822=5,O822,0)))*I822,0)</f>
        <v>54</v>
      </c>
      <c r="V822" s="27">
        <f>ROUND(IF($F822=0,P822,IF($F822=1,P822,IF($F822=2,P822,IF($F822=5,P822,0))))*J822,0)</f>
        <v>58</v>
      </c>
      <c r="W822" s="27">
        <f>ROUND(IF($F822=0,Q822,IF($F822=1,Q822,IF($F822=2,Q822,IF($F822=3,Q822,IF($F822=5,Q822,0)))))*K822,0)</f>
        <v>59</v>
      </c>
      <c r="X822" s="27">
        <f>ROUND(IF($F822=0,R822,IF($F822=1,R822,IF($F822=2,R822,IF($F822=3,R822,IF($F822=4,R822,IF($F822=5,R822,0))))))*L822,0)</f>
        <v>60</v>
      </c>
      <c r="Y822" s="27">
        <f t="shared" ref="Y822:Y823" si="4311">ROUND(IF($F822=0,M822,IF($F822=5,M822,0))*H822,0)</f>
        <v>0</v>
      </c>
      <c r="Z822" s="27">
        <f t="shared" ref="Z822:Z823" si="4312">ROUND(IF($F822=0,N822,IF($F822=5,N822,0))*H822,0)</f>
        <v>0</v>
      </c>
      <c r="AA822" s="27">
        <f>ROUND(IF($F822=0,O822,IF($F822=1,O822,IF($F822=5,O822,0)))*I822,0)</f>
        <v>54</v>
      </c>
      <c r="AB822" s="27">
        <f>ROUND(IF($F822=0,P822,IF($F822=1,P822,IF($F822=2,P822,IF($F822=5,P822,0))))*J822,0)</f>
        <v>58</v>
      </c>
      <c r="AC822" s="27">
        <f>ROUND(IF($F822=0,Q822,IF($F822=1,Q822,IF($F822=2,Q822,IF($F822=3,Q822,IF($F822=5,Q822,0)))))*K822,0)</f>
        <v>59</v>
      </c>
      <c r="AD822" s="27">
        <f>ROUND(IF($F822=0,R822,IF($F822=1,R822,IF($F822=2,R822,IF($F822=3,R822,IF($F822=4,R822,IF($F822=5,R822,0))))))*L822,0)</f>
        <v>60</v>
      </c>
    </row>
    <row r="823" spans="1:32" s="2" customFormat="1" ht="18" customHeight="1" outlineLevel="1">
      <c r="A823" s="72"/>
      <c r="B823" s="72"/>
      <c r="C823" s="11"/>
      <c r="D823" s="25" t="s">
        <v>737</v>
      </c>
      <c r="E823" s="4">
        <v>21034</v>
      </c>
      <c r="F823" s="9">
        <v>1</v>
      </c>
      <c r="G823" s="9"/>
      <c r="H823" s="3">
        <v>0.75</v>
      </c>
      <c r="I823" s="3">
        <v>0.8</v>
      </c>
      <c r="J823" s="3">
        <v>0.85</v>
      </c>
      <c r="K823" s="3">
        <v>0.85</v>
      </c>
      <c r="L823" s="3">
        <v>0.85</v>
      </c>
      <c r="M823" s="5">
        <f>M821-M822</f>
        <v>70</v>
      </c>
      <c r="N823" s="5">
        <f t="shared" ref="N823" si="4313">N821-N822</f>
        <v>70</v>
      </c>
      <c r="O823" s="5">
        <f t="shared" ref="O823:R823" si="4314">O821-O822</f>
        <v>69</v>
      </c>
      <c r="P823" s="5">
        <f t="shared" si="4314"/>
        <v>68</v>
      </c>
      <c r="Q823" s="5">
        <f t="shared" si="4314"/>
        <v>70</v>
      </c>
      <c r="R823" s="5">
        <f t="shared" si="4314"/>
        <v>71</v>
      </c>
      <c r="S823" s="27">
        <f t="shared" si="4309"/>
        <v>0</v>
      </c>
      <c r="T823" s="27">
        <f t="shared" si="4310"/>
        <v>0</v>
      </c>
      <c r="U823" s="27">
        <f>ROUND(IF($F823=0,O823,IF($F823=1,O823,IF($F823=5,O823,0)))*I823,0)</f>
        <v>55</v>
      </c>
      <c r="V823" s="27">
        <f>ROUND(IF($F823=0,P823,IF($F823=1,P823,IF($F823=2,P823,IF($F823=5,P823,0))))*J823,0)</f>
        <v>58</v>
      </c>
      <c r="W823" s="27">
        <f>ROUND(IF($F823=0,Q823,IF($F823=1,Q823,IF($F823=2,Q823,IF($F823=3,Q823,IF($F823=5,Q823,0)))))*K823,0)</f>
        <v>60</v>
      </c>
      <c r="X823" s="27">
        <f>ROUND(IF($F823=0,R823,IF($F823=1,R823,IF($F823=2,R823,IF($F823=3,R823,IF($F823=4,R823,IF($F823=5,R823,0))))))*L823,0)</f>
        <v>60</v>
      </c>
      <c r="Y823" s="27">
        <f t="shared" si="4311"/>
        <v>0</v>
      </c>
      <c r="Z823" s="27">
        <f t="shared" si="4312"/>
        <v>0</v>
      </c>
      <c r="AA823" s="27">
        <f>ROUND(IF($F823=0,O823,IF($F823=1,O823,IF($F823=5,O823,0)))*I823,0)</f>
        <v>55</v>
      </c>
      <c r="AB823" s="27">
        <f>ROUND(IF($F823=0,P823,IF($F823=1,P823,IF($F823=2,P823,IF($F823=5,P823,0))))*J823,0)</f>
        <v>58</v>
      </c>
      <c r="AC823" s="27">
        <f>ROUND(IF($F823=0,Q823,IF($F823=1,Q823,IF($F823=2,Q823,IF($F823=3,Q823,IF($F823=5,Q823,0)))))*K823,0)</f>
        <v>60</v>
      </c>
      <c r="AD823" s="27">
        <f>ROUND(IF($F823=0,R823,IF($F823=1,R823,IF($F823=2,R823,IF($F823=3,R823,IF($F823=4,R823,IF($F823=5,R823,0))))))*L823,0)</f>
        <v>60</v>
      </c>
    </row>
    <row r="824" spans="1:32" s="2" customFormat="1" ht="18" customHeight="1" outlineLevel="1">
      <c r="A824" s="72"/>
      <c r="B824" s="72"/>
      <c r="C824" s="22" t="s">
        <v>1041</v>
      </c>
      <c r="D824" s="25" t="s">
        <v>1122</v>
      </c>
      <c r="E824" s="4">
        <f>SUM(E825:E826)</f>
        <v>55390</v>
      </c>
      <c r="F824" s="4"/>
      <c r="G824" s="4"/>
      <c r="H824" s="3"/>
      <c r="I824" s="3"/>
      <c r="J824" s="3"/>
      <c r="K824" s="3"/>
      <c r="L824" s="3"/>
      <c r="M824" s="5">
        <f>VLOOKUP($C824,'[1]1.계획인구(행정)'!$C$7:$U$501,14,FALSE)</f>
        <v>130</v>
      </c>
      <c r="N824" s="5">
        <f>VLOOKUP($C824,'[1]1.계획인구(행정)'!$C$7:$U$501,15,FALSE)</f>
        <v>131</v>
      </c>
      <c r="O824" s="5">
        <f>VLOOKUP($C824,'[1]1.계획인구(행정)'!$C$7:$U$501,16,FALSE)</f>
        <v>129</v>
      </c>
      <c r="P824" s="5">
        <f>VLOOKUP($C824,'[1]1.계획인구(행정)'!$C$7:$U$501,17,FALSE)</f>
        <v>127</v>
      </c>
      <c r="Q824" s="5">
        <f>VLOOKUP($C824,'[1]1.계획인구(행정)'!$C$7:$U$501,18,FALSE)</f>
        <v>130</v>
      </c>
      <c r="R824" s="5">
        <f>VLOOKUP($C824,'[1]1.계획인구(행정)'!$C$7:$U$501,19,FALSE)</f>
        <v>133</v>
      </c>
      <c r="S824" s="5">
        <f t="shared" ref="S824:AD824" si="4315">SUM(S825:S826)</f>
        <v>0</v>
      </c>
      <c r="T824" s="5">
        <f t="shared" si="4315"/>
        <v>0</v>
      </c>
      <c r="U824" s="5">
        <f t="shared" si="4315"/>
        <v>104</v>
      </c>
      <c r="V824" s="5">
        <f t="shared" si="4315"/>
        <v>108</v>
      </c>
      <c r="W824" s="5">
        <f t="shared" si="4315"/>
        <v>111</v>
      </c>
      <c r="X824" s="5">
        <f t="shared" si="4315"/>
        <v>113</v>
      </c>
      <c r="Y824" s="5">
        <f t="shared" si="4315"/>
        <v>0</v>
      </c>
      <c r="Z824" s="5">
        <f t="shared" si="4315"/>
        <v>0</v>
      </c>
      <c r="AA824" s="5">
        <f t="shared" si="4315"/>
        <v>104</v>
      </c>
      <c r="AB824" s="5">
        <f t="shared" si="4315"/>
        <v>108</v>
      </c>
      <c r="AC824" s="5">
        <f t="shared" si="4315"/>
        <v>111</v>
      </c>
      <c r="AD824" s="5">
        <f t="shared" si="4315"/>
        <v>113</v>
      </c>
    </row>
    <row r="825" spans="1:32" s="2" customFormat="1" ht="18" customHeight="1" outlineLevel="1">
      <c r="A825" s="72"/>
      <c r="B825" s="72"/>
      <c r="C825" s="12"/>
      <c r="D825" s="25" t="s">
        <v>738</v>
      </c>
      <c r="E825" s="4">
        <f>29620+7630</f>
        <v>37250</v>
      </c>
      <c r="F825" s="9">
        <v>1</v>
      </c>
      <c r="G825" s="9"/>
      <c r="H825" s="3">
        <v>0.75</v>
      </c>
      <c r="I825" s="3">
        <v>0.8</v>
      </c>
      <c r="J825" s="3">
        <v>0.85</v>
      </c>
      <c r="K825" s="3">
        <v>0.85</v>
      </c>
      <c r="L825" s="3">
        <v>0.85</v>
      </c>
      <c r="M825" s="5">
        <f>ROUND(M$824*($E825/$E$824),0)</f>
        <v>87</v>
      </c>
      <c r="N825" s="5">
        <f t="shared" ref="N825:R825" si="4316">ROUND(N$824*($E825/$E$824),0)</f>
        <v>88</v>
      </c>
      <c r="O825" s="5">
        <f t="shared" si="4316"/>
        <v>87</v>
      </c>
      <c r="P825" s="5">
        <f t="shared" si="4316"/>
        <v>85</v>
      </c>
      <c r="Q825" s="5">
        <f t="shared" si="4316"/>
        <v>87</v>
      </c>
      <c r="R825" s="5">
        <f t="shared" si="4316"/>
        <v>89</v>
      </c>
      <c r="S825" s="27">
        <f t="shared" ref="S825:S826" si="4317">ROUND(IF($F825=0,M825,IF($F825=5,0,0))*H825,0)</f>
        <v>0</v>
      </c>
      <c r="T825" s="27">
        <f t="shared" ref="T825:T826" si="4318">ROUND(IF($F825=0,N825,IF($F825=5,0,0))*H825,0)</f>
        <v>0</v>
      </c>
      <c r="U825" s="27">
        <f>ROUND(IF($F825=0,O825,IF($F825=1,O825,IF($F825=5,O825,0)))*I825,0)</f>
        <v>70</v>
      </c>
      <c r="V825" s="27">
        <f>ROUND(IF($F825=0,P825,IF($F825=1,P825,IF($F825=2,P825,IF($F825=5,P825,0))))*J825,0)</f>
        <v>72</v>
      </c>
      <c r="W825" s="27">
        <f>ROUND(IF($F825=0,Q825,IF($F825=1,Q825,IF($F825=2,Q825,IF($F825=3,Q825,IF($F825=5,Q825,0)))))*K825,0)</f>
        <v>74</v>
      </c>
      <c r="X825" s="27">
        <f>ROUND(IF($F825=0,R825,IF($F825=1,R825,IF($F825=2,R825,IF($F825=3,R825,IF($F825=4,R825,IF($F825=5,R825,0))))))*L825,0)</f>
        <v>76</v>
      </c>
      <c r="Y825" s="27">
        <f t="shared" ref="Y825:Y826" si="4319">ROUND(IF($F825=0,M825,IF($F825=5,M825,0))*H825,0)</f>
        <v>0</v>
      </c>
      <c r="Z825" s="27">
        <f t="shared" ref="Z825:Z826" si="4320">ROUND(IF($F825=0,N825,IF($F825=5,N825,0))*H825,0)</f>
        <v>0</v>
      </c>
      <c r="AA825" s="27">
        <f>ROUND(IF($F825=0,O825,IF($F825=1,O825,IF($F825=5,O825,0)))*I825,0)</f>
        <v>70</v>
      </c>
      <c r="AB825" s="27">
        <f>ROUND(IF($F825=0,P825,IF($F825=1,P825,IF($F825=2,P825,IF($F825=5,P825,0))))*J825,0)</f>
        <v>72</v>
      </c>
      <c r="AC825" s="27">
        <f>ROUND(IF($F825=0,Q825,IF($F825=1,Q825,IF($F825=2,Q825,IF($F825=3,Q825,IF($F825=5,Q825,0)))))*K825,0)</f>
        <v>74</v>
      </c>
      <c r="AD825" s="27">
        <f>ROUND(IF($F825=0,R825,IF($F825=1,R825,IF($F825=2,R825,IF($F825=3,R825,IF($F825=4,R825,IF($F825=5,R825,0))))))*L825,0)</f>
        <v>76</v>
      </c>
    </row>
    <row r="826" spans="1:32" s="2" customFormat="1" ht="18" customHeight="1" outlineLevel="1">
      <c r="A826" s="72"/>
      <c r="B826" s="72"/>
      <c r="C826" s="11"/>
      <c r="D826" s="25" t="s">
        <v>518</v>
      </c>
      <c r="E826" s="4">
        <v>18140</v>
      </c>
      <c r="F826" s="9">
        <v>1</v>
      </c>
      <c r="G826" s="9"/>
      <c r="H826" s="3">
        <v>0.75</v>
      </c>
      <c r="I826" s="3">
        <v>0.8</v>
      </c>
      <c r="J826" s="3">
        <v>0.85</v>
      </c>
      <c r="K826" s="3">
        <v>0.85</v>
      </c>
      <c r="L826" s="3">
        <v>0.85</v>
      </c>
      <c r="M826" s="5">
        <f>M824-M825</f>
        <v>43</v>
      </c>
      <c r="N826" s="5">
        <f t="shared" ref="N826" si="4321">N824-N825</f>
        <v>43</v>
      </c>
      <c r="O826" s="5">
        <f t="shared" ref="O826:R826" si="4322">O824-O825</f>
        <v>42</v>
      </c>
      <c r="P826" s="5">
        <f t="shared" si="4322"/>
        <v>42</v>
      </c>
      <c r="Q826" s="5">
        <f t="shared" si="4322"/>
        <v>43</v>
      </c>
      <c r="R826" s="5">
        <f t="shared" si="4322"/>
        <v>44</v>
      </c>
      <c r="S826" s="27">
        <f t="shared" si="4317"/>
        <v>0</v>
      </c>
      <c r="T826" s="27">
        <f t="shared" si="4318"/>
        <v>0</v>
      </c>
      <c r="U826" s="27">
        <f>ROUND(IF($F826=0,O826,IF($F826=1,O826,IF($F826=5,O826,0)))*I826,0)</f>
        <v>34</v>
      </c>
      <c r="V826" s="27">
        <f>ROUND(IF($F826=0,P826,IF($F826=1,P826,IF($F826=2,P826,IF($F826=5,P826,0))))*J826,0)</f>
        <v>36</v>
      </c>
      <c r="W826" s="27">
        <f>ROUND(IF($F826=0,Q826,IF($F826=1,Q826,IF($F826=2,Q826,IF($F826=3,Q826,IF($F826=5,Q826,0)))))*K826,0)</f>
        <v>37</v>
      </c>
      <c r="X826" s="27">
        <f>ROUND(IF($F826=0,R826,IF($F826=1,R826,IF($F826=2,R826,IF($F826=3,R826,IF($F826=4,R826,IF($F826=5,R826,0))))))*L826,0)</f>
        <v>37</v>
      </c>
      <c r="Y826" s="27">
        <f t="shared" si="4319"/>
        <v>0</v>
      </c>
      <c r="Z826" s="27">
        <f t="shared" si="4320"/>
        <v>0</v>
      </c>
      <c r="AA826" s="27">
        <f>ROUND(IF($F826=0,O826,IF($F826=1,O826,IF($F826=5,O826,0)))*I826,0)</f>
        <v>34</v>
      </c>
      <c r="AB826" s="27">
        <f>ROUND(IF($F826=0,P826,IF($F826=1,P826,IF($F826=2,P826,IF($F826=5,P826,0))))*J826,0)</f>
        <v>36</v>
      </c>
      <c r="AC826" s="27">
        <f>ROUND(IF($F826=0,Q826,IF($F826=1,Q826,IF($F826=2,Q826,IF($F826=3,Q826,IF($F826=5,Q826,0)))))*K826,0)</f>
        <v>37</v>
      </c>
      <c r="AD826" s="27">
        <f>ROUND(IF($F826=0,R826,IF($F826=1,R826,IF($F826=2,R826,IF($F826=3,R826,IF($F826=4,R826,IF($F826=5,R826,0))))))*L826,0)</f>
        <v>37</v>
      </c>
    </row>
    <row r="827" spans="1:32" s="2" customFormat="1" ht="18" customHeight="1">
      <c r="A827" s="72" t="s">
        <v>511</v>
      </c>
      <c r="B827" s="73" t="s">
        <v>25</v>
      </c>
      <c r="C827" s="74"/>
      <c r="D827" s="75"/>
      <c r="E827" s="6"/>
      <c r="F827" s="10"/>
      <c r="G827" s="10"/>
      <c r="H827" s="8"/>
      <c r="I827" s="8"/>
      <c r="J827" s="8"/>
      <c r="K827" s="8"/>
      <c r="L827" s="8"/>
      <c r="M827" s="7">
        <f>SUMPRODUCT(($D828:$D906="소계")*(M828:M906))</f>
        <v>4295</v>
      </c>
      <c r="N827" s="7">
        <f t="shared" ref="N827" si="4323">SUMPRODUCT(($D828:$D906="소계")*(N828:N906))</f>
        <v>4299</v>
      </c>
      <c r="O827" s="7">
        <f t="shared" ref="O827:R827" si="4324">SUMPRODUCT(($D828:$D906="소계")*(O828:O906))</f>
        <v>4233</v>
      </c>
      <c r="P827" s="7">
        <f t="shared" si="4324"/>
        <v>4189</v>
      </c>
      <c r="Q827" s="7">
        <f t="shared" si="4324"/>
        <v>4288</v>
      </c>
      <c r="R827" s="7">
        <f t="shared" si="4324"/>
        <v>4366</v>
      </c>
      <c r="S827" s="7">
        <f t="shared" ref="S827:T827" si="4325">SUMPRODUCT(($D828:$D906="소계")*(S828:S906))</f>
        <v>602</v>
      </c>
      <c r="T827" s="7">
        <f t="shared" si="4325"/>
        <v>671</v>
      </c>
      <c r="U827" s="7">
        <f t="shared" ref="U827" si="4326">SUMPRODUCT(($D828:$D906="소계")*(U828:U906))</f>
        <v>1252</v>
      </c>
      <c r="V827" s="7">
        <f t="shared" ref="V827" si="4327">SUMPRODUCT(($D828:$D906="소계")*(V828:V906))</f>
        <v>3563</v>
      </c>
      <c r="W827" s="7">
        <f t="shared" ref="W827" si="4328">SUMPRODUCT(($D828:$D906="소계")*(W828:W906))</f>
        <v>3642</v>
      </c>
      <c r="X827" s="7">
        <f t="shared" ref="X827" si="4329">SUMPRODUCT(($D828:$D906="소계")*(X828:X906))</f>
        <v>3711</v>
      </c>
      <c r="Y827" s="7">
        <f t="shared" ref="Y827:Z827" si="4330">SUMPRODUCT(($D828:$D906="소계")*(Y828:Y906))</f>
        <v>602</v>
      </c>
      <c r="Z827" s="7">
        <f t="shared" si="4330"/>
        <v>671</v>
      </c>
      <c r="AA827" s="7">
        <f t="shared" ref="AA827" si="4331">SUMPRODUCT(($D828:$D906="소계")*(AA828:AA906))</f>
        <v>1252</v>
      </c>
      <c r="AB827" s="7">
        <f t="shared" ref="AB827" si="4332">SUMPRODUCT(($D828:$D906="소계")*(AB828:AB906))</f>
        <v>3563</v>
      </c>
      <c r="AC827" s="7">
        <f t="shared" ref="AC827" si="4333">SUMPRODUCT(($D828:$D906="소계")*(AC828:AC906))</f>
        <v>3642</v>
      </c>
      <c r="AD827" s="7">
        <f t="shared" ref="AD827" si="4334">SUMPRODUCT(($D828:$D906="소계")*(AD828:AD906))</f>
        <v>3711</v>
      </c>
      <c r="AE827" s="29">
        <f>S827/M827</f>
        <v>0.14016298020954598</v>
      </c>
      <c r="AF827" s="29">
        <f>Y827/M827</f>
        <v>0.14016298020954598</v>
      </c>
    </row>
    <row r="828" spans="1:32" s="2" customFormat="1" ht="18" customHeight="1">
      <c r="A828" s="72"/>
      <c r="B828" s="72" t="s">
        <v>512</v>
      </c>
      <c r="C828" s="25" t="s">
        <v>513</v>
      </c>
      <c r="D828" s="25" t="s">
        <v>5</v>
      </c>
      <c r="E828" s="4"/>
      <c r="F828" s="9"/>
      <c r="G828" s="9"/>
      <c r="H828" s="3"/>
      <c r="I828" s="3"/>
      <c r="J828" s="3"/>
      <c r="K828" s="3"/>
      <c r="L828" s="3"/>
      <c r="M828" s="5">
        <f>SUMPRODUCT(($D829:$D833="계")*(M829:M833))</f>
        <v>594</v>
      </c>
      <c r="N828" s="5">
        <f t="shared" ref="N828" si="4335">SUMPRODUCT(($D829:$D833="계")*(N829:N833))</f>
        <v>595</v>
      </c>
      <c r="O828" s="5">
        <f t="shared" ref="O828:R828" si="4336">SUMPRODUCT(($D829:$D833="계")*(O829:O833))</f>
        <v>586</v>
      </c>
      <c r="P828" s="5">
        <f t="shared" si="4336"/>
        <v>580</v>
      </c>
      <c r="Q828" s="5">
        <f t="shared" si="4336"/>
        <v>593</v>
      </c>
      <c r="R828" s="5">
        <f t="shared" si="4336"/>
        <v>604</v>
      </c>
      <c r="S828" s="5">
        <f t="shared" ref="S828:T828" si="4337">SUMPRODUCT(($D829:$D833="계")*(S829:S833))</f>
        <v>421</v>
      </c>
      <c r="T828" s="5">
        <f t="shared" si="4337"/>
        <v>421</v>
      </c>
      <c r="U828" s="5">
        <f t="shared" ref="U828" si="4338">SUMPRODUCT(($D829:$D833="계")*(U829:U833))</f>
        <v>443</v>
      </c>
      <c r="V828" s="5">
        <f t="shared" ref="V828" si="4339">SUMPRODUCT(($D829:$D833="계")*(V829:V833))</f>
        <v>493</v>
      </c>
      <c r="W828" s="5">
        <f t="shared" ref="W828" si="4340">SUMPRODUCT(($D829:$D833="계")*(W829:W833))</f>
        <v>504</v>
      </c>
      <c r="X828" s="5">
        <f t="shared" ref="X828" si="4341">SUMPRODUCT(($D829:$D833="계")*(X829:X833))</f>
        <v>514</v>
      </c>
      <c r="Y828" s="5">
        <f t="shared" ref="Y828:Z828" si="4342">SUMPRODUCT(($D829:$D833="계")*(Y829:Y833))</f>
        <v>421</v>
      </c>
      <c r="Z828" s="5">
        <f t="shared" si="4342"/>
        <v>421</v>
      </c>
      <c r="AA828" s="5">
        <f t="shared" ref="AA828" si="4343">SUMPRODUCT(($D829:$D833="계")*(AA829:AA833))</f>
        <v>443</v>
      </c>
      <c r="AB828" s="5">
        <f t="shared" ref="AB828" si="4344">SUMPRODUCT(($D829:$D833="계")*(AB829:AB833))</f>
        <v>493</v>
      </c>
      <c r="AC828" s="5">
        <f t="shared" ref="AC828" si="4345">SUMPRODUCT(($D829:$D833="계")*(AC829:AC833))</f>
        <v>504</v>
      </c>
      <c r="AD828" s="5">
        <f t="shared" ref="AD828" si="4346">SUMPRODUCT(($D829:$D833="계")*(AD829:AD833))</f>
        <v>514</v>
      </c>
    </row>
    <row r="829" spans="1:32" s="2" customFormat="1" ht="18" customHeight="1" outlineLevel="1">
      <c r="A829" s="72"/>
      <c r="B829" s="72"/>
      <c r="C829" s="22" t="s">
        <v>1045</v>
      </c>
      <c r="D829" s="25" t="s">
        <v>1122</v>
      </c>
      <c r="E829" s="4"/>
      <c r="F829" s="9"/>
      <c r="G829" s="9"/>
      <c r="H829" s="3"/>
      <c r="I829" s="3"/>
      <c r="J829" s="3"/>
      <c r="K829" s="3"/>
      <c r="L829" s="3"/>
      <c r="M829" s="5">
        <f>VLOOKUP($C829,'[1]1.계획인구(행정)'!$C$7:$U$501,14,FALSE)</f>
        <v>199</v>
      </c>
      <c r="N829" s="5">
        <f>VLOOKUP($C829,'[1]1.계획인구(행정)'!$C$7:$U$501,15,FALSE)</f>
        <v>199</v>
      </c>
      <c r="O829" s="5">
        <f>VLOOKUP($C829,'[1]1.계획인구(행정)'!$C$7:$U$501,16,FALSE)</f>
        <v>196</v>
      </c>
      <c r="P829" s="5">
        <f>VLOOKUP($C829,'[1]1.계획인구(행정)'!$C$7:$U$501,17,FALSE)</f>
        <v>195</v>
      </c>
      <c r="Q829" s="5">
        <f>VLOOKUP($C829,'[1]1.계획인구(행정)'!$C$7:$U$501,18,FALSE)</f>
        <v>199</v>
      </c>
      <c r="R829" s="5">
        <f>VLOOKUP($C829,'[1]1.계획인구(행정)'!$C$7:$U$501,19,FALSE)</f>
        <v>203</v>
      </c>
      <c r="S829" s="5">
        <f>SUM(S830)</f>
        <v>149</v>
      </c>
      <c r="T829" s="5">
        <f>SUM(T830)</f>
        <v>149</v>
      </c>
      <c r="U829" s="5">
        <f t="shared" ref="U829:AD829" si="4347">SUM(U830)</f>
        <v>157</v>
      </c>
      <c r="V829" s="5">
        <f t="shared" si="4347"/>
        <v>166</v>
      </c>
      <c r="W829" s="5">
        <f t="shared" si="4347"/>
        <v>169</v>
      </c>
      <c r="X829" s="5">
        <f t="shared" si="4347"/>
        <v>173</v>
      </c>
      <c r="Y829" s="5">
        <f t="shared" si="4347"/>
        <v>149</v>
      </c>
      <c r="Z829" s="5">
        <f t="shared" si="4347"/>
        <v>149</v>
      </c>
      <c r="AA829" s="5">
        <f t="shared" si="4347"/>
        <v>157</v>
      </c>
      <c r="AB829" s="5">
        <f t="shared" si="4347"/>
        <v>166</v>
      </c>
      <c r="AC829" s="5">
        <f t="shared" si="4347"/>
        <v>169</v>
      </c>
      <c r="AD829" s="5">
        <f t="shared" si="4347"/>
        <v>173</v>
      </c>
    </row>
    <row r="830" spans="1:32" s="2" customFormat="1" ht="18" customHeight="1" outlineLevel="1">
      <c r="A830" s="72"/>
      <c r="B830" s="72"/>
      <c r="C830" s="11"/>
      <c r="D830" s="25" t="s">
        <v>59</v>
      </c>
      <c r="E830" s="4"/>
      <c r="F830" s="9">
        <v>0</v>
      </c>
      <c r="G830" s="9"/>
      <c r="H830" s="3">
        <v>0.75</v>
      </c>
      <c r="I830" s="3">
        <v>0.8</v>
      </c>
      <c r="J830" s="3">
        <v>0.85</v>
      </c>
      <c r="K830" s="3">
        <v>0.85</v>
      </c>
      <c r="L830" s="3">
        <v>0.85</v>
      </c>
      <c r="M830" s="5">
        <f>M829</f>
        <v>199</v>
      </c>
      <c r="N830" s="5">
        <f t="shared" ref="N830:R830" si="4348">N829</f>
        <v>199</v>
      </c>
      <c r="O830" s="5">
        <f t="shared" si="4348"/>
        <v>196</v>
      </c>
      <c r="P830" s="5">
        <f t="shared" si="4348"/>
        <v>195</v>
      </c>
      <c r="Q830" s="5">
        <f t="shared" si="4348"/>
        <v>199</v>
      </c>
      <c r="R830" s="5">
        <f t="shared" si="4348"/>
        <v>203</v>
      </c>
      <c r="S830" s="27">
        <f t="shared" ref="S830" si="4349">ROUND(IF($F830=0,M830,IF($F830=5,0,0))*H830,0)</f>
        <v>149</v>
      </c>
      <c r="T830" s="27">
        <f t="shared" ref="T830:T833" si="4350">ROUND(IF($F830=0,N830,IF($F830=5,0,0))*H830,0)</f>
        <v>149</v>
      </c>
      <c r="U830" s="27">
        <f>ROUND(IF($F830=0,O830,IF($F830=1,O830,IF($F830=5,O830,0)))*I830,0)</f>
        <v>157</v>
      </c>
      <c r="V830" s="27">
        <f>ROUND(IF($F830=0,P830,IF($F830=1,P830,IF($F830=2,P830,IF($F830=5,P830,0))))*J830,0)</f>
        <v>166</v>
      </c>
      <c r="W830" s="27">
        <f>ROUND(IF($F830=0,Q830,IF($F830=1,Q830,IF($F830=2,Q830,IF($F830=3,Q830,IF($F830=5,Q830,0)))))*K830,0)</f>
        <v>169</v>
      </c>
      <c r="X830" s="27">
        <f>ROUND(IF($F830=0,R830,IF($F830=1,R830,IF($F830=2,R830,IF($F830=3,R830,IF($F830=4,R830,IF($F830=5,R830,0))))))*L830,0)</f>
        <v>173</v>
      </c>
      <c r="Y830" s="27">
        <f t="shared" ref="Y830" si="4351">ROUND(IF($F830=0,M830,IF($F830=5,M830,0))*H830,0)</f>
        <v>149</v>
      </c>
      <c r="Z830" s="27">
        <f t="shared" ref="Z830" si="4352">ROUND(IF($F830=0,N830,IF($F830=5,N830,0))*H830,0)</f>
        <v>149</v>
      </c>
      <c r="AA830" s="27">
        <f>ROUND(IF($F830=0,O830,IF($F830=1,O830,IF($F830=5,O830,0)))*I830,0)</f>
        <v>157</v>
      </c>
      <c r="AB830" s="27">
        <f>ROUND(IF($F830=0,P830,IF($F830=1,P830,IF($F830=2,P830,IF($F830=5,P830,0))))*J830,0)</f>
        <v>166</v>
      </c>
      <c r="AC830" s="27">
        <f>ROUND(IF($F830=0,Q830,IF($F830=1,Q830,IF($F830=2,Q830,IF($F830=3,Q830,IF($F830=5,Q830,0)))))*K830,0)</f>
        <v>169</v>
      </c>
      <c r="AD830" s="27">
        <f>ROUND(IF($F830=0,R830,IF($F830=1,R830,IF($F830=2,R830,IF($F830=3,R830,IF($F830=4,R830,IF($F830=5,R830,0))))))*L830,0)</f>
        <v>173</v>
      </c>
    </row>
    <row r="831" spans="1:32" s="2" customFormat="1" ht="18" customHeight="1" outlineLevel="1">
      <c r="A831" s="72"/>
      <c r="B831" s="72"/>
      <c r="C831" s="22" t="s">
        <v>1046</v>
      </c>
      <c r="D831" s="25" t="s">
        <v>1122</v>
      </c>
      <c r="E831" s="4">
        <f>SUM(E832:E833)</f>
        <v>140595</v>
      </c>
      <c r="F831" s="9"/>
      <c r="G831" s="9"/>
      <c r="H831" s="3"/>
      <c r="I831" s="3"/>
      <c r="J831" s="3"/>
      <c r="K831" s="3"/>
      <c r="L831" s="3"/>
      <c r="M831" s="5">
        <f>VLOOKUP($C831,'[1]1.계획인구(행정)'!$C$7:$U$501,14,FALSE)</f>
        <v>395</v>
      </c>
      <c r="N831" s="5">
        <f>VLOOKUP($C831,'[1]1.계획인구(행정)'!$C$7:$U$501,15,FALSE)</f>
        <v>396</v>
      </c>
      <c r="O831" s="5">
        <f>VLOOKUP($C831,'[1]1.계획인구(행정)'!$C$7:$U$501,16,FALSE)</f>
        <v>390</v>
      </c>
      <c r="P831" s="5">
        <f>VLOOKUP($C831,'[1]1.계획인구(행정)'!$C$7:$U$501,17,FALSE)</f>
        <v>385</v>
      </c>
      <c r="Q831" s="5">
        <f>VLOOKUP($C831,'[1]1.계획인구(행정)'!$C$7:$U$501,18,FALSE)</f>
        <v>394</v>
      </c>
      <c r="R831" s="5">
        <f>VLOOKUP($C831,'[1]1.계획인구(행정)'!$C$7:$U$501,19,FALSE)</f>
        <v>401</v>
      </c>
      <c r="S831" s="5">
        <f>SUM(S832:S833)</f>
        <v>272</v>
      </c>
      <c r="T831" s="5">
        <f>SUM(T832:T833)</f>
        <v>272</v>
      </c>
      <c r="U831" s="5">
        <f t="shared" ref="U831:AD831" si="4353">SUM(U832:U833)</f>
        <v>286</v>
      </c>
      <c r="V831" s="5">
        <f t="shared" si="4353"/>
        <v>327</v>
      </c>
      <c r="W831" s="5">
        <f t="shared" si="4353"/>
        <v>335</v>
      </c>
      <c r="X831" s="5">
        <f t="shared" si="4353"/>
        <v>341</v>
      </c>
      <c r="Y831" s="5">
        <f t="shared" si="4353"/>
        <v>272</v>
      </c>
      <c r="Z831" s="5">
        <f t="shared" si="4353"/>
        <v>272</v>
      </c>
      <c r="AA831" s="5">
        <f t="shared" si="4353"/>
        <v>286</v>
      </c>
      <c r="AB831" s="5">
        <f t="shared" si="4353"/>
        <v>327</v>
      </c>
      <c r="AC831" s="5">
        <f t="shared" si="4353"/>
        <v>335</v>
      </c>
      <c r="AD831" s="5">
        <f t="shared" si="4353"/>
        <v>341</v>
      </c>
    </row>
    <row r="832" spans="1:32" s="2" customFormat="1" ht="18" customHeight="1" outlineLevel="1">
      <c r="A832" s="72"/>
      <c r="B832" s="72"/>
      <c r="C832" s="12"/>
      <c r="D832" s="25" t="s">
        <v>638</v>
      </c>
      <c r="E832" s="4">
        <v>128914</v>
      </c>
      <c r="F832" s="9">
        <v>0</v>
      </c>
      <c r="G832" s="9"/>
      <c r="H832" s="3">
        <v>0.75</v>
      </c>
      <c r="I832" s="3">
        <v>0.8</v>
      </c>
      <c r="J832" s="3">
        <v>0.85</v>
      </c>
      <c r="K832" s="3">
        <v>0.85</v>
      </c>
      <c r="L832" s="3">
        <v>0.85</v>
      </c>
      <c r="M832" s="5">
        <f>ROUND(M$831*($E832/$E$831),0)</f>
        <v>362</v>
      </c>
      <c r="N832" s="5">
        <f t="shared" ref="N832:R832" si="4354">ROUND(N$831*($E832/$E$831),0)</f>
        <v>363</v>
      </c>
      <c r="O832" s="5">
        <f t="shared" si="4354"/>
        <v>358</v>
      </c>
      <c r="P832" s="5">
        <f t="shared" si="4354"/>
        <v>353</v>
      </c>
      <c r="Q832" s="5">
        <f t="shared" si="4354"/>
        <v>361</v>
      </c>
      <c r="R832" s="5">
        <f t="shared" si="4354"/>
        <v>368</v>
      </c>
      <c r="S832" s="27">
        <f t="shared" ref="S832:S833" si="4355">ROUND(IF($F832=0,M832,IF($F832=5,0,0))*H832,0)</f>
        <v>272</v>
      </c>
      <c r="T832" s="27">
        <f t="shared" si="4350"/>
        <v>272</v>
      </c>
      <c r="U832" s="27">
        <f>ROUND(IF($F832=0,O832,IF($F832=1,O832,IF($F832=5,O832,0)))*I832,0)</f>
        <v>286</v>
      </c>
      <c r="V832" s="27">
        <f>ROUND(IF($F832=0,P832,IF($F832=1,P832,IF($F832=2,P832,IF($F832=5,P832,0))))*J832,0)</f>
        <v>300</v>
      </c>
      <c r="W832" s="27">
        <f>ROUND(IF($F832=0,Q832,IF($F832=1,Q832,IF($F832=2,Q832,IF($F832=3,Q832,IF($F832=5,Q832,0)))))*K832,0)</f>
        <v>307</v>
      </c>
      <c r="X832" s="27">
        <f>ROUND(IF($F832=0,R832,IF($F832=1,R832,IF($F832=2,R832,IF($F832=3,R832,IF($F832=4,R832,IF($F832=5,R832,0))))))*L832,0)</f>
        <v>313</v>
      </c>
      <c r="Y832" s="27">
        <f t="shared" ref="Y832:Y833" si="4356">ROUND(IF($F832=0,M832,IF($F832=5,M832,0))*H832,0)</f>
        <v>272</v>
      </c>
      <c r="Z832" s="27">
        <f t="shared" ref="Z832:Z833" si="4357">ROUND(IF($F832=0,N832,IF($F832=5,N832,0))*H832,0)</f>
        <v>272</v>
      </c>
      <c r="AA832" s="27">
        <f>ROUND(IF($F832=0,O832,IF($F832=1,O832,IF($F832=5,O832,0)))*I832,0)</f>
        <v>286</v>
      </c>
      <c r="AB832" s="27">
        <f>ROUND(IF($F832=0,P832,IF($F832=1,P832,IF($F832=2,P832,IF($F832=5,P832,0))))*J832,0)</f>
        <v>300</v>
      </c>
      <c r="AC832" s="27">
        <f>ROUND(IF($F832=0,Q832,IF($F832=1,Q832,IF($F832=2,Q832,IF($F832=3,Q832,IF($F832=5,Q832,0)))))*K832,0)</f>
        <v>307</v>
      </c>
      <c r="AD832" s="27">
        <f>ROUND(IF($F832=0,R832,IF($F832=1,R832,IF($F832=2,R832,IF($F832=3,R832,IF($F832=4,R832,IF($F832=5,R832,0))))))*L832,0)</f>
        <v>313</v>
      </c>
    </row>
    <row r="833" spans="1:30" s="2" customFormat="1" ht="18" customHeight="1" outlineLevel="1">
      <c r="A833" s="72"/>
      <c r="B833" s="72"/>
      <c r="C833" s="11"/>
      <c r="D833" s="25" t="s">
        <v>639</v>
      </c>
      <c r="E833" s="4">
        <v>11681</v>
      </c>
      <c r="F833" s="9">
        <v>2</v>
      </c>
      <c r="G833" s="9"/>
      <c r="H833" s="3">
        <v>0.75</v>
      </c>
      <c r="I833" s="3">
        <v>0.8</v>
      </c>
      <c r="J833" s="3">
        <v>0.85</v>
      </c>
      <c r="K833" s="3">
        <v>0.85</v>
      </c>
      <c r="L833" s="3">
        <v>0.85</v>
      </c>
      <c r="M833" s="5">
        <f>M831-M832</f>
        <v>33</v>
      </c>
      <c r="N833" s="5">
        <f t="shared" ref="N833" si="4358">N831-N832</f>
        <v>33</v>
      </c>
      <c r="O833" s="5">
        <f t="shared" ref="O833:R833" si="4359">O831-O832</f>
        <v>32</v>
      </c>
      <c r="P833" s="5">
        <f t="shared" si="4359"/>
        <v>32</v>
      </c>
      <c r="Q833" s="5">
        <f t="shared" si="4359"/>
        <v>33</v>
      </c>
      <c r="R833" s="5">
        <f t="shared" si="4359"/>
        <v>33</v>
      </c>
      <c r="S833" s="27">
        <f t="shared" si="4355"/>
        <v>0</v>
      </c>
      <c r="T833" s="27">
        <f t="shared" si="4350"/>
        <v>0</v>
      </c>
      <c r="U833" s="27">
        <f>ROUND(IF($F833=0,O833,IF($F833=1,O833,IF($F833=5,O833,0)))*I833,0)</f>
        <v>0</v>
      </c>
      <c r="V833" s="27">
        <f>ROUND(IF($F833=0,P833,IF($F833=1,P833,IF($F833=2,P833,IF($F833=5,P833,0))))*J833,0)</f>
        <v>27</v>
      </c>
      <c r="W833" s="27">
        <f>ROUND(IF($F833=0,Q833,IF($F833=1,Q833,IF($F833=2,Q833,IF($F833=3,Q833,IF($F833=5,Q833,0)))))*K833,0)</f>
        <v>28</v>
      </c>
      <c r="X833" s="27">
        <f>ROUND(IF($F833=0,R833,IF($F833=1,R833,IF($F833=2,R833,IF($F833=3,R833,IF($F833=4,R833,IF($F833=5,R833,0))))))*L833,0)</f>
        <v>28</v>
      </c>
      <c r="Y833" s="27">
        <f t="shared" si="4356"/>
        <v>0</v>
      </c>
      <c r="Z833" s="27">
        <f t="shared" si="4357"/>
        <v>0</v>
      </c>
      <c r="AA833" s="27">
        <f>ROUND(IF($F833=0,O833,IF($F833=1,O833,IF($F833=5,O833,0)))*I833,0)</f>
        <v>0</v>
      </c>
      <c r="AB833" s="27">
        <f>ROUND(IF($F833=0,P833,IF($F833=1,P833,IF($F833=2,P833,IF($F833=5,P833,0))))*J833,0)</f>
        <v>27</v>
      </c>
      <c r="AC833" s="27">
        <f>ROUND(IF($F833=0,Q833,IF($F833=1,Q833,IF($F833=2,Q833,IF($F833=3,Q833,IF($F833=5,Q833,0)))))*K833,0)</f>
        <v>28</v>
      </c>
      <c r="AD833" s="27">
        <f>ROUND(IF($F833=0,R833,IF($F833=1,R833,IF($F833=2,R833,IF($F833=3,R833,IF($F833=4,R833,IF($F833=5,R833,0))))))*L833,0)</f>
        <v>28</v>
      </c>
    </row>
    <row r="834" spans="1:30" s="2" customFormat="1" ht="18" customHeight="1">
      <c r="A834" s="72"/>
      <c r="B834" s="72" t="s">
        <v>514</v>
      </c>
      <c r="C834" s="25" t="s">
        <v>515</v>
      </c>
      <c r="D834" s="25" t="s">
        <v>5</v>
      </c>
      <c r="E834" s="4"/>
      <c r="F834" s="9"/>
      <c r="G834" s="9"/>
      <c r="H834" s="3"/>
      <c r="I834" s="3"/>
      <c r="J834" s="3"/>
      <c r="K834" s="3"/>
      <c r="L834" s="3"/>
      <c r="M834" s="5">
        <f>SUMPRODUCT(($D835:$D840="계")*(M835:M840))</f>
        <v>365</v>
      </c>
      <c r="N834" s="5">
        <f t="shared" ref="N834" si="4360">SUMPRODUCT(($D835:$D840="계")*(N835:N840))</f>
        <v>366</v>
      </c>
      <c r="O834" s="5">
        <f t="shared" ref="O834:R834" si="4361">SUMPRODUCT(($D835:$D840="계")*(O835:O840))</f>
        <v>360</v>
      </c>
      <c r="P834" s="5">
        <f t="shared" si="4361"/>
        <v>356</v>
      </c>
      <c r="Q834" s="5">
        <f t="shared" si="4361"/>
        <v>364</v>
      </c>
      <c r="R834" s="5">
        <f t="shared" si="4361"/>
        <v>372</v>
      </c>
      <c r="S834" s="5">
        <f t="shared" ref="S834:T834" si="4362">SUMPRODUCT(($D835:$D840="계")*(S835:S840))</f>
        <v>0</v>
      </c>
      <c r="T834" s="5">
        <f t="shared" si="4362"/>
        <v>0</v>
      </c>
      <c r="U834" s="5">
        <f t="shared" ref="U834" si="4363">SUMPRODUCT(($D835:$D840="계")*(U835:U840))</f>
        <v>0</v>
      </c>
      <c r="V834" s="5">
        <f t="shared" ref="V834" si="4364">SUMPRODUCT(($D835:$D840="계")*(V835:V840))</f>
        <v>303</v>
      </c>
      <c r="W834" s="5">
        <f t="shared" ref="W834" si="4365">SUMPRODUCT(($D835:$D840="계")*(W835:W840))</f>
        <v>309</v>
      </c>
      <c r="X834" s="5">
        <f t="shared" ref="X834" si="4366">SUMPRODUCT(($D835:$D840="계")*(X835:X840))</f>
        <v>315</v>
      </c>
      <c r="Y834" s="5">
        <f t="shared" ref="Y834:Z834" si="4367">SUMPRODUCT(($D835:$D840="계")*(Y835:Y840))</f>
        <v>0</v>
      </c>
      <c r="Z834" s="5">
        <f t="shared" si="4367"/>
        <v>0</v>
      </c>
      <c r="AA834" s="5">
        <f t="shared" ref="AA834" si="4368">SUMPRODUCT(($D835:$D840="계")*(AA835:AA840))</f>
        <v>0</v>
      </c>
      <c r="AB834" s="5">
        <f t="shared" ref="AB834" si="4369">SUMPRODUCT(($D835:$D840="계")*(AB835:AB840))</f>
        <v>303</v>
      </c>
      <c r="AC834" s="5">
        <f t="shared" ref="AC834" si="4370">SUMPRODUCT(($D835:$D840="계")*(AC835:AC840))</f>
        <v>309</v>
      </c>
      <c r="AD834" s="5">
        <f t="shared" ref="AD834" si="4371">SUMPRODUCT(($D835:$D840="계")*(AD835:AD840))</f>
        <v>315</v>
      </c>
    </row>
    <row r="835" spans="1:30" s="2" customFormat="1" ht="18" customHeight="1" outlineLevel="1">
      <c r="A835" s="72"/>
      <c r="B835" s="72"/>
      <c r="C835" s="22" t="s">
        <v>1047</v>
      </c>
      <c r="D835" s="25" t="s">
        <v>1122</v>
      </c>
      <c r="E835" s="4">
        <f>SUM(E836:E838)</f>
        <v>65575</v>
      </c>
      <c r="F835" s="9"/>
      <c r="G835" s="9"/>
      <c r="H835" s="3"/>
      <c r="I835" s="3"/>
      <c r="J835" s="3"/>
      <c r="K835" s="3"/>
      <c r="L835" s="3"/>
      <c r="M835" s="5">
        <f>VLOOKUP($C835,'[1]1.계획인구(행정)'!$C$7:$U$501,14,FALSE)</f>
        <v>250</v>
      </c>
      <c r="N835" s="5">
        <f>VLOOKUP($C835,'[1]1.계획인구(행정)'!$C$7:$U$501,15,FALSE)</f>
        <v>251</v>
      </c>
      <c r="O835" s="5">
        <f>VLOOKUP($C835,'[1]1.계획인구(행정)'!$C$7:$U$501,16,FALSE)</f>
        <v>247</v>
      </c>
      <c r="P835" s="5">
        <f>VLOOKUP($C835,'[1]1.계획인구(행정)'!$C$7:$U$501,17,FALSE)</f>
        <v>244</v>
      </c>
      <c r="Q835" s="5">
        <f>VLOOKUP($C835,'[1]1.계획인구(행정)'!$C$7:$U$501,18,FALSE)</f>
        <v>250</v>
      </c>
      <c r="R835" s="5">
        <f>VLOOKUP($C835,'[1]1.계획인구(행정)'!$C$7:$U$501,19,FALSE)</f>
        <v>255</v>
      </c>
      <c r="S835" s="5">
        <f>SUM(S836:S838)</f>
        <v>0</v>
      </c>
      <c r="T835" s="5">
        <f>SUM(T836:T838)</f>
        <v>0</v>
      </c>
      <c r="U835" s="5">
        <f t="shared" ref="U835:AD835" si="4372">SUM(U836:U838)</f>
        <v>0</v>
      </c>
      <c r="V835" s="5">
        <f t="shared" si="4372"/>
        <v>208</v>
      </c>
      <c r="W835" s="5">
        <f t="shared" si="4372"/>
        <v>212</v>
      </c>
      <c r="X835" s="5">
        <f t="shared" si="4372"/>
        <v>216</v>
      </c>
      <c r="Y835" s="5">
        <f t="shared" si="4372"/>
        <v>0</v>
      </c>
      <c r="Z835" s="5">
        <f t="shared" ref="Z835" si="4373">SUM(Z836:Z838)</f>
        <v>0</v>
      </c>
      <c r="AA835" s="5">
        <f t="shared" si="4372"/>
        <v>0</v>
      </c>
      <c r="AB835" s="5">
        <f t="shared" si="4372"/>
        <v>208</v>
      </c>
      <c r="AC835" s="5">
        <f t="shared" si="4372"/>
        <v>212</v>
      </c>
      <c r="AD835" s="5">
        <f t="shared" si="4372"/>
        <v>216</v>
      </c>
    </row>
    <row r="836" spans="1:30" s="2" customFormat="1" ht="18" customHeight="1" outlineLevel="1">
      <c r="A836" s="72"/>
      <c r="B836" s="72"/>
      <c r="C836" s="12"/>
      <c r="D836" s="25" t="s">
        <v>640</v>
      </c>
      <c r="E836" s="4">
        <v>25727</v>
      </c>
      <c r="F836" s="9">
        <v>2</v>
      </c>
      <c r="G836" s="9"/>
      <c r="H836" s="3">
        <v>0.75</v>
      </c>
      <c r="I836" s="3">
        <v>0.8</v>
      </c>
      <c r="J836" s="3">
        <v>0.85</v>
      </c>
      <c r="K836" s="3">
        <v>0.85</v>
      </c>
      <c r="L836" s="3">
        <v>0.85</v>
      </c>
      <c r="M836" s="5">
        <f>ROUND(M$835*($E836/$E$835),0)</f>
        <v>98</v>
      </c>
      <c r="N836" s="5">
        <f t="shared" ref="N836:R837" si="4374">ROUND(N$835*($E836/$E$835),0)</f>
        <v>98</v>
      </c>
      <c r="O836" s="5">
        <f t="shared" si="4374"/>
        <v>97</v>
      </c>
      <c r="P836" s="5">
        <f t="shared" si="4374"/>
        <v>96</v>
      </c>
      <c r="Q836" s="5">
        <f t="shared" si="4374"/>
        <v>98</v>
      </c>
      <c r="R836" s="5">
        <f t="shared" si="4374"/>
        <v>100</v>
      </c>
      <c r="S836" s="27">
        <f t="shared" ref="S836:S838" si="4375">ROUND(IF($F836=0,M836,IF($F836=5,0,0))*H836,0)</f>
        <v>0</v>
      </c>
      <c r="T836" s="27">
        <f t="shared" ref="T836:T838" si="4376">ROUND(IF($F836=0,N836,IF($F836=5,0,0))*H836,0)</f>
        <v>0</v>
      </c>
      <c r="U836" s="27">
        <f t="shared" ref="U836:U838" si="4377">ROUND(IF($F836=0,O836,IF($F836=1,O836,IF($F836=5,O836,0)))*I836,0)</f>
        <v>0</v>
      </c>
      <c r="V836" s="27">
        <f t="shared" ref="V836:V838" si="4378">ROUND(IF($F836=0,P836,IF($F836=1,P836,IF($F836=2,P836,IF($F836=5,P836,0))))*J836,0)</f>
        <v>82</v>
      </c>
      <c r="W836" s="27">
        <f t="shared" ref="W836:W838" si="4379">ROUND(IF($F836=0,Q836,IF($F836=1,Q836,IF($F836=2,Q836,IF($F836=3,Q836,IF($F836=5,Q836,0)))))*K836,0)</f>
        <v>83</v>
      </c>
      <c r="X836" s="27">
        <f t="shared" ref="X836:X838" si="4380">ROUND(IF($F836=0,R836,IF($F836=1,R836,IF($F836=2,R836,IF($F836=3,R836,IF($F836=4,R836,IF($F836=5,R836,0))))))*L836,0)</f>
        <v>85</v>
      </c>
      <c r="Y836" s="27">
        <f t="shared" ref="Y836:Y838" si="4381">ROUND(IF($F836=0,M836,IF($F836=5,M836,0))*H836,0)</f>
        <v>0</v>
      </c>
      <c r="Z836" s="27">
        <f t="shared" ref="Z836:Z838" si="4382">ROUND(IF($F836=0,N836,IF($F836=5,N836,0))*H836,0)</f>
        <v>0</v>
      </c>
      <c r="AA836" s="27">
        <f t="shared" ref="AA836:AA838" si="4383">ROUND(IF($F836=0,O836,IF($F836=1,O836,IF($F836=5,O836,0)))*I836,0)</f>
        <v>0</v>
      </c>
      <c r="AB836" s="27">
        <f t="shared" ref="AB836:AB838" si="4384">ROUND(IF($F836=0,P836,IF($F836=1,P836,IF($F836=2,P836,IF($F836=5,P836,0))))*J836,0)</f>
        <v>82</v>
      </c>
      <c r="AC836" s="27">
        <f t="shared" ref="AC836:AC838" si="4385">ROUND(IF($F836=0,Q836,IF($F836=1,Q836,IF($F836=2,Q836,IF($F836=3,Q836,IF($F836=5,Q836,0)))))*K836,0)</f>
        <v>83</v>
      </c>
      <c r="AD836" s="27">
        <f t="shared" ref="AD836:AD838" si="4386">ROUND(IF($F836=0,R836,IF($F836=1,R836,IF($F836=2,R836,IF($F836=3,R836,IF($F836=4,R836,IF($F836=5,R836,0))))))*L836,0)</f>
        <v>85</v>
      </c>
    </row>
    <row r="837" spans="1:30" s="2" customFormat="1" ht="18" customHeight="1" outlineLevel="1">
      <c r="A837" s="72"/>
      <c r="B837" s="72"/>
      <c r="C837" s="12"/>
      <c r="D837" s="25" t="s">
        <v>641</v>
      </c>
      <c r="E837" s="4">
        <f>23051+8736</f>
        <v>31787</v>
      </c>
      <c r="F837" s="9">
        <v>2</v>
      </c>
      <c r="G837" s="9"/>
      <c r="H837" s="3">
        <v>0.75</v>
      </c>
      <c r="I837" s="3">
        <v>0.8</v>
      </c>
      <c r="J837" s="3">
        <v>0.85</v>
      </c>
      <c r="K837" s="3">
        <v>0.85</v>
      </c>
      <c r="L837" s="3">
        <v>0.85</v>
      </c>
      <c r="M837" s="5">
        <f>ROUND(M$835*($E837/$E$835),0)</f>
        <v>121</v>
      </c>
      <c r="N837" s="5">
        <f t="shared" si="4374"/>
        <v>122</v>
      </c>
      <c r="O837" s="5">
        <f t="shared" si="4374"/>
        <v>120</v>
      </c>
      <c r="P837" s="5">
        <f t="shared" si="4374"/>
        <v>118</v>
      </c>
      <c r="Q837" s="5">
        <f t="shared" si="4374"/>
        <v>121</v>
      </c>
      <c r="R837" s="5">
        <f t="shared" si="4374"/>
        <v>124</v>
      </c>
      <c r="S837" s="27">
        <f t="shared" si="4375"/>
        <v>0</v>
      </c>
      <c r="T837" s="27">
        <f t="shared" si="4376"/>
        <v>0</v>
      </c>
      <c r="U837" s="27">
        <f t="shared" si="4377"/>
        <v>0</v>
      </c>
      <c r="V837" s="27">
        <f t="shared" si="4378"/>
        <v>100</v>
      </c>
      <c r="W837" s="27">
        <f t="shared" si="4379"/>
        <v>103</v>
      </c>
      <c r="X837" s="27">
        <f t="shared" si="4380"/>
        <v>105</v>
      </c>
      <c r="Y837" s="27">
        <f t="shared" si="4381"/>
        <v>0</v>
      </c>
      <c r="Z837" s="27">
        <f t="shared" si="4382"/>
        <v>0</v>
      </c>
      <c r="AA837" s="27">
        <f t="shared" si="4383"/>
        <v>0</v>
      </c>
      <c r="AB837" s="27">
        <f t="shared" si="4384"/>
        <v>100</v>
      </c>
      <c r="AC837" s="27">
        <f t="shared" si="4385"/>
        <v>103</v>
      </c>
      <c r="AD837" s="27">
        <f t="shared" si="4386"/>
        <v>105</v>
      </c>
    </row>
    <row r="838" spans="1:30" s="2" customFormat="1" ht="18" customHeight="1" outlineLevel="1">
      <c r="A838" s="72"/>
      <c r="B838" s="72"/>
      <c r="C838" s="11"/>
      <c r="D838" s="25" t="s">
        <v>642</v>
      </c>
      <c r="E838" s="4">
        <v>8061</v>
      </c>
      <c r="F838" s="9">
        <v>2</v>
      </c>
      <c r="G838" s="9"/>
      <c r="H838" s="3">
        <v>0.75</v>
      </c>
      <c r="I838" s="3">
        <v>0.8</v>
      </c>
      <c r="J838" s="3">
        <v>0.85</v>
      </c>
      <c r="K838" s="3">
        <v>0.85</v>
      </c>
      <c r="L838" s="3">
        <v>0.85</v>
      </c>
      <c r="M838" s="5">
        <f>M835-M836-M837</f>
        <v>31</v>
      </c>
      <c r="N838" s="5">
        <f t="shared" ref="N838" si="4387">N835-N836-N837</f>
        <v>31</v>
      </c>
      <c r="O838" s="5">
        <f t="shared" ref="O838:R838" si="4388">O835-O836-O837</f>
        <v>30</v>
      </c>
      <c r="P838" s="5">
        <f t="shared" si="4388"/>
        <v>30</v>
      </c>
      <c r="Q838" s="5">
        <f t="shared" si="4388"/>
        <v>31</v>
      </c>
      <c r="R838" s="5">
        <f t="shared" si="4388"/>
        <v>31</v>
      </c>
      <c r="S838" s="27">
        <f t="shared" si="4375"/>
        <v>0</v>
      </c>
      <c r="T838" s="27">
        <f t="shared" si="4376"/>
        <v>0</v>
      </c>
      <c r="U838" s="27">
        <f t="shared" si="4377"/>
        <v>0</v>
      </c>
      <c r="V838" s="27">
        <f t="shared" si="4378"/>
        <v>26</v>
      </c>
      <c r="W838" s="27">
        <f t="shared" si="4379"/>
        <v>26</v>
      </c>
      <c r="X838" s="27">
        <f t="shared" si="4380"/>
        <v>26</v>
      </c>
      <c r="Y838" s="27">
        <f t="shared" si="4381"/>
        <v>0</v>
      </c>
      <c r="Z838" s="27">
        <f t="shared" si="4382"/>
        <v>0</v>
      </c>
      <c r="AA838" s="27">
        <f t="shared" si="4383"/>
        <v>0</v>
      </c>
      <c r="AB838" s="27">
        <f t="shared" si="4384"/>
        <v>26</v>
      </c>
      <c r="AC838" s="27">
        <f t="shared" si="4385"/>
        <v>26</v>
      </c>
      <c r="AD838" s="27">
        <f t="shared" si="4386"/>
        <v>26</v>
      </c>
    </row>
    <row r="839" spans="1:30" s="2" customFormat="1" ht="18" customHeight="1" outlineLevel="1">
      <c r="A839" s="72"/>
      <c r="B839" s="72"/>
      <c r="C839" s="22" t="s">
        <v>1048</v>
      </c>
      <c r="D839" s="25" t="s">
        <v>1122</v>
      </c>
      <c r="E839" s="4"/>
      <c r="F839" s="9"/>
      <c r="G839" s="9"/>
      <c r="H839" s="3"/>
      <c r="I839" s="3"/>
      <c r="J839" s="3"/>
      <c r="K839" s="3"/>
      <c r="L839" s="3"/>
      <c r="M839" s="5">
        <f>VLOOKUP($C839,'[1]1.계획인구(행정)'!$C$7:$U$501,14,FALSE)</f>
        <v>115</v>
      </c>
      <c r="N839" s="5">
        <f>VLOOKUP($C839,'[1]1.계획인구(행정)'!$C$7:$U$501,15,FALSE)</f>
        <v>115</v>
      </c>
      <c r="O839" s="5">
        <f>VLOOKUP($C839,'[1]1.계획인구(행정)'!$C$7:$U$501,16,FALSE)</f>
        <v>113</v>
      </c>
      <c r="P839" s="5">
        <f>VLOOKUP($C839,'[1]1.계획인구(행정)'!$C$7:$U$501,17,FALSE)</f>
        <v>112</v>
      </c>
      <c r="Q839" s="5">
        <f>VLOOKUP($C839,'[1]1.계획인구(행정)'!$C$7:$U$501,18,FALSE)</f>
        <v>114</v>
      </c>
      <c r="R839" s="5">
        <f>VLOOKUP($C839,'[1]1.계획인구(행정)'!$C$7:$U$501,19,FALSE)</f>
        <v>117</v>
      </c>
      <c r="S839" s="5">
        <f>SUM(S840)</f>
        <v>0</v>
      </c>
      <c r="T839" s="5">
        <f>SUM(T840)</f>
        <v>0</v>
      </c>
      <c r="U839" s="5">
        <f t="shared" ref="U839:AD839" si="4389">SUM(U840)</f>
        <v>0</v>
      </c>
      <c r="V839" s="5">
        <f t="shared" si="4389"/>
        <v>95</v>
      </c>
      <c r="W839" s="5">
        <f t="shared" si="4389"/>
        <v>97</v>
      </c>
      <c r="X839" s="5">
        <f t="shared" si="4389"/>
        <v>99</v>
      </c>
      <c r="Y839" s="5">
        <f t="shared" si="4389"/>
        <v>0</v>
      </c>
      <c r="Z839" s="5">
        <f t="shared" si="4389"/>
        <v>0</v>
      </c>
      <c r="AA839" s="5">
        <f t="shared" si="4389"/>
        <v>0</v>
      </c>
      <c r="AB839" s="5">
        <f t="shared" si="4389"/>
        <v>95</v>
      </c>
      <c r="AC839" s="5">
        <f t="shared" si="4389"/>
        <v>97</v>
      </c>
      <c r="AD839" s="5">
        <f t="shared" si="4389"/>
        <v>99</v>
      </c>
    </row>
    <row r="840" spans="1:30" s="2" customFormat="1" ht="18" customHeight="1" outlineLevel="1">
      <c r="A840" s="72"/>
      <c r="B840" s="72"/>
      <c r="C840" s="11"/>
      <c r="D840" s="25" t="s">
        <v>643</v>
      </c>
      <c r="E840" s="4"/>
      <c r="F840" s="9">
        <v>2</v>
      </c>
      <c r="G840" s="9"/>
      <c r="H840" s="3">
        <v>0.75</v>
      </c>
      <c r="I840" s="3">
        <v>0.8</v>
      </c>
      <c r="J840" s="3">
        <v>0.85</v>
      </c>
      <c r="K840" s="3">
        <v>0.85</v>
      </c>
      <c r="L840" s="3">
        <v>0.85</v>
      </c>
      <c r="M840" s="5">
        <f>M839</f>
        <v>115</v>
      </c>
      <c r="N840" s="5">
        <f t="shared" ref="N840" si="4390">N839</f>
        <v>115</v>
      </c>
      <c r="O840" s="5">
        <f t="shared" ref="O840:R840" si="4391">O839</f>
        <v>113</v>
      </c>
      <c r="P840" s="5">
        <f t="shared" si="4391"/>
        <v>112</v>
      </c>
      <c r="Q840" s="5">
        <f t="shared" si="4391"/>
        <v>114</v>
      </c>
      <c r="R840" s="5">
        <f t="shared" si="4391"/>
        <v>117</v>
      </c>
      <c r="S840" s="27">
        <f t="shared" ref="S840" si="4392">ROUND(IF($F840=0,M840,IF($F840=5,0,0))*H840,0)</f>
        <v>0</v>
      </c>
      <c r="T840" s="27">
        <f t="shared" ref="T840" si="4393">ROUND(IF($F840=0,N840,IF($F840=5,0,0))*H840,0)</f>
        <v>0</v>
      </c>
      <c r="U840" s="27">
        <f>ROUND(IF($F840=0,O840,IF($F840=1,O840,IF($F840=5,O840,0)))*I840,0)</f>
        <v>0</v>
      </c>
      <c r="V840" s="27">
        <f>ROUND(IF($F840=0,P840,IF($F840=1,P840,IF($F840=2,P840,IF($F840=5,P840,0))))*J840,0)</f>
        <v>95</v>
      </c>
      <c r="W840" s="27">
        <f>ROUND(IF($F840=0,Q840,IF($F840=1,Q840,IF($F840=2,Q840,IF($F840=3,Q840,IF($F840=5,Q840,0)))))*K840,0)</f>
        <v>97</v>
      </c>
      <c r="X840" s="27">
        <f>ROUND(IF($F840=0,R840,IF($F840=1,R840,IF($F840=2,R840,IF($F840=3,R840,IF($F840=4,R840,IF($F840=5,R840,0))))))*L840,0)</f>
        <v>99</v>
      </c>
      <c r="Y840" s="27">
        <f t="shared" ref="Y840" si="4394">ROUND(IF($F840=0,M840,IF($F840=5,M840,0))*H840,0)</f>
        <v>0</v>
      </c>
      <c r="Z840" s="27">
        <f t="shared" ref="Z840" si="4395">ROUND(IF($F840=0,N840,IF($F840=5,N840,0))*H840,0)</f>
        <v>0</v>
      </c>
      <c r="AA840" s="27">
        <f>ROUND(IF($F840=0,O840,IF($F840=1,O840,IF($F840=5,O840,0)))*I840,0)</f>
        <v>0</v>
      </c>
      <c r="AB840" s="27">
        <f>ROUND(IF($F840=0,P840,IF($F840=1,P840,IF($F840=2,P840,IF($F840=5,P840,0))))*J840,0)</f>
        <v>95</v>
      </c>
      <c r="AC840" s="27">
        <f>ROUND(IF($F840=0,Q840,IF($F840=1,Q840,IF($F840=2,Q840,IF($F840=3,Q840,IF($F840=5,Q840,0)))))*K840,0)</f>
        <v>97</v>
      </c>
      <c r="AD840" s="27">
        <f>ROUND(IF($F840=0,R840,IF($F840=1,R840,IF($F840=2,R840,IF($F840=3,R840,IF($F840=4,R840,IF($F840=5,R840,0))))))*L840,0)</f>
        <v>99</v>
      </c>
    </row>
    <row r="841" spans="1:30" s="2" customFormat="1" ht="18" customHeight="1">
      <c r="A841" s="72"/>
      <c r="B841" s="72" t="s">
        <v>516</v>
      </c>
      <c r="C841" s="25" t="s">
        <v>517</v>
      </c>
      <c r="D841" s="25" t="s">
        <v>5</v>
      </c>
      <c r="E841" s="4"/>
      <c r="F841" s="9"/>
      <c r="G841" s="9"/>
      <c r="H841" s="3"/>
      <c r="I841" s="3"/>
      <c r="J841" s="3"/>
      <c r="K841" s="3"/>
      <c r="L841" s="3"/>
      <c r="M841" s="5">
        <f>SUMPRODUCT(($D842:$D846="계")*(M842:M846))</f>
        <v>178</v>
      </c>
      <c r="N841" s="5">
        <f t="shared" ref="N841" si="4396">SUMPRODUCT(($D842:$D846="계")*(N842:N846))</f>
        <v>178</v>
      </c>
      <c r="O841" s="5">
        <f t="shared" ref="O841:R841" si="4397">SUMPRODUCT(($D842:$D846="계")*(O842:O846))</f>
        <v>175</v>
      </c>
      <c r="P841" s="5">
        <f t="shared" si="4397"/>
        <v>173</v>
      </c>
      <c r="Q841" s="5">
        <f t="shared" si="4397"/>
        <v>177</v>
      </c>
      <c r="R841" s="5">
        <f t="shared" si="4397"/>
        <v>180</v>
      </c>
      <c r="S841" s="5">
        <f t="shared" ref="S841:T841" si="4398">SUMPRODUCT(($D842:$D846="계")*(S842:S846))</f>
        <v>0</v>
      </c>
      <c r="T841" s="5">
        <f t="shared" si="4398"/>
        <v>0</v>
      </c>
      <c r="U841" s="5">
        <f t="shared" ref="U841" si="4399">SUMPRODUCT(($D842:$D846="계")*(U842:U846))</f>
        <v>0</v>
      </c>
      <c r="V841" s="5">
        <f t="shared" ref="V841" si="4400">SUMPRODUCT(($D842:$D846="계")*(V842:V846))</f>
        <v>148</v>
      </c>
      <c r="W841" s="5">
        <f t="shared" ref="W841" si="4401">SUMPRODUCT(($D842:$D846="계")*(W842:W846))</f>
        <v>150</v>
      </c>
      <c r="X841" s="5">
        <f t="shared" ref="X841" si="4402">SUMPRODUCT(($D842:$D846="계")*(X842:X846))</f>
        <v>153</v>
      </c>
      <c r="Y841" s="5">
        <f t="shared" ref="Y841:Z841" si="4403">SUMPRODUCT(($D842:$D846="계")*(Y842:Y846))</f>
        <v>0</v>
      </c>
      <c r="Z841" s="5">
        <f t="shared" si="4403"/>
        <v>0</v>
      </c>
      <c r="AA841" s="5">
        <f t="shared" ref="AA841" si="4404">SUMPRODUCT(($D842:$D846="계")*(AA842:AA846))</f>
        <v>0</v>
      </c>
      <c r="AB841" s="5">
        <f t="shared" ref="AB841" si="4405">SUMPRODUCT(($D842:$D846="계")*(AB842:AB846))</f>
        <v>148</v>
      </c>
      <c r="AC841" s="5">
        <f t="shared" ref="AC841" si="4406">SUMPRODUCT(($D842:$D846="계")*(AC842:AC846))</f>
        <v>150</v>
      </c>
      <c r="AD841" s="5">
        <f t="shared" ref="AD841" si="4407">SUMPRODUCT(($D842:$D846="계")*(AD842:AD846))</f>
        <v>153</v>
      </c>
    </row>
    <row r="842" spans="1:30" s="2" customFormat="1" ht="18" customHeight="1" outlineLevel="1">
      <c r="A842" s="72"/>
      <c r="B842" s="72"/>
      <c r="C842" s="22" t="s">
        <v>1049</v>
      </c>
      <c r="D842" s="25" t="s">
        <v>1122</v>
      </c>
      <c r="E842" s="4">
        <f>SUM(E843:E844)</f>
        <v>43519</v>
      </c>
      <c r="F842" s="9"/>
      <c r="G842" s="9"/>
      <c r="H842" s="3"/>
      <c r="I842" s="3"/>
      <c r="J842" s="3"/>
      <c r="K842" s="3"/>
      <c r="L842" s="3"/>
      <c r="M842" s="5">
        <f>VLOOKUP($C842,'[1]1.계획인구(행정)'!$C$7:$U$501,14,FALSE)</f>
        <v>114</v>
      </c>
      <c r="N842" s="5">
        <f>VLOOKUP($C842,'[1]1.계획인구(행정)'!$C$7:$U$501,15,FALSE)</f>
        <v>114</v>
      </c>
      <c r="O842" s="5">
        <f>VLOOKUP($C842,'[1]1.계획인구(행정)'!$C$7:$U$501,16,FALSE)</f>
        <v>112</v>
      </c>
      <c r="P842" s="5">
        <f>VLOOKUP($C842,'[1]1.계획인구(행정)'!$C$7:$U$501,17,FALSE)</f>
        <v>111</v>
      </c>
      <c r="Q842" s="5">
        <f>VLOOKUP($C842,'[1]1.계획인구(행정)'!$C$7:$U$501,18,FALSE)</f>
        <v>113</v>
      </c>
      <c r="R842" s="5">
        <f>VLOOKUP($C842,'[1]1.계획인구(행정)'!$C$7:$U$501,19,FALSE)</f>
        <v>115</v>
      </c>
      <c r="S842" s="5">
        <f>SUM(S843:S844)</f>
        <v>0</v>
      </c>
      <c r="T842" s="5">
        <f>SUM(T843:T844)</f>
        <v>0</v>
      </c>
      <c r="U842" s="5">
        <f t="shared" ref="U842:AD842" si="4408">SUM(U843:U844)</f>
        <v>0</v>
      </c>
      <c r="V842" s="5">
        <f t="shared" si="4408"/>
        <v>95</v>
      </c>
      <c r="W842" s="5">
        <f t="shared" si="4408"/>
        <v>96</v>
      </c>
      <c r="X842" s="5">
        <f t="shared" si="4408"/>
        <v>98</v>
      </c>
      <c r="Y842" s="5">
        <f t="shared" si="4408"/>
        <v>0</v>
      </c>
      <c r="Z842" s="5">
        <f t="shared" ref="Z842" si="4409">SUM(Z843:Z844)</f>
        <v>0</v>
      </c>
      <c r="AA842" s="5">
        <f t="shared" si="4408"/>
        <v>0</v>
      </c>
      <c r="AB842" s="5">
        <f t="shared" si="4408"/>
        <v>95</v>
      </c>
      <c r="AC842" s="5">
        <f t="shared" si="4408"/>
        <v>96</v>
      </c>
      <c r="AD842" s="5">
        <f t="shared" si="4408"/>
        <v>98</v>
      </c>
    </row>
    <row r="843" spans="1:30" s="2" customFormat="1" ht="18" customHeight="1" outlineLevel="1">
      <c r="A843" s="72"/>
      <c r="B843" s="72"/>
      <c r="C843" s="11"/>
      <c r="D843" s="25" t="s">
        <v>56</v>
      </c>
      <c r="E843" s="4">
        <v>19730</v>
      </c>
      <c r="F843" s="9">
        <v>2</v>
      </c>
      <c r="G843" s="9"/>
      <c r="H843" s="3">
        <v>0.75</v>
      </c>
      <c r="I843" s="3">
        <v>0.8</v>
      </c>
      <c r="J843" s="3">
        <v>0.85</v>
      </c>
      <c r="K843" s="3">
        <v>0.85</v>
      </c>
      <c r="L843" s="3">
        <v>0.85</v>
      </c>
      <c r="M843" s="5">
        <f>ROUND(M$842*($E843/$E$842),0)</f>
        <v>52</v>
      </c>
      <c r="N843" s="5">
        <f t="shared" ref="N843:R843" si="4410">ROUND(N$842*($E843/$E$842),0)</f>
        <v>52</v>
      </c>
      <c r="O843" s="5">
        <f t="shared" si="4410"/>
        <v>51</v>
      </c>
      <c r="P843" s="5">
        <f t="shared" si="4410"/>
        <v>50</v>
      </c>
      <c r="Q843" s="5">
        <f t="shared" si="4410"/>
        <v>51</v>
      </c>
      <c r="R843" s="5">
        <f t="shared" si="4410"/>
        <v>52</v>
      </c>
      <c r="S843" s="27">
        <f t="shared" ref="S843:S844" si="4411">ROUND(IF($F843=0,M843,IF($F843=5,0,0))*H843,0)</f>
        <v>0</v>
      </c>
      <c r="T843" s="27">
        <f t="shared" ref="T843:T844" si="4412">ROUND(IF($F843=0,N843,IF($F843=5,0,0))*H843,0)</f>
        <v>0</v>
      </c>
      <c r="U843" s="27">
        <f t="shared" ref="U843:U844" si="4413">ROUND(IF($F843=0,O843,IF($F843=1,O843,IF($F843=5,O843,0)))*I843,0)</f>
        <v>0</v>
      </c>
      <c r="V843" s="27">
        <f t="shared" ref="V843:V844" si="4414">ROUND(IF($F843=0,P843,IF($F843=1,P843,IF($F843=2,P843,IF($F843=5,P843,0))))*J843,0)</f>
        <v>43</v>
      </c>
      <c r="W843" s="27">
        <f t="shared" ref="W843:W844" si="4415">ROUND(IF($F843=0,Q843,IF($F843=1,Q843,IF($F843=2,Q843,IF($F843=3,Q843,IF($F843=5,Q843,0)))))*K843,0)</f>
        <v>43</v>
      </c>
      <c r="X843" s="27">
        <f t="shared" ref="X843:X844" si="4416">ROUND(IF($F843=0,R843,IF($F843=1,R843,IF($F843=2,R843,IF($F843=3,R843,IF($F843=4,R843,IF($F843=5,R843,0))))))*L843,0)</f>
        <v>44</v>
      </c>
      <c r="Y843" s="27">
        <f t="shared" ref="Y843:Y844" si="4417">ROUND(IF($F843=0,M843,IF($F843=5,M843,0))*H843,0)</f>
        <v>0</v>
      </c>
      <c r="Z843" s="27">
        <f t="shared" ref="Z843:Z844" si="4418">ROUND(IF($F843=0,N843,IF($F843=5,N843,0))*H843,0)</f>
        <v>0</v>
      </c>
      <c r="AA843" s="27">
        <f t="shared" ref="AA843:AA844" si="4419">ROUND(IF($F843=0,O843,IF($F843=1,O843,IF($F843=5,O843,0)))*I843,0)</f>
        <v>0</v>
      </c>
      <c r="AB843" s="27">
        <f t="shared" ref="AB843:AB844" si="4420">ROUND(IF($F843=0,P843,IF($F843=1,P843,IF($F843=2,P843,IF($F843=5,P843,0))))*J843,0)</f>
        <v>43</v>
      </c>
      <c r="AC843" s="27">
        <f t="shared" ref="AC843:AC844" si="4421">ROUND(IF($F843=0,Q843,IF($F843=1,Q843,IF($F843=2,Q843,IF($F843=3,Q843,IF($F843=5,Q843,0)))))*K843,0)</f>
        <v>43</v>
      </c>
      <c r="AD843" s="27">
        <f t="shared" ref="AD843:AD844" si="4422">ROUND(IF($F843=0,R843,IF($F843=1,R843,IF($F843=2,R843,IF($F843=3,R843,IF($F843=4,R843,IF($F843=5,R843,0))))))*L843,0)</f>
        <v>44</v>
      </c>
    </row>
    <row r="844" spans="1:30" s="2" customFormat="1" ht="18" customHeight="1" outlineLevel="1">
      <c r="A844" s="72" t="s">
        <v>1517</v>
      </c>
      <c r="B844" s="72" t="s">
        <v>516</v>
      </c>
      <c r="C844" s="41"/>
      <c r="D844" s="25" t="s">
        <v>644</v>
      </c>
      <c r="E844" s="4">
        <f>19716+4073</f>
        <v>23789</v>
      </c>
      <c r="F844" s="9">
        <v>2</v>
      </c>
      <c r="G844" s="9"/>
      <c r="H844" s="3">
        <v>0.75</v>
      </c>
      <c r="I844" s="3">
        <v>0.8</v>
      </c>
      <c r="J844" s="3">
        <v>0.85</v>
      </c>
      <c r="K844" s="3">
        <v>0.85</v>
      </c>
      <c r="L844" s="3">
        <v>0.85</v>
      </c>
      <c r="M844" s="5">
        <f>M842-M843</f>
        <v>62</v>
      </c>
      <c r="N844" s="5">
        <f t="shared" ref="N844" si="4423">N842-N843</f>
        <v>62</v>
      </c>
      <c r="O844" s="5">
        <f t="shared" ref="O844:R844" si="4424">O842-O843</f>
        <v>61</v>
      </c>
      <c r="P844" s="5">
        <f t="shared" si="4424"/>
        <v>61</v>
      </c>
      <c r="Q844" s="5">
        <f t="shared" si="4424"/>
        <v>62</v>
      </c>
      <c r="R844" s="5">
        <f t="shared" si="4424"/>
        <v>63</v>
      </c>
      <c r="S844" s="27">
        <f t="shared" si="4411"/>
        <v>0</v>
      </c>
      <c r="T844" s="27">
        <f t="shared" si="4412"/>
        <v>0</v>
      </c>
      <c r="U844" s="27">
        <f t="shared" si="4413"/>
        <v>0</v>
      </c>
      <c r="V844" s="27">
        <f t="shared" si="4414"/>
        <v>52</v>
      </c>
      <c r="W844" s="27">
        <f t="shared" si="4415"/>
        <v>53</v>
      </c>
      <c r="X844" s="27">
        <f t="shared" si="4416"/>
        <v>54</v>
      </c>
      <c r="Y844" s="27">
        <f t="shared" si="4417"/>
        <v>0</v>
      </c>
      <c r="Z844" s="27">
        <f t="shared" si="4418"/>
        <v>0</v>
      </c>
      <c r="AA844" s="27">
        <f t="shared" si="4419"/>
        <v>0</v>
      </c>
      <c r="AB844" s="27">
        <f t="shared" si="4420"/>
        <v>52</v>
      </c>
      <c r="AC844" s="27">
        <f t="shared" si="4421"/>
        <v>53</v>
      </c>
      <c r="AD844" s="27">
        <f t="shared" si="4422"/>
        <v>54</v>
      </c>
    </row>
    <row r="845" spans="1:30" s="2" customFormat="1" ht="18" customHeight="1" outlineLevel="1">
      <c r="A845" s="72"/>
      <c r="B845" s="72"/>
      <c r="C845" s="22" t="s">
        <v>1070</v>
      </c>
      <c r="D845" s="25" t="s">
        <v>1122</v>
      </c>
      <c r="E845" s="4"/>
      <c r="F845" s="9"/>
      <c r="G845" s="9"/>
      <c r="H845" s="3"/>
      <c r="I845" s="3"/>
      <c r="J845" s="3"/>
      <c r="K845" s="3"/>
      <c r="L845" s="3"/>
      <c r="M845" s="5">
        <f>VLOOKUP($C845,'[1]1.계획인구(행정)'!$C$7:$U$501,14,FALSE)</f>
        <v>64</v>
      </c>
      <c r="N845" s="5">
        <f>VLOOKUP($C845,'[1]1.계획인구(행정)'!$C$7:$U$501,15,FALSE)</f>
        <v>64</v>
      </c>
      <c r="O845" s="5">
        <f>VLOOKUP($C845,'[1]1.계획인구(행정)'!$C$7:$U$501,16,FALSE)</f>
        <v>63</v>
      </c>
      <c r="P845" s="5">
        <f>VLOOKUP($C845,'[1]1.계획인구(행정)'!$C$7:$U$501,17,FALSE)</f>
        <v>62</v>
      </c>
      <c r="Q845" s="5">
        <f>VLOOKUP($C845,'[1]1.계획인구(행정)'!$C$7:$U$501,18,FALSE)</f>
        <v>64</v>
      </c>
      <c r="R845" s="5">
        <f>VLOOKUP($C845,'[1]1.계획인구(행정)'!$C$7:$U$501,19,FALSE)</f>
        <v>65</v>
      </c>
      <c r="S845" s="5">
        <f>SUM(S846)</f>
        <v>0</v>
      </c>
      <c r="T845" s="5">
        <f>SUM(T846)</f>
        <v>0</v>
      </c>
      <c r="U845" s="5">
        <f t="shared" ref="U845:AD845" si="4425">SUM(U846)</f>
        <v>0</v>
      </c>
      <c r="V845" s="5">
        <f t="shared" si="4425"/>
        <v>53</v>
      </c>
      <c r="W845" s="5">
        <f t="shared" si="4425"/>
        <v>54</v>
      </c>
      <c r="X845" s="5">
        <f t="shared" si="4425"/>
        <v>55</v>
      </c>
      <c r="Y845" s="5">
        <f t="shared" si="4425"/>
        <v>0</v>
      </c>
      <c r="Z845" s="5">
        <f t="shared" si="4425"/>
        <v>0</v>
      </c>
      <c r="AA845" s="5">
        <f t="shared" si="4425"/>
        <v>0</v>
      </c>
      <c r="AB845" s="5">
        <f t="shared" si="4425"/>
        <v>53</v>
      </c>
      <c r="AC845" s="5">
        <f t="shared" si="4425"/>
        <v>54</v>
      </c>
      <c r="AD845" s="5">
        <f t="shared" si="4425"/>
        <v>55</v>
      </c>
    </row>
    <row r="846" spans="1:30" s="2" customFormat="1" ht="18" customHeight="1" outlineLevel="1">
      <c r="A846" s="72"/>
      <c r="B846" s="72"/>
      <c r="C846" s="11"/>
      <c r="D846" s="25" t="s">
        <v>645</v>
      </c>
      <c r="E846" s="4"/>
      <c r="F846" s="9">
        <v>2</v>
      </c>
      <c r="G846" s="9"/>
      <c r="H846" s="3">
        <v>0.75</v>
      </c>
      <c r="I846" s="3">
        <v>0.8</v>
      </c>
      <c r="J846" s="3">
        <v>0.85</v>
      </c>
      <c r="K846" s="3">
        <v>0.85</v>
      </c>
      <c r="L846" s="3">
        <v>0.85</v>
      </c>
      <c r="M846" s="5">
        <f>M845</f>
        <v>64</v>
      </c>
      <c r="N846" s="5">
        <f t="shared" ref="N846" si="4426">N845</f>
        <v>64</v>
      </c>
      <c r="O846" s="5">
        <f t="shared" ref="O846:R846" si="4427">O845</f>
        <v>63</v>
      </c>
      <c r="P846" s="5">
        <f t="shared" si="4427"/>
        <v>62</v>
      </c>
      <c r="Q846" s="5">
        <f t="shared" si="4427"/>
        <v>64</v>
      </c>
      <c r="R846" s="5">
        <f t="shared" si="4427"/>
        <v>65</v>
      </c>
      <c r="S846" s="27">
        <f t="shared" ref="S846" si="4428">ROUND(IF($F846=0,M846,IF($F846=5,0,0))*H846,0)</f>
        <v>0</v>
      </c>
      <c r="T846" s="27">
        <f t="shared" ref="T846" si="4429">ROUND(IF($F846=0,N846,IF($F846=5,0,0))*H846,0)</f>
        <v>0</v>
      </c>
      <c r="U846" s="27">
        <f>ROUND(IF($F846=0,O846,IF($F846=1,O846,IF($F846=5,O846,0)))*I846,0)</f>
        <v>0</v>
      </c>
      <c r="V846" s="27">
        <f>ROUND(IF($F846=0,P846,IF($F846=1,P846,IF($F846=2,P846,IF($F846=5,P846,0))))*J846,0)</f>
        <v>53</v>
      </c>
      <c r="W846" s="27">
        <f>ROUND(IF($F846=0,Q846,IF($F846=1,Q846,IF($F846=2,Q846,IF($F846=3,Q846,IF($F846=5,Q846,0)))))*K846,0)</f>
        <v>54</v>
      </c>
      <c r="X846" s="27">
        <f>ROUND(IF($F846=0,R846,IF($F846=1,R846,IF($F846=2,R846,IF($F846=3,R846,IF($F846=4,R846,IF($F846=5,R846,0))))))*L846,0)</f>
        <v>55</v>
      </c>
      <c r="Y846" s="27">
        <f t="shared" ref="Y846" si="4430">ROUND(IF($F846=0,M846,IF($F846=5,M846,0))*H846,0)</f>
        <v>0</v>
      </c>
      <c r="Z846" s="27">
        <f t="shared" ref="Z846" si="4431">ROUND(IF($F846=0,N846,IF($F846=5,N846,0))*H846,0)</f>
        <v>0</v>
      </c>
      <c r="AA846" s="27">
        <f>ROUND(IF($F846=0,O846,IF($F846=1,O846,IF($F846=5,O846,0)))*I846,0)</f>
        <v>0</v>
      </c>
      <c r="AB846" s="27">
        <f>ROUND(IF($F846=0,P846,IF($F846=1,P846,IF($F846=2,P846,IF($F846=5,P846,0))))*J846,0)</f>
        <v>53</v>
      </c>
      <c r="AC846" s="27">
        <f>ROUND(IF($F846=0,Q846,IF($F846=1,Q846,IF($F846=2,Q846,IF($F846=3,Q846,IF($F846=5,Q846,0)))))*K846,0)</f>
        <v>54</v>
      </c>
      <c r="AD846" s="27">
        <f>ROUND(IF($F846=0,R846,IF($F846=1,R846,IF($F846=2,R846,IF($F846=3,R846,IF($F846=4,R846,IF($F846=5,R846,0))))))*L846,0)</f>
        <v>55</v>
      </c>
    </row>
    <row r="847" spans="1:30" s="2" customFormat="1" ht="18" customHeight="1">
      <c r="A847" s="72"/>
      <c r="B847" s="72" t="s">
        <v>519</v>
      </c>
      <c r="C847" s="25" t="s">
        <v>520</v>
      </c>
      <c r="D847" s="25" t="s">
        <v>5</v>
      </c>
      <c r="E847" s="4"/>
      <c r="F847" s="9"/>
      <c r="G847" s="9"/>
      <c r="H847" s="3"/>
      <c r="I847" s="3"/>
      <c r="J847" s="3"/>
      <c r="K847" s="3"/>
      <c r="L847" s="3"/>
      <c r="M847" s="5">
        <f>SUMPRODUCT(($D848:$D849="계")*(M848:M849))</f>
        <v>180</v>
      </c>
      <c r="N847" s="5">
        <f t="shared" ref="N847" si="4432">SUMPRODUCT(($D848:$D849="계")*(N848:N849))</f>
        <v>180</v>
      </c>
      <c r="O847" s="5">
        <f t="shared" ref="O847:R847" si="4433">SUMPRODUCT(($D848:$D849="계")*(O848:O849))</f>
        <v>177</v>
      </c>
      <c r="P847" s="5">
        <f t="shared" si="4433"/>
        <v>176</v>
      </c>
      <c r="Q847" s="5">
        <f t="shared" si="4433"/>
        <v>180</v>
      </c>
      <c r="R847" s="5">
        <f t="shared" si="4433"/>
        <v>183</v>
      </c>
      <c r="S847" s="5">
        <f t="shared" ref="S847:T847" si="4434">SUMPRODUCT(($D848:$D849="계")*(S848:S849))</f>
        <v>0</v>
      </c>
      <c r="T847" s="5">
        <f t="shared" si="4434"/>
        <v>0</v>
      </c>
      <c r="U847" s="5">
        <f t="shared" ref="U847" si="4435">SUMPRODUCT(($D848:$D849="계")*(U848:U849))</f>
        <v>0</v>
      </c>
      <c r="V847" s="5">
        <f t="shared" ref="V847" si="4436">SUMPRODUCT(($D848:$D849="계")*(V848:V849))</f>
        <v>150</v>
      </c>
      <c r="W847" s="5">
        <f t="shared" ref="W847" si="4437">SUMPRODUCT(($D848:$D849="계")*(W848:W849))</f>
        <v>153</v>
      </c>
      <c r="X847" s="5">
        <f t="shared" ref="X847" si="4438">SUMPRODUCT(($D848:$D849="계")*(X848:X849))</f>
        <v>156</v>
      </c>
      <c r="Y847" s="5">
        <f t="shared" ref="Y847:Z847" si="4439">SUMPRODUCT(($D848:$D849="계")*(Y848:Y849))</f>
        <v>0</v>
      </c>
      <c r="Z847" s="5">
        <f t="shared" si="4439"/>
        <v>0</v>
      </c>
      <c r="AA847" s="5">
        <f t="shared" ref="AA847" si="4440">SUMPRODUCT(($D848:$D849="계")*(AA848:AA849))</f>
        <v>0</v>
      </c>
      <c r="AB847" s="5">
        <f t="shared" ref="AB847" si="4441">SUMPRODUCT(($D848:$D849="계")*(AB848:AB849))</f>
        <v>150</v>
      </c>
      <c r="AC847" s="5">
        <f t="shared" ref="AC847" si="4442">SUMPRODUCT(($D848:$D849="계")*(AC848:AC849))</f>
        <v>153</v>
      </c>
      <c r="AD847" s="5">
        <f t="shared" ref="AD847" si="4443">SUMPRODUCT(($D848:$D849="계")*(AD848:AD849))</f>
        <v>156</v>
      </c>
    </row>
    <row r="848" spans="1:30" s="2" customFormat="1" ht="18" customHeight="1" outlineLevel="1">
      <c r="A848" s="72"/>
      <c r="B848" s="72"/>
      <c r="C848" s="25" t="s">
        <v>1050</v>
      </c>
      <c r="D848" s="25" t="s">
        <v>1122</v>
      </c>
      <c r="E848" s="4"/>
      <c r="F848" s="9">
        <v>2</v>
      </c>
      <c r="G848" s="9"/>
      <c r="H848" s="3">
        <v>0.75</v>
      </c>
      <c r="I848" s="3">
        <v>0.8</v>
      </c>
      <c r="J848" s="3">
        <v>0.85</v>
      </c>
      <c r="K848" s="3">
        <v>0.85</v>
      </c>
      <c r="L848" s="3">
        <v>0.85</v>
      </c>
      <c r="M848" s="5">
        <f>VLOOKUP($C848,'[1]1.계획인구(행정)'!$C$7:$U$501,14,FALSE)</f>
        <v>138</v>
      </c>
      <c r="N848" s="5">
        <f>VLOOKUP($C848,'[1]1.계획인구(행정)'!$C$7:$U$501,15,FALSE)</f>
        <v>138</v>
      </c>
      <c r="O848" s="5">
        <f>VLOOKUP($C848,'[1]1.계획인구(행정)'!$C$7:$U$501,16,FALSE)</f>
        <v>136</v>
      </c>
      <c r="P848" s="5">
        <f>VLOOKUP($C848,'[1]1.계획인구(행정)'!$C$7:$U$501,17,FALSE)</f>
        <v>135</v>
      </c>
      <c r="Q848" s="5">
        <f>VLOOKUP($C848,'[1]1.계획인구(행정)'!$C$7:$U$501,18,FALSE)</f>
        <v>138</v>
      </c>
      <c r="R848" s="5">
        <f>VLOOKUP($C848,'[1]1.계획인구(행정)'!$C$7:$U$501,19,FALSE)</f>
        <v>140</v>
      </c>
      <c r="S848" s="27">
        <f t="shared" ref="S848:S849" si="4444">ROUND(IF($F848=0,M848,IF($F848=5,0,0))*H848,0)</f>
        <v>0</v>
      </c>
      <c r="T848" s="27">
        <f t="shared" ref="T848:T849" si="4445">ROUND(IF($F848=0,N848,IF($F848=5,0,0))*H848,0)</f>
        <v>0</v>
      </c>
      <c r="U848" s="27">
        <f t="shared" ref="U848:U849" si="4446">ROUND(IF($F848=0,O848,IF($F848=1,O848,IF($F848=5,O848,0)))*I848,0)</f>
        <v>0</v>
      </c>
      <c r="V848" s="27">
        <f t="shared" ref="V848:V849" si="4447">ROUND(IF($F848=0,P848,IF($F848=1,P848,IF($F848=2,P848,IF($F848=5,P848,0))))*J848,0)</f>
        <v>115</v>
      </c>
      <c r="W848" s="27">
        <f t="shared" ref="W848:W849" si="4448">ROUND(IF($F848=0,Q848,IF($F848=1,Q848,IF($F848=2,Q848,IF($F848=3,Q848,IF($F848=5,Q848,0)))))*K848,0)</f>
        <v>117</v>
      </c>
      <c r="X848" s="27">
        <f t="shared" ref="X848:X849" si="4449">ROUND(IF($F848=0,R848,IF($F848=1,R848,IF($F848=2,R848,IF($F848=3,R848,IF($F848=4,R848,IF($F848=5,R848,0))))))*L848,0)</f>
        <v>119</v>
      </c>
      <c r="Y848" s="27">
        <f t="shared" ref="Y848:Y849" si="4450">ROUND(IF($F848=0,M848,IF($F848=5,M848,0))*H848,0)</f>
        <v>0</v>
      </c>
      <c r="Z848" s="27">
        <f t="shared" ref="Z848:Z849" si="4451">ROUND(IF($F848=0,N848,IF($F848=5,N848,0))*H848,0)</f>
        <v>0</v>
      </c>
      <c r="AA848" s="27">
        <f t="shared" ref="AA848:AA849" si="4452">ROUND(IF($F848=0,O848,IF($F848=1,O848,IF($F848=5,O848,0)))*I848,0)</f>
        <v>0</v>
      </c>
      <c r="AB848" s="27">
        <f t="shared" ref="AB848:AB849" si="4453">ROUND(IF($F848=0,P848,IF($F848=1,P848,IF($F848=2,P848,IF($F848=5,P848,0))))*J848,0)</f>
        <v>115</v>
      </c>
      <c r="AC848" s="27">
        <f t="shared" ref="AC848:AC849" si="4454">ROUND(IF($F848=0,Q848,IF($F848=1,Q848,IF($F848=2,Q848,IF($F848=3,Q848,IF($F848=5,Q848,0)))))*K848,0)</f>
        <v>117</v>
      </c>
      <c r="AD848" s="27">
        <f t="shared" ref="AD848:AD849" si="4455">ROUND(IF($F848=0,R848,IF($F848=1,R848,IF($F848=2,R848,IF($F848=3,R848,IF($F848=4,R848,IF($F848=5,R848,0))))))*L848,0)</f>
        <v>119</v>
      </c>
    </row>
    <row r="849" spans="1:30" s="2" customFormat="1" ht="18" customHeight="1" outlineLevel="1">
      <c r="A849" s="72"/>
      <c r="B849" s="72"/>
      <c r="C849" s="25" t="s">
        <v>1051</v>
      </c>
      <c r="D849" s="25" t="s">
        <v>1122</v>
      </c>
      <c r="E849" s="4"/>
      <c r="F849" s="9">
        <v>2</v>
      </c>
      <c r="G849" s="9"/>
      <c r="H849" s="3">
        <v>0.75</v>
      </c>
      <c r="I849" s="3">
        <v>0.8</v>
      </c>
      <c r="J849" s="3">
        <v>0.85</v>
      </c>
      <c r="K849" s="3">
        <v>0.85</v>
      </c>
      <c r="L849" s="3">
        <v>0.85</v>
      </c>
      <c r="M849" s="5">
        <f>VLOOKUP($C849,'[1]1.계획인구(행정)'!$C$7:$U$501,14,FALSE)</f>
        <v>42</v>
      </c>
      <c r="N849" s="5">
        <f>VLOOKUP($C849,'[1]1.계획인구(행정)'!$C$7:$U$501,15,FALSE)</f>
        <v>42</v>
      </c>
      <c r="O849" s="5">
        <f>VLOOKUP($C849,'[1]1.계획인구(행정)'!$C$7:$U$501,16,FALSE)</f>
        <v>41</v>
      </c>
      <c r="P849" s="5">
        <f>VLOOKUP($C849,'[1]1.계획인구(행정)'!$C$7:$U$501,17,FALSE)</f>
        <v>41</v>
      </c>
      <c r="Q849" s="5">
        <f>VLOOKUP($C849,'[1]1.계획인구(행정)'!$C$7:$U$501,18,FALSE)</f>
        <v>42</v>
      </c>
      <c r="R849" s="5">
        <f>VLOOKUP($C849,'[1]1.계획인구(행정)'!$C$7:$U$501,19,FALSE)</f>
        <v>43</v>
      </c>
      <c r="S849" s="27">
        <f t="shared" si="4444"/>
        <v>0</v>
      </c>
      <c r="T849" s="27">
        <f t="shared" si="4445"/>
        <v>0</v>
      </c>
      <c r="U849" s="27">
        <f t="shared" si="4446"/>
        <v>0</v>
      </c>
      <c r="V849" s="27">
        <f t="shared" si="4447"/>
        <v>35</v>
      </c>
      <c r="W849" s="27">
        <f t="shared" si="4448"/>
        <v>36</v>
      </c>
      <c r="X849" s="27">
        <f t="shared" si="4449"/>
        <v>37</v>
      </c>
      <c r="Y849" s="27">
        <f t="shared" si="4450"/>
        <v>0</v>
      </c>
      <c r="Z849" s="27">
        <f t="shared" si="4451"/>
        <v>0</v>
      </c>
      <c r="AA849" s="27">
        <f t="shared" si="4452"/>
        <v>0</v>
      </c>
      <c r="AB849" s="27">
        <f t="shared" si="4453"/>
        <v>35</v>
      </c>
      <c r="AC849" s="27">
        <f t="shared" si="4454"/>
        <v>36</v>
      </c>
      <c r="AD849" s="27">
        <f t="shared" si="4455"/>
        <v>37</v>
      </c>
    </row>
    <row r="850" spans="1:30" s="2" customFormat="1" ht="18" customHeight="1">
      <c r="A850" s="72"/>
      <c r="B850" s="72" t="s">
        <v>521</v>
      </c>
      <c r="C850" s="25" t="s">
        <v>522</v>
      </c>
      <c r="D850" s="25" t="s">
        <v>5</v>
      </c>
      <c r="E850" s="4"/>
      <c r="F850" s="9"/>
      <c r="G850" s="9"/>
      <c r="H850" s="3"/>
      <c r="I850" s="3"/>
      <c r="J850" s="3"/>
      <c r="K850" s="3"/>
      <c r="L850" s="3"/>
      <c r="M850" s="5">
        <f>SUMPRODUCT(($D851:$D858="계")*(M851:M858))</f>
        <v>371</v>
      </c>
      <c r="N850" s="5">
        <f t="shared" ref="N850:R850" si="4456">SUMPRODUCT(($D851:$D858="계")*(N851:N858))</f>
        <v>371</v>
      </c>
      <c r="O850" s="5">
        <f t="shared" si="4456"/>
        <v>365</v>
      </c>
      <c r="P850" s="5">
        <f t="shared" si="4456"/>
        <v>362</v>
      </c>
      <c r="Q850" s="5">
        <f t="shared" si="4456"/>
        <v>371</v>
      </c>
      <c r="R850" s="5">
        <f t="shared" si="4456"/>
        <v>377</v>
      </c>
      <c r="S850" s="5">
        <f t="shared" ref="S850:T850" si="4457">SUMPRODUCT(($D851:$D858="계")*(S851:S858))</f>
        <v>0</v>
      </c>
      <c r="T850" s="5">
        <f t="shared" si="4457"/>
        <v>0</v>
      </c>
      <c r="U850" s="5">
        <f t="shared" ref="U850" si="4458">SUMPRODUCT(($D851:$D858="계")*(U851:U858))</f>
        <v>0</v>
      </c>
      <c r="V850" s="5">
        <f t="shared" ref="V850" si="4459">SUMPRODUCT(($D851:$D858="계")*(V851:V858))</f>
        <v>307</v>
      </c>
      <c r="W850" s="5">
        <f t="shared" ref="W850" si="4460">SUMPRODUCT(($D851:$D858="계")*(W851:W858))</f>
        <v>315</v>
      </c>
      <c r="X850" s="5">
        <f t="shared" ref="X850" si="4461">SUMPRODUCT(($D851:$D858="계")*(X851:X858))</f>
        <v>320</v>
      </c>
      <c r="Y850" s="5">
        <f t="shared" ref="Y850:Z850" si="4462">SUMPRODUCT(($D851:$D858="계")*(Y851:Y858))</f>
        <v>0</v>
      </c>
      <c r="Z850" s="5">
        <f t="shared" si="4462"/>
        <v>0</v>
      </c>
      <c r="AA850" s="5">
        <f t="shared" ref="AA850" si="4463">SUMPRODUCT(($D851:$D858="계")*(AA851:AA858))</f>
        <v>0</v>
      </c>
      <c r="AB850" s="5">
        <f t="shared" ref="AB850" si="4464">SUMPRODUCT(($D851:$D858="계")*(AB851:AB858))</f>
        <v>307</v>
      </c>
      <c r="AC850" s="5">
        <f t="shared" ref="AC850" si="4465">SUMPRODUCT(($D851:$D858="계")*(AC851:AC858))</f>
        <v>315</v>
      </c>
      <c r="AD850" s="5">
        <f t="shared" ref="AD850" si="4466">SUMPRODUCT(($D851:$D858="계")*(AD851:AD858))</f>
        <v>320</v>
      </c>
    </row>
    <row r="851" spans="1:30" s="2" customFormat="1" ht="18" customHeight="1" outlineLevel="1">
      <c r="A851" s="72"/>
      <c r="B851" s="72"/>
      <c r="C851" s="22" t="s">
        <v>1052</v>
      </c>
      <c r="D851" s="25" t="s">
        <v>1122</v>
      </c>
      <c r="E851" s="4">
        <f>SUM(E852:E853)</f>
        <v>87620</v>
      </c>
      <c r="F851" s="9"/>
      <c r="G851" s="9"/>
      <c r="H851" s="3"/>
      <c r="I851" s="3"/>
      <c r="J851" s="3"/>
      <c r="K851" s="3"/>
      <c r="L851" s="3"/>
      <c r="M851" s="5">
        <f>VLOOKUP($C851,'[1]1.계획인구(행정)'!$C$7:$U$501,14,FALSE)</f>
        <v>191</v>
      </c>
      <c r="N851" s="5">
        <f>VLOOKUP($C851,'[1]1.계획인구(행정)'!$C$7:$U$501,15,FALSE)</f>
        <v>191</v>
      </c>
      <c r="O851" s="5">
        <f>VLOOKUP($C851,'[1]1.계획인구(행정)'!$C$7:$U$501,16,FALSE)</f>
        <v>188</v>
      </c>
      <c r="P851" s="5">
        <f>VLOOKUP($C851,'[1]1.계획인구(행정)'!$C$7:$U$501,17,FALSE)</f>
        <v>186</v>
      </c>
      <c r="Q851" s="5">
        <f>VLOOKUP($C851,'[1]1.계획인구(행정)'!$C$7:$U$501,18,FALSE)</f>
        <v>191</v>
      </c>
      <c r="R851" s="5">
        <f>VLOOKUP($C851,'[1]1.계획인구(행정)'!$C$7:$U$501,19,FALSE)</f>
        <v>194</v>
      </c>
      <c r="S851" s="5">
        <f>SUM(S852:S853)</f>
        <v>0</v>
      </c>
      <c r="T851" s="5">
        <f>SUM(T852:T853)</f>
        <v>0</v>
      </c>
      <c r="U851" s="5">
        <f t="shared" ref="U851:AD851" si="4467">SUM(U852:U853)</f>
        <v>0</v>
      </c>
      <c r="V851" s="5">
        <f t="shared" si="4467"/>
        <v>158</v>
      </c>
      <c r="W851" s="5">
        <f t="shared" si="4467"/>
        <v>163</v>
      </c>
      <c r="X851" s="5">
        <f t="shared" si="4467"/>
        <v>165</v>
      </c>
      <c r="Y851" s="5">
        <f t="shared" si="4467"/>
        <v>0</v>
      </c>
      <c r="Z851" s="5">
        <f t="shared" ref="Z851" si="4468">SUM(Z852:Z853)</f>
        <v>0</v>
      </c>
      <c r="AA851" s="5">
        <f t="shared" si="4467"/>
        <v>0</v>
      </c>
      <c r="AB851" s="5">
        <f t="shared" si="4467"/>
        <v>158</v>
      </c>
      <c r="AC851" s="5">
        <f t="shared" si="4467"/>
        <v>163</v>
      </c>
      <c r="AD851" s="5">
        <f t="shared" si="4467"/>
        <v>165</v>
      </c>
    </row>
    <row r="852" spans="1:30" s="2" customFormat="1" ht="18" customHeight="1" outlineLevel="1">
      <c r="A852" s="72"/>
      <c r="B852" s="72"/>
      <c r="C852" s="12"/>
      <c r="D852" s="25" t="s">
        <v>646</v>
      </c>
      <c r="E852" s="4">
        <v>50620</v>
      </c>
      <c r="F852" s="9">
        <v>2</v>
      </c>
      <c r="G852" s="9"/>
      <c r="H852" s="3">
        <v>0.75</v>
      </c>
      <c r="I852" s="3">
        <v>0.8</v>
      </c>
      <c r="J852" s="3">
        <v>0.85</v>
      </c>
      <c r="K852" s="3">
        <v>0.85</v>
      </c>
      <c r="L852" s="3">
        <v>0.85</v>
      </c>
      <c r="M852" s="5">
        <f>ROUND(M$851*($E852/$E$851),0)</f>
        <v>110</v>
      </c>
      <c r="N852" s="5">
        <f t="shared" ref="N852:R852" si="4469">ROUND(N$851*($E852/$E$851),0)</f>
        <v>110</v>
      </c>
      <c r="O852" s="5">
        <f t="shared" si="4469"/>
        <v>109</v>
      </c>
      <c r="P852" s="5">
        <f t="shared" si="4469"/>
        <v>107</v>
      </c>
      <c r="Q852" s="5">
        <f t="shared" si="4469"/>
        <v>110</v>
      </c>
      <c r="R852" s="5">
        <f t="shared" si="4469"/>
        <v>112</v>
      </c>
      <c r="S852" s="27">
        <f t="shared" ref="S852:S853" si="4470">ROUND(IF($F852=0,M852,IF($F852=5,0,0))*H852,0)</f>
        <v>0</v>
      </c>
      <c r="T852" s="27">
        <f t="shared" ref="T852:T853" si="4471">ROUND(IF($F852=0,N852,IF($F852=5,0,0))*H852,0)</f>
        <v>0</v>
      </c>
      <c r="U852" s="27">
        <f t="shared" ref="U852:U853" si="4472">ROUND(IF($F852=0,O852,IF($F852=1,O852,IF($F852=5,O852,0)))*I852,0)</f>
        <v>0</v>
      </c>
      <c r="V852" s="27">
        <f t="shared" ref="V852:V853" si="4473">ROUND(IF($F852=0,P852,IF($F852=1,P852,IF($F852=2,P852,IF($F852=5,P852,0))))*J852,0)</f>
        <v>91</v>
      </c>
      <c r="W852" s="27">
        <f t="shared" ref="W852:W853" si="4474">ROUND(IF($F852=0,Q852,IF($F852=1,Q852,IF($F852=2,Q852,IF($F852=3,Q852,IF($F852=5,Q852,0)))))*K852,0)</f>
        <v>94</v>
      </c>
      <c r="X852" s="27">
        <f t="shared" ref="X852:X853" si="4475">ROUND(IF($F852=0,R852,IF($F852=1,R852,IF($F852=2,R852,IF($F852=3,R852,IF($F852=4,R852,IF($F852=5,R852,0))))))*L852,0)</f>
        <v>95</v>
      </c>
      <c r="Y852" s="27">
        <f t="shared" ref="Y852:Y853" si="4476">ROUND(IF($F852=0,M852,IF($F852=5,M852,0))*H852,0)</f>
        <v>0</v>
      </c>
      <c r="Z852" s="27">
        <f t="shared" ref="Z852:Z853" si="4477">ROUND(IF($F852=0,N852,IF($F852=5,N852,0))*H852,0)</f>
        <v>0</v>
      </c>
      <c r="AA852" s="27">
        <f t="shared" ref="AA852:AA853" si="4478">ROUND(IF($F852=0,O852,IF($F852=1,O852,IF($F852=5,O852,0)))*I852,0)</f>
        <v>0</v>
      </c>
      <c r="AB852" s="27">
        <f t="shared" ref="AB852:AB853" si="4479">ROUND(IF($F852=0,P852,IF($F852=1,P852,IF($F852=2,P852,IF($F852=5,P852,0))))*J852,0)</f>
        <v>91</v>
      </c>
      <c r="AC852" s="27">
        <f t="shared" ref="AC852:AC853" si="4480">ROUND(IF($F852=0,Q852,IF($F852=1,Q852,IF($F852=2,Q852,IF($F852=3,Q852,IF($F852=5,Q852,0)))))*K852,0)</f>
        <v>94</v>
      </c>
      <c r="AD852" s="27">
        <f t="shared" ref="AD852:AD853" si="4481">ROUND(IF($F852=0,R852,IF($F852=1,R852,IF($F852=2,R852,IF($F852=3,R852,IF($F852=4,R852,IF($F852=5,R852,0))))))*L852,0)</f>
        <v>95</v>
      </c>
    </row>
    <row r="853" spans="1:30" s="2" customFormat="1" ht="18" customHeight="1" outlineLevel="1">
      <c r="A853" s="72"/>
      <c r="B853" s="72"/>
      <c r="C853" s="11"/>
      <c r="D853" s="25" t="s">
        <v>647</v>
      </c>
      <c r="E853" s="4">
        <v>37000</v>
      </c>
      <c r="F853" s="9">
        <v>2</v>
      </c>
      <c r="G853" s="9"/>
      <c r="H853" s="3">
        <v>0.75</v>
      </c>
      <c r="I853" s="3">
        <v>0.8</v>
      </c>
      <c r="J853" s="3">
        <v>0.85</v>
      </c>
      <c r="K853" s="3">
        <v>0.85</v>
      </c>
      <c r="L853" s="3">
        <v>0.85</v>
      </c>
      <c r="M853" s="5">
        <f>M851-M852</f>
        <v>81</v>
      </c>
      <c r="N853" s="5">
        <f t="shared" ref="N853" si="4482">N851-N852</f>
        <v>81</v>
      </c>
      <c r="O853" s="5">
        <f t="shared" ref="O853:R853" si="4483">O851-O852</f>
        <v>79</v>
      </c>
      <c r="P853" s="5">
        <f t="shared" si="4483"/>
        <v>79</v>
      </c>
      <c r="Q853" s="5">
        <f t="shared" si="4483"/>
        <v>81</v>
      </c>
      <c r="R853" s="5">
        <f t="shared" si="4483"/>
        <v>82</v>
      </c>
      <c r="S853" s="27">
        <f t="shared" si="4470"/>
        <v>0</v>
      </c>
      <c r="T853" s="27">
        <f t="shared" si="4471"/>
        <v>0</v>
      </c>
      <c r="U853" s="27">
        <f t="shared" si="4472"/>
        <v>0</v>
      </c>
      <c r="V853" s="27">
        <f t="shared" si="4473"/>
        <v>67</v>
      </c>
      <c r="W853" s="27">
        <f t="shared" si="4474"/>
        <v>69</v>
      </c>
      <c r="X853" s="27">
        <f t="shared" si="4475"/>
        <v>70</v>
      </c>
      <c r="Y853" s="27">
        <f t="shared" si="4476"/>
        <v>0</v>
      </c>
      <c r="Z853" s="27">
        <f t="shared" si="4477"/>
        <v>0</v>
      </c>
      <c r="AA853" s="27">
        <f t="shared" si="4478"/>
        <v>0</v>
      </c>
      <c r="AB853" s="27">
        <f t="shared" si="4479"/>
        <v>67</v>
      </c>
      <c r="AC853" s="27">
        <f t="shared" si="4480"/>
        <v>69</v>
      </c>
      <c r="AD853" s="27">
        <f t="shared" si="4481"/>
        <v>70</v>
      </c>
    </row>
    <row r="854" spans="1:30" s="2" customFormat="1" ht="18" customHeight="1" outlineLevel="1">
      <c r="A854" s="72"/>
      <c r="B854" s="72"/>
      <c r="C854" s="22" t="s">
        <v>1053</v>
      </c>
      <c r="D854" s="25" t="s">
        <v>1122</v>
      </c>
      <c r="E854" s="4">
        <f>SUM(E855:E858)</f>
        <v>74666</v>
      </c>
      <c r="F854" s="9"/>
      <c r="G854" s="9"/>
      <c r="H854" s="3"/>
      <c r="I854" s="3"/>
      <c r="J854" s="3"/>
      <c r="K854" s="3"/>
      <c r="L854" s="3"/>
      <c r="M854" s="5">
        <f>VLOOKUP($C854,'[1]1.계획인구(행정)'!$C$7:$U$501,14,FALSE)</f>
        <v>180</v>
      </c>
      <c r="N854" s="5">
        <f>VLOOKUP($C854,'[1]1.계획인구(행정)'!$C$7:$U$501,15,FALSE)</f>
        <v>180</v>
      </c>
      <c r="O854" s="5">
        <f>VLOOKUP($C854,'[1]1.계획인구(행정)'!$C$7:$U$501,16,FALSE)</f>
        <v>177</v>
      </c>
      <c r="P854" s="5">
        <f>VLOOKUP($C854,'[1]1.계획인구(행정)'!$C$7:$U$501,17,FALSE)</f>
        <v>176</v>
      </c>
      <c r="Q854" s="5">
        <f>VLOOKUP($C854,'[1]1.계획인구(행정)'!$C$7:$U$501,18,FALSE)</f>
        <v>180</v>
      </c>
      <c r="R854" s="5">
        <f>VLOOKUP($C854,'[1]1.계획인구(행정)'!$C$7:$U$501,19,FALSE)</f>
        <v>183</v>
      </c>
      <c r="S854" s="5">
        <f>SUM(S855:S858)</f>
        <v>0</v>
      </c>
      <c r="T854" s="5">
        <f>SUM(T855:T858)</f>
        <v>0</v>
      </c>
      <c r="U854" s="5">
        <f t="shared" ref="U854:AD854" si="4484">SUM(U855:U858)</f>
        <v>0</v>
      </c>
      <c r="V854" s="5">
        <f t="shared" si="4484"/>
        <v>149</v>
      </c>
      <c r="W854" s="5">
        <f t="shared" si="4484"/>
        <v>152</v>
      </c>
      <c r="X854" s="5">
        <f t="shared" si="4484"/>
        <v>155</v>
      </c>
      <c r="Y854" s="5">
        <f t="shared" si="4484"/>
        <v>0</v>
      </c>
      <c r="Z854" s="5">
        <f t="shared" si="4484"/>
        <v>0</v>
      </c>
      <c r="AA854" s="5">
        <f t="shared" si="4484"/>
        <v>0</v>
      </c>
      <c r="AB854" s="5">
        <f t="shared" si="4484"/>
        <v>149</v>
      </c>
      <c r="AC854" s="5">
        <f t="shared" si="4484"/>
        <v>152</v>
      </c>
      <c r="AD854" s="5">
        <f t="shared" si="4484"/>
        <v>155</v>
      </c>
    </row>
    <row r="855" spans="1:30" s="2" customFormat="1" ht="18" customHeight="1" outlineLevel="1">
      <c r="A855" s="72"/>
      <c r="B855" s="72"/>
      <c r="C855" s="12"/>
      <c r="D855" s="25" t="s">
        <v>648</v>
      </c>
      <c r="E855" s="4">
        <v>15658</v>
      </c>
      <c r="F855" s="9">
        <v>2</v>
      </c>
      <c r="G855" s="9"/>
      <c r="H855" s="3">
        <v>0.75</v>
      </c>
      <c r="I855" s="3">
        <v>0.8</v>
      </c>
      <c r="J855" s="3">
        <v>0.85</v>
      </c>
      <c r="K855" s="3">
        <v>0.85</v>
      </c>
      <c r="L855" s="3">
        <v>0.85</v>
      </c>
      <c r="M855" s="5">
        <f>ROUND(M$854*($E855/$E$854),0)</f>
        <v>38</v>
      </c>
      <c r="N855" s="5">
        <f t="shared" ref="N855:R857" si="4485">ROUND(N$854*($E855/$E$854),0)</f>
        <v>38</v>
      </c>
      <c r="O855" s="5">
        <f t="shared" si="4485"/>
        <v>37</v>
      </c>
      <c r="P855" s="5">
        <f t="shared" si="4485"/>
        <v>37</v>
      </c>
      <c r="Q855" s="5">
        <f t="shared" si="4485"/>
        <v>38</v>
      </c>
      <c r="R855" s="5">
        <f t="shared" si="4485"/>
        <v>38</v>
      </c>
      <c r="S855" s="27">
        <f t="shared" ref="S855:S858" si="4486">ROUND(IF($F855=0,M855,IF($F855=5,0,0))*H855,0)</f>
        <v>0</v>
      </c>
      <c r="T855" s="27">
        <f t="shared" ref="T855:T858" si="4487">ROUND(IF($F855=0,N855,IF($F855=5,0,0))*H855,0)</f>
        <v>0</v>
      </c>
      <c r="U855" s="27">
        <f t="shared" ref="U855:U858" si="4488">ROUND(IF($F855=0,O855,IF($F855=1,O855,IF($F855=5,O855,0)))*I855,0)</f>
        <v>0</v>
      </c>
      <c r="V855" s="27">
        <f t="shared" ref="V855:V858" si="4489">ROUND(IF($F855=0,P855,IF($F855=1,P855,IF($F855=2,P855,IF($F855=5,P855,0))))*J855,0)</f>
        <v>31</v>
      </c>
      <c r="W855" s="27">
        <f t="shared" ref="W855:W858" si="4490">ROUND(IF($F855=0,Q855,IF($F855=1,Q855,IF($F855=2,Q855,IF($F855=3,Q855,IF($F855=5,Q855,0)))))*K855,0)</f>
        <v>32</v>
      </c>
      <c r="X855" s="27">
        <f t="shared" ref="X855:X858" si="4491">ROUND(IF($F855=0,R855,IF($F855=1,R855,IF($F855=2,R855,IF($F855=3,R855,IF($F855=4,R855,IF($F855=5,R855,0))))))*L855,0)</f>
        <v>32</v>
      </c>
      <c r="Y855" s="27">
        <f t="shared" ref="Y855:Y858" si="4492">ROUND(IF($F855=0,M855,IF($F855=5,M855,0))*H855,0)</f>
        <v>0</v>
      </c>
      <c r="Z855" s="27">
        <f t="shared" ref="Z855:Z858" si="4493">ROUND(IF($F855=0,N855,IF($F855=5,N855,0))*H855,0)</f>
        <v>0</v>
      </c>
      <c r="AA855" s="27">
        <f t="shared" ref="AA855:AA858" si="4494">ROUND(IF($F855=0,O855,IF($F855=1,O855,IF($F855=5,O855,0)))*I855,0)</f>
        <v>0</v>
      </c>
      <c r="AB855" s="27">
        <f t="shared" ref="AB855:AB858" si="4495">ROUND(IF($F855=0,P855,IF($F855=1,P855,IF($F855=2,P855,IF($F855=5,P855,0))))*J855,0)</f>
        <v>31</v>
      </c>
      <c r="AC855" s="27">
        <f t="shared" ref="AC855:AC858" si="4496">ROUND(IF($F855=0,Q855,IF($F855=1,Q855,IF($F855=2,Q855,IF($F855=3,Q855,IF($F855=5,Q855,0)))))*K855,0)</f>
        <v>32</v>
      </c>
      <c r="AD855" s="27">
        <f t="shared" ref="AD855:AD858" si="4497">ROUND(IF($F855=0,R855,IF($F855=1,R855,IF($F855=2,R855,IF($F855=3,R855,IF($F855=4,R855,IF($F855=5,R855,0))))))*L855,0)</f>
        <v>32</v>
      </c>
    </row>
    <row r="856" spans="1:30" s="2" customFormat="1" ht="18" customHeight="1" outlineLevel="1">
      <c r="A856" s="72"/>
      <c r="B856" s="72"/>
      <c r="C856" s="12"/>
      <c r="D856" s="25" t="s">
        <v>649</v>
      </c>
      <c r="E856" s="4">
        <v>11357</v>
      </c>
      <c r="F856" s="9">
        <v>2</v>
      </c>
      <c r="G856" s="9"/>
      <c r="H856" s="3">
        <v>0.75</v>
      </c>
      <c r="I856" s="3">
        <v>0.8</v>
      </c>
      <c r="J856" s="3">
        <v>0.85</v>
      </c>
      <c r="K856" s="3">
        <v>0.85</v>
      </c>
      <c r="L856" s="3">
        <v>0.85</v>
      </c>
      <c r="M856" s="5">
        <f t="shared" ref="M856:M857" si="4498">ROUND(M$854*($E856/$E$854),0)</f>
        <v>27</v>
      </c>
      <c r="N856" s="5">
        <f t="shared" si="4485"/>
        <v>27</v>
      </c>
      <c r="O856" s="5">
        <f t="shared" si="4485"/>
        <v>27</v>
      </c>
      <c r="P856" s="5">
        <f t="shared" si="4485"/>
        <v>27</v>
      </c>
      <c r="Q856" s="5">
        <f t="shared" si="4485"/>
        <v>27</v>
      </c>
      <c r="R856" s="5">
        <f t="shared" si="4485"/>
        <v>28</v>
      </c>
      <c r="S856" s="27">
        <f t="shared" si="4486"/>
        <v>0</v>
      </c>
      <c r="T856" s="27">
        <f t="shared" si="4487"/>
        <v>0</v>
      </c>
      <c r="U856" s="27">
        <f t="shared" si="4488"/>
        <v>0</v>
      </c>
      <c r="V856" s="27">
        <f t="shared" si="4489"/>
        <v>23</v>
      </c>
      <c r="W856" s="27">
        <f t="shared" si="4490"/>
        <v>23</v>
      </c>
      <c r="X856" s="27">
        <f t="shared" si="4491"/>
        <v>24</v>
      </c>
      <c r="Y856" s="27">
        <f t="shared" si="4492"/>
        <v>0</v>
      </c>
      <c r="Z856" s="27">
        <f t="shared" si="4493"/>
        <v>0</v>
      </c>
      <c r="AA856" s="27">
        <f t="shared" si="4494"/>
        <v>0</v>
      </c>
      <c r="AB856" s="27">
        <f t="shared" si="4495"/>
        <v>23</v>
      </c>
      <c r="AC856" s="27">
        <f t="shared" si="4496"/>
        <v>23</v>
      </c>
      <c r="AD856" s="27">
        <f t="shared" si="4497"/>
        <v>24</v>
      </c>
    </row>
    <row r="857" spans="1:30" s="2" customFormat="1" ht="18" customHeight="1" outlineLevel="1">
      <c r="A857" s="72"/>
      <c r="B857" s="72"/>
      <c r="C857" s="12"/>
      <c r="D857" s="25" t="s">
        <v>650</v>
      </c>
      <c r="E857" s="4">
        <v>15695</v>
      </c>
      <c r="F857" s="9">
        <v>2</v>
      </c>
      <c r="G857" s="9"/>
      <c r="H857" s="3">
        <v>0.75</v>
      </c>
      <c r="I857" s="3">
        <v>0.8</v>
      </c>
      <c r="J857" s="3">
        <v>0.85</v>
      </c>
      <c r="K857" s="3">
        <v>0.85</v>
      </c>
      <c r="L857" s="3">
        <v>0.85</v>
      </c>
      <c r="M857" s="5">
        <f t="shared" si="4498"/>
        <v>38</v>
      </c>
      <c r="N857" s="5">
        <f t="shared" si="4485"/>
        <v>38</v>
      </c>
      <c r="O857" s="5">
        <f t="shared" si="4485"/>
        <v>37</v>
      </c>
      <c r="P857" s="5">
        <f t="shared" si="4485"/>
        <v>37</v>
      </c>
      <c r="Q857" s="5">
        <f t="shared" si="4485"/>
        <v>38</v>
      </c>
      <c r="R857" s="5">
        <f t="shared" si="4485"/>
        <v>38</v>
      </c>
      <c r="S857" s="27">
        <f t="shared" si="4486"/>
        <v>0</v>
      </c>
      <c r="T857" s="27">
        <f t="shared" si="4487"/>
        <v>0</v>
      </c>
      <c r="U857" s="27">
        <f t="shared" si="4488"/>
        <v>0</v>
      </c>
      <c r="V857" s="27">
        <f t="shared" si="4489"/>
        <v>31</v>
      </c>
      <c r="W857" s="27">
        <f t="shared" si="4490"/>
        <v>32</v>
      </c>
      <c r="X857" s="27">
        <f t="shared" si="4491"/>
        <v>32</v>
      </c>
      <c r="Y857" s="27">
        <f t="shared" si="4492"/>
        <v>0</v>
      </c>
      <c r="Z857" s="27">
        <f t="shared" si="4493"/>
        <v>0</v>
      </c>
      <c r="AA857" s="27">
        <f t="shared" si="4494"/>
        <v>0</v>
      </c>
      <c r="AB857" s="27">
        <f t="shared" si="4495"/>
        <v>31</v>
      </c>
      <c r="AC857" s="27">
        <f t="shared" si="4496"/>
        <v>32</v>
      </c>
      <c r="AD857" s="27">
        <f t="shared" si="4497"/>
        <v>32</v>
      </c>
    </row>
    <row r="858" spans="1:30" s="2" customFormat="1" ht="18" customHeight="1" outlineLevel="1">
      <c r="A858" s="72"/>
      <c r="B858" s="72"/>
      <c r="C858" s="11"/>
      <c r="D858" s="25" t="s">
        <v>651</v>
      </c>
      <c r="E858" s="4">
        <v>31956</v>
      </c>
      <c r="F858" s="9">
        <v>2</v>
      </c>
      <c r="G858" s="9"/>
      <c r="H858" s="3">
        <v>0.75</v>
      </c>
      <c r="I858" s="3">
        <v>0.8</v>
      </c>
      <c r="J858" s="3">
        <v>0.85</v>
      </c>
      <c r="K858" s="3">
        <v>0.85</v>
      </c>
      <c r="L858" s="3">
        <v>0.85</v>
      </c>
      <c r="M858" s="5">
        <f>M854-M855-M856-M857</f>
        <v>77</v>
      </c>
      <c r="N858" s="5">
        <f t="shared" ref="N858" si="4499">N854-N855-N856-N857</f>
        <v>77</v>
      </c>
      <c r="O858" s="5">
        <f t="shared" ref="O858:R858" si="4500">O854-O855-O856-O857</f>
        <v>76</v>
      </c>
      <c r="P858" s="5">
        <f t="shared" si="4500"/>
        <v>75</v>
      </c>
      <c r="Q858" s="5">
        <f t="shared" si="4500"/>
        <v>77</v>
      </c>
      <c r="R858" s="5">
        <f t="shared" si="4500"/>
        <v>79</v>
      </c>
      <c r="S858" s="27">
        <f t="shared" si="4486"/>
        <v>0</v>
      </c>
      <c r="T858" s="27">
        <f t="shared" si="4487"/>
        <v>0</v>
      </c>
      <c r="U858" s="27">
        <f t="shared" si="4488"/>
        <v>0</v>
      </c>
      <c r="V858" s="27">
        <f t="shared" si="4489"/>
        <v>64</v>
      </c>
      <c r="W858" s="27">
        <f t="shared" si="4490"/>
        <v>65</v>
      </c>
      <c r="X858" s="27">
        <f t="shared" si="4491"/>
        <v>67</v>
      </c>
      <c r="Y858" s="27">
        <f t="shared" si="4492"/>
        <v>0</v>
      </c>
      <c r="Z858" s="27">
        <f t="shared" si="4493"/>
        <v>0</v>
      </c>
      <c r="AA858" s="27">
        <f t="shared" si="4494"/>
        <v>0</v>
      </c>
      <c r="AB858" s="27">
        <f t="shared" si="4495"/>
        <v>64</v>
      </c>
      <c r="AC858" s="27">
        <f t="shared" si="4496"/>
        <v>65</v>
      </c>
      <c r="AD858" s="27">
        <f t="shared" si="4497"/>
        <v>67</v>
      </c>
    </row>
    <row r="859" spans="1:30" s="2" customFormat="1" ht="18" customHeight="1">
      <c r="A859" s="72"/>
      <c r="B859" s="72" t="s">
        <v>523</v>
      </c>
      <c r="C859" s="25" t="s">
        <v>524</v>
      </c>
      <c r="D859" s="25" t="s">
        <v>2</v>
      </c>
      <c r="E859" s="4"/>
      <c r="F859" s="9"/>
      <c r="G859" s="9"/>
      <c r="H859" s="3"/>
      <c r="I859" s="3"/>
      <c r="J859" s="3"/>
      <c r="K859" s="3"/>
      <c r="L859" s="3"/>
      <c r="M859" s="5">
        <f>SUMPRODUCT(($D860:$D863="계")*(M860:M863))</f>
        <v>209</v>
      </c>
      <c r="N859" s="5">
        <f t="shared" ref="N859" si="4501">SUMPRODUCT(($D860:$D863="계")*(N860:N863))</f>
        <v>209</v>
      </c>
      <c r="O859" s="5">
        <f t="shared" ref="O859:R859" si="4502">SUMPRODUCT(($D860:$D863="계")*(O860:O863))</f>
        <v>206</v>
      </c>
      <c r="P859" s="5">
        <f t="shared" si="4502"/>
        <v>204</v>
      </c>
      <c r="Q859" s="5">
        <f t="shared" si="4502"/>
        <v>209</v>
      </c>
      <c r="R859" s="5">
        <f t="shared" si="4502"/>
        <v>212</v>
      </c>
      <c r="S859" s="5">
        <f t="shared" ref="S859:T859" si="4503">SUMPRODUCT(($D860:$D863="계")*(S860:S863))</f>
        <v>92</v>
      </c>
      <c r="T859" s="5">
        <f t="shared" si="4503"/>
        <v>161</v>
      </c>
      <c r="U859" s="5">
        <f t="shared" ref="U859" si="4504">SUMPRODUCT(($D860:$D863="계")*(U860:U863))</f>
        <v>165</v>
      </c>
      <c r="V859" s="5">
        <f t="shared" ref="V859" si="4505">SUMPRODUCT(($D860:$D863="계")*(V860:V863))</f>
        <v>173</v>
      </c>
      <c r="W859" s="5">
        <f t="shared" ref="W859" si="4506">SUMPRODUCT(($D860:$D863="계")*(W860:W863))</f>
        <v>178</v>
      </c>
      <c r="X859" s="5">
        <f t="shared" ref="X859" si="4507">SUMPRODUCT(($D860:$D863="계")*(X860:X863))</f>
        <v>180</v>
      </c>
      <c r="Y859" s="5">
        <f t="shared" ref="Y859:Z859" si="4508">SUMPRODUCT(($D860:$D863="계")*(Y860:Y863))</f>
        <v>92</v>
      </c>
      <c r="Z859" s="5">
        <f t="shared" si="4508"/>
        <v>161</v>
      </c>
      <c r="AA859" s="5">
        <f t="shared" ref="AA859" si="4509">SUMPRODUCT(($D860:$D863="계")*(AA860:AA863))</f>
        <v>165</v>
      </c>
      <c r="AB859" s="5">
        <f t="shared" ref="AB859" si="4510">SUMPRODUCT(($D860:$D863="계")*(AB860:AB863))</f>
        <v>173</v>
      </c>
      <c r="AC859" s="5">
        <f t="shared" ref="AC859" si="4511">SUMPRODUCT(($D860:$D863="계")*(AC860:AC863))</f>
        <v>178</v>
      </c>
      <c r="AD859" s="5">
        <f t="shared" ref="AD859" si="4512">SUMPRODUCT(($D860:$D863="계")*(AD860:AD863))</f>
        <v>180</v>
      </c>
    </row>
    <row r="860" spans="1:30" s="2" customFormat="1" ht="18" customHeight="1" outlineLevel="1">
      <c r="A860" s="72"/>
      <c r="B860" s="72"/>
      <c r="C860" s="22" t="s">
        <v>1054</v>
      </c>
      <c r="D860" s="25" t="s">
        <v>1122</v>
      </c>
      <c r="E860" s="4"/>
      <c r="F860" s="9"/>
      <c r="G860" s="9"/>
      <c r="H860" s="3"/>
      <c r="I860" s="3"/>
      <c r="J860" s="3"/>
      <c r="K860" s="3"/>
      <c r="L860" s="3"/>
      <c r="M860" s="5">
        <f>VLOOKUP($C860,'[1]1.계획인구(행정)'!$C$7:$U$501,14,FALSE)</f>
        <v>87</v>
      </c>
      <c r="N860" s="5">
        <f>VLOOKUP($C860,'[1]1.계획인구(행정)'!$C$7:$U$501,15,FALSE)</f>
        <v>87</v>
      </c>
      <c r="O860" s="5">
        <f>VLOOKUP($C860,'[1]1.계획인구(행정)'!$C$7:$U$501,16,FALSE)</f>
        <v>86</v>
      </c>
      <c r="P860" s="5">
        <f>VLOOKUP($C860,'[1]1.계획인구(행정)'!$C$7:$U$501,17,FALSE)</f>
        <v>85</v>
      </c>
      <c r="Q860" s="5">
        <f>VLOOKUP($C860,'[1]1.계획인구(행정)'!$C$7:$U$501,18,FALSE)</f>
        <v>87</v>
      </c>
      <c r="R860" s="5">
        <f>VLOOKUP($C860,'[1]1.계획인구(행정)'!$C$7:$U$501,19,FALSE)</f>
        <v>88</v>
      </c>
      <c r="S860" s="5">
        <f>SUM(S861)</f>
        <v>0</v>
      </c>
      <c r="T860" s="5">
        <f>SUM(T861)</f>
        <v>69</v>
      </c>
      <c r="U860" s="5">
        <f t="shared" ref="U860:AD860" si="4513">SUM(U861)</f>
        <v>69</v>
      </c>
      <c r="V860" s="5">
        <f t="shared" si="4513"/>
        <v>72</v>
      </c>
      <c r="W860" s="5">
        <f t="shared" si="4513"/>
        <v>74</v>
      </c>
      <c r="X860" s="5">
        <f t="shared" si="4513"/>
        <v>75</v>
      </c>
      <c r="Y860" s="5">
        <f t="shared" si="4513"/>
        <v>0</v>
      </c>
      <c r="Z860" s="5">
        <f t="shared" si="4513"/>
        <v>69</v>
      </c>
      <c r="AA860" s="5">
        <f t="shared" si="4513"/>
        <v>69</v>
      </c>
      <c r="AB860" s="5">
        <f t="shared" si="4513"/>
        <v>72</v>
      </c>
      <c r="AC860" s="5">
        <f t="shared" si="4513"/>
        <v>74</v>
      </c>
      <c r="AD860" s="5">
        <f t="shared" si="4513"/>
        <v>75</v>
      </c>
    </row>
    <row r="861" spans="1:30" s="2" customFormat="1" ht="18" customHeight="1" outlineLevel="1">
      <c r="A861" s="72"/>
      <c r="B861" s="72"/>
      <c r="C861" s="11"/>
      <c r="D861" s="25" t="s">
        <v>652</v>
      </c>
      <c r="E861" s="4"/>
      <c r="F861" s="9">
        <v>1</v>
      </c>
      <c r="G861" s="9"/>
      <c r="H861" s="3">
        <v>0.75</v>
      </c>
      <c r="I861" s="3">
        <v>0.8</v>
      </c>
      <c r="J861" s="3">
        <v>0.85</v>
      </c>
      <c r="K861" s="3">
        <v>0.85</v>
      </c>
      <c r="L861" s="3">
        <v>0.85</v>
      </c>
      <c r="M861" s="5">
        <f>M860</f>
        <v>87</v>
      </c>
      <c r="N861" s="5">
        <f t="shared" ref="N861:R861" si="4514">N860</f>
        <v>87</v>
      </c>
      <c r="O861" s="5">
        <f t="shared" si="4514"/>
        <v>86</v>
      </c>
      <c r="P861" s="5">
        <f t="shared" si="4514"/>
        <v>85</v>
      </c>
      <c r="Q861" s="5">
        <f t="shared" si="4514"/>
        <v>87</v>
      </c>
      <c r="R861" s="5">
        <f t="shared" si="4514"/>
        <v>88</v>
      </c>
      <c r="S861" s="27">
        <f t="shared" ref="S861" si="4515">ROUND(IF($F861=0,M861,IF($F861=5,0,0))*H861,0)</f>
        <v>0</v>
      </c>
      <c r="T861" s="27">
        <f>ROUND(IF($F861=0,N861,IF($F861=5,0,0))*H861,0)+U861</f>
        <v>69</v>
      </c>
      <c r="U861" s="27">
        <f>ROUND(IF($F861=0,O861,IF($F861=1,O861,IF($F861=5,O861,0)))*I861,0)</f>
        <v>69</v>
      </c>
      <c r="V861" s="27">
        <f>ROUND(IF($F861=0,P861,IF($F861=1,P861,IF($F861=2,P861,IF($F861=5,P861,0))))*J861,0)</f>
        <v>72</v>
      </c>
      <c r="W861" s="27">
        <f>ROUND(IF($F861=0,Q861,IF($F861=1,Q861,IF($F861=2,Q861,IF($F861=3,Q861,IF($F861=5,Q861,0)))))*K861,0)</f>
        <v>74</v>
      </c>
      <c r="X861" s="27">
        <f>ROUND(IF($F861=0,R861,IF($F861=1,R861,IF($F861=2,R861,IF($F861=3,R861,IF($F861=4,R861,IF($F861=5,R861,0))))))*L861,0)</f>
        <v>75</v>
      </c>
      <c r="Y861" s="27">
        <f t="shared" ref="Y861" si="4516">ROUND(IF($F861=0,M861,IF($F861=5,M861,0))*H861,0)</f>
        <v>0</v>
      </c>
      <c r="Z861" s="27">
        <f>ROUND(IF($F861=0,N861,IF($F861=5,N861,0))*H861,0)+AA861</f>
        <v>69</v>
      </c>
      <c r="AA861" s="27">
        <f>ROUND(IF($F861=0,O861,IF($F861=1,O861,IF($F861=5,O861,0)))*I861,0)</f>
        <v>69</v>
      </c>
      <c r="AB861" s="27">
        <f>ROUND(IF($F861=0,P861,IF($F861=1,P861,IF($F861=2,P861,IF($F861=5,P861,0))))*J861,0)</f>
        <v>72</v>
      </c>
      <c r="AC861" s="27">
        <f>ROUND(IF($F861=0,Q861,IF($F861=1,Q861,IF($F861=2,Q861,IF($F861=3,Q861,IF($F861=5,Q861,0)))))*K861,0)</f>
        <v>74</v>
      </c>
      <c r="AD861" s="27">
        <f>ROUND(IF($F861=0,R861,IF($F861=1,R861,IF($F861=2,R861,IF($F861=3,R861,IF($F861=4,R861,IF($F861=5,R861,0))))))*L861,0)</f>
        <v>75</v>
      </c>
    </row>
    <row r="862" spans="1:30" s="2" customFormat="1" ht="18" customHeight="1" outlineLevel="1">
      <c r="A862" s="72"/>
      <c r="B862" s="72"/>
      <c r="C862" s="22" t="s">
        <v>1055</v>
      </c>
      <c r="D862" s="25" t="s">
        <v>1122</v>
      </c>
      <c r="E862" s="4"/>
      <c r="F862" s="9"/>
      <c r="G862" s="9"/>
      <c r="H862" s="3"/>
      <c r="I862" s="3"/>
      <c r="J862" s="3"/>
      <c r="K862" s="3"/>
      <c r="L862" s="3"/>
      <c r="M862" s="5">
        <f>VLOOKUP($C862,'[1]1.계획인구(행정)'!$C$7:$U$501,14,FALSE)</f>
        <v>122</v>
      </c>
      <c r="N862" s="5">
        <f>VLOOKUP($C862,'[1]1.계획인구(행정)'!$C$7:$U$501,15,FALSE)</f>
        <v>122</v>
      </c>
      <c r="O862" s="5">
        <f>VLOOKUP($C862,'[1]1.계획인구(행정)'!$C$7:$U$501,16,FALSE)</f>
        <v>120</v>
      </c>
      <c r="P862" s="5">
        <f>VLOOKUP($C862,'[1]1.계획인구(행정)'!$C$7:$U$501,17,FALSE)</f>
        <v>119</v>
      </c>
      <c r="Q862" s="5">
        <f>VLOOKUP($C862,'[1]1.계획인구(행정)'!$C$7:$U$501,18,FALSE)</f>
        <v>122</v>
      </c>
      <c r="R862" s="5">
        <f>VLOOKUP($C862,'[1]1.계획인구(행정)'!$C$7:$U$501,19,FALSE)</f>
        <v>124</v>
      </c>
      <c r="S862" s="5">
        <f t="shared" ref="S862:AD862" si="4517">SUM(S863)</f>
        <v>92</v>
      </c>
      <c r="T862" s="5">
        <f t="shared" si="4517"/>
        <v>92</v>
      </c>
      <c r="U862" s="5">
        <f t="shared" si="4517"/>
        <v>96</v>
      </c>
      <c r="V862" s="5">
        <f t="shared" si="4517"/>
        <v>101</v>
      </c>
      <c r="W862" s="5">
        <f t="shared" si="4517"/>
        <v>104</v>
      </c>
      <c r="X862" s="5">
        <f t="shared" si="4517"/>
        <v>105</v>
      </c>
      <c r="Y862" s="5">
        <f t="shared" si="4517"/>
        <v>92</v>
      </c>
      <c r="Z862" s="5">
        <f t="shared" si="4517"/>
        <v>92</v>
      </c>
      <c r="AA862" s="5">
        <f t="shared" si="4517"/>
        <v>96</v>
      </c>
      <c r="AB862" s="5">
        <f t="shared" si="4517"/>
        <v>101</v>
      </c>
      <c r="AC862" s="5">
        <f t="shared" si="4517"/>
        <v>104</v>
      </c>
      <c r="AD862" s="5">
        <f t="shared" si="4517"/>
        <v>105</v>
      </c>
    </row>
    <row r="863" spans="1:30" s="2" customFormat="1" ht="18" customHeight="1" outlineLevel="1">
      <c r="A863" s="72"/>
      <c r="B863" s="72"/>
      <c r="C863" s="11"/>
      <c r="D863" s="25" t="s">
        <v>653</v>
      </c>
      <c r="E863" s="4"/>
      <c r="F863" s="9">
        <v>0</v>
      </c>
      <c r="G863" s="9"/>
      <c r="H863" s="3">
        <v>0.75</v>
      </c>
      <c r="I863" s="3">
        <v>0.8</v>
      </c>
      <c r="J863" s="3">
        <v>0.85</v>
      </c>
      <c r="K863" s="3">
        <v>0.85</v>
      </c>
      <c r="L863" s="3">
        <v>0.85</v>
      </c>
      <c r="M863" s="5">
        <f>M862</f>
        <v>122</v>
      </c>
      <c r="N863" s="5">
        <f t="shared" ref="N863:O863" si="4518">N862</f>
        <v>122</v>
      </c>
      <c r="O863" s="5">
        <f t="shared" si="4518"/>
        <v>120</v>
      </c>
      <c r="P863" s="5">
        <f t="shared" ref="P863" si="4519">P862</f>
        <v>119</v>
      </c>
      <c r="Q863" s="5">
        <f t="shared" ref="Q863" si="4520">Q862</f>
        <v>122</v>
      </c>
      <c r="R863" s="5">
        <f t="shared" ref="R863" si="4521">R862</f>
        <v>124</v>
      </c>
      <c r="S863" s="27">
        <f t="shared" ref="S863:S864" si="4522">ROUND(IF($F863=0,M863,IF($F863=5,0,0))*H863,0)</f>
        <v>92</v>
      </c>
      <c r="T863" s="27">
        <f t="shared" ref="T863:T864" si="4523">ROUND(IF($F863=0,N863,IF($F863=5,0,0))*H863,0)</f>
        <v>92</v>
      </c>
      <c r="U863" s="27">
        <f t="shared" ref="U863:U864" si="4524">ROUND(IF($F863=0,O863,IF($F863=1,O863,IF($F863=5,O863,0)))*I863,0)</f>
        <v>96</v>
      </c>
      <c r="V863" s="27">
        <f t="shared" ref="V863:V864" si="4525">ROUND(IF($F863=0,P863,IF($F863=1,P863,IF($F863=2,P863,IF($F863=5,P863,0))))*J863,0)</f>
        <v>101</v>
      </c>
      <c r="W863" s="27">
        <f t="shared" ref="W863:W864" si="4526">ROUND(IF($F863=0,Q863,IF($F863=1,Q863,IF($F863=2,Q863,IF($F863=3,Q863,IF($F863=5,Q863,0)))))*K863,0)</f>
        <v>104</v>
      </c>
      <c r="X863" s="27">
        <f t="shared" ref="X863:X864" si="4527">ROUND(IF($F863=0,R863,IF($F863=1,R863,IF($F863=2,R863,IF($F863=3,R863,IF($F863=4,R863,IF($F863=5,R863,0))))))*L863,0)</f>
        <v>105</v>
      </c>
      <c r="Y863" s="27">
        <f t="shared" ref="Y863:Y864" si="4528">ROUND(IF($F863=0,M863,IF($F863=5,M863,0))*H863,0)</f>
        <v>92</v>
      </c>
      <c r="Z863" s="27">
        <f t="shared" ref="Z863:Z864" si="4529">ROUND(IF($F863=0,N863,IF($F863=5,N863,0))*H863,0)</f>
        <v>92</v>
      </c>
      <c r="AA863" s="27">
        <f t="shared" ref="AA863:AA864" si="4530">ROUND(IF($F863=0,O863,IF($F863=1,O863,IF($F863=5,O863,0)))*I863,0)</f>
        <v>96</v>
      </c>
      <c r="AB863" s="27">
        <f t="shared" ref="AB863:AB864" si="4531">ROUND(IF($F863=0,P863,IF($F863=1,P863,IF($F863=2,P863,IF($F863=5,P863,0))))*J863,0)</f>
        <v>101</v>
      </c>
      <c r="AC863" s="27">
        <f t="shared" ref="AC863:AC864" si="4532">ROUND(IF($F863=0,Q863,IF($F863=1,Q863,IF($F863=2,Q863,IF($F863=3,Q863,IF($F863=5,Q863,0)))))*K863,0)</f>
        <v>104</v>
      </c>
      <c r="AD863" s="27">
        <f t="shared" ref="AD863:AD864" si="4533">ROUND(IF($F863=0,R863,IF($F863=1,R863,IF($F863=2,R863,IF($F863=3,R863,IF($F863=4,R863,IF($F863=5,R863,0))))))*L863,0)</f>
        <v>105</v>
      </c>
    </row>
    <row r="864" spans="1:30" s="2" customFormat="1" ht="18" customHeight="1">
      <c r="A864" s="72"/>
      <c r="B864" s="25" t="s">
        <v>525</v>
      </c>
      <c r="C864" s="25" t="s">
        <v>526</v>
      </c>
      <c r="D864" s="25" t="s">
        <v>2</v>
      </c>
      <c r="E864" s="4"/>
      <c r="F864" s="9">
        <v>2</v>
      </c>
      <c r="G864" s="9"/>
      <c r="H864" s="3">
        <v>0.75</v>
      </c>
      <c r="I864" s="3">
        <v>0.8</v>
      </c>
      <c r="J864" s="3">
        <v>0.85</v>
      </c>
      <c r="K864" s="3">
        <v>0.85</v>
      </c>
      <c r="L864" s="3">
        <v>0.85</v>
      </c>
      <c r="M864" s="5">
        <f>VLOOKUP($C864,'[1]1.계획인구(행정)'!$C$7:$U$501,14,FALSE)</f>
        <v>44</v>
      </c>
      <c r="N864" s="5">
        <f>VLOOKUP($C864,'[1]1.계획인구(행정)'!$C$7:$U$501,15,FALSE)</f>
        <v>44</v>
      </c>
      <c r="O864" s="5">
        <f>VLOOKUP($C864,'[1]1.계획인구(행정)'!$C$7:$U$501,16,FALSE)</f>
        <v>44</v>
      </c>
      <c r="P864" s="5">
        <f>VLOOKUP($C864,'[1]1.계획인구(행정)'!$C$7:$U$501,17,FALSE)</f>
        <v>42</v>
      </c>
      <c r="Q864" s="5">
        <f>VLOOKUP($C864,'[1]1.계획인구(행정)'!$C$7:$U$501,18,FALSE)</f>
        <v>43</v>
      </c>
      <c r="R864" s="5">
        <f>VLOOKUP($C864,'[1]1.계획인구(행정)'!$C$7:$U$501,19,FALSE)</f>
        <v>44</v>
      </c>
      <c r="S864" s="27">
        <f t="shared" si="4522"/>
        <v>0</v>
      </c>
      <c r="T864" s="27">
        <f t="shared" si="4523"/>
        <v>0</v>
      </c>
      <c r="U864" s="27">
        <f t="shared" si="4524"/>
        <v>0</v>
      </c>
      <c r="V864" s="27">
        <f t="shared" si="4525"/>
        <v>36</v>
      </c>
      <c r="W864" s="27">
        <f t="shared" si="4526"/>
        <v>37</v>
      </c>
      <c r="X864" s="27">
        <f t="shared" si="4527"/>
        <v>37</v>
      </c>
      <c r="Y864" s="27">
        <f t="shared" si="4528"/>
        <v>0</v>
      </c>
      <c r="Z864" s="27">
        <f t="shared" si="4529"/>
        <v>0</v>
      </c>
      <c r="AA864" s="27">
        <f t="shared" si="4530"/>
        <v>0</v>
      </c>
      <c r="AB864" s="27">
        <f t="shared" si="4531"/>
        <v>36</v>
      </c>
      <c r="AC864" s="27">
        <f t="shared" si="4532"/>
        <v>37</v>
      </c>
      <c r="AD864" s="27">
        <f t="shared" si="4533"/>
        <v>37</v>
      </c>
    </row>
    <row r="865" spans="1:30" s="2" customFormat="1" ht="18" customHeight="1">
      <c r="A865" s="72"/>
      <c r="B865" s="72" t="s">
        <v>527</v>
      </c>
      <c r="C865" s="25" t="s">
        <v>528</v>
      </c>
      <c r="D865" s="25" t="s">
        <v>2</v>
      </c>
      <c r="E865" s="4"/>
      <c r="F865" s="9"/>
      <c r="G865" s="9"/>
      <c r="H865" s="3"/>
      <c r="I865" s="3"/>
      <c r="J865" s="3"/>
      <c r="K865" s="3"/>
      <c r="L865" s="3"/>
      <c r="M865" s="5">
        <f>SUMPRODUCT(($D866:$D873="계")*(M866:M873))</f>
        <v>355</v>
      </c>
      <c r="N865" s="5">
        <f t="shared" ref="N865:R865" si="4534">SUMPRODUCT(($D866:$D873="계")*(N866:N873))</f>
        <v>355</v>
      </c>
      <c r="O865" s="5">
        <f t="shared" si="4534"/>
        <v>350</v>
      </c>
      <c r="P865" s="5">
        <f t="shared" si="4534"/>
        <v>347</v>
      </c>
      <c r="Q865" s="5">
        <f t="shared" si="4534"/>
        <v>355</v>
      </c>
      <c r="R865" s="5">
        <f t="shared" si="4534"/>
        <v>362</v>
      </c>
      <c r="S865" s="5">
        <f t="shared" ref="S865:T865" si="4535">SUMPRODUCT(($D866:$D873="계")*(S866:S873))</f>
        <v>0</v>
      </c>
      <c r="T865" s="5">
        <f t="shared" si="4535"/>
        <v>0</v>
      </c>
      <c r="U865" s="5">
        <f t="shared" ref="U865" si="4536">SUMPRODUCT(($D866:$D873="계")*(U866:U873))</f>
        <v>0</v>
      </c>
      <c r="V865" s="5">
        <f t="shared" ref="V865" si="4537">SUMPRODUCT(($D866:$D873="계")*(V866:V873))</f>
        <v>295</v>
      </c>
      <c r="W865" s="5">
        <f t="shared" ref="W865" si="4538">SUMPRODUCT(($D866:$D873="계")*(W866:W873))</f>
        <v>302</v>
      </c>
      <c r="X865" s="5">
        <f t="shared" ref="X865" si="4539">SUMPRODUCT(($D866:$D873="계")*(X866:X873))</f>
        <v>307</v>
      </c>
      <c r="Y865" s="5">
        <f t="shared" ref="Y865:Z865" si="4540">SUMPRODUCT(($D866:$D873="계")*(Y866:Y873))</f>
        <v>0</v>
      </c>
      <c r="Z865" s="5">
        <f t="shared" si="4540"/>
        <v>0</v>
      </c>
      <c r="AA865" s="5">
        <f t="shared" ref="AA865" si="4541">SUMPRODUCT(($D866:$D873="계")*(AA866:AA873))</f>
        <v>0</v>
      </c>
      <c r="AB865" s="5">
        <f t="shared" ref="AB865" si="4542">SUMPRODUCT(($D866:$D873="계")*(AB866:AB873))</f>
        <v>295</v>
      </c>
      <c r="AC865" s="5">
        <f t="shared" ref="AC865" si="4543">SUMPRODUCT(($D866:$D873="계")*(AC866:AC873))</f>
        <v>302</v>
      </c>
      <c r="AD865" s="5">
        <f t="shared" ref="AD865" si="4544">SUMPRODUCT(($D866:$D873="계")*(AD866:AD873))</f>
        <v>307</v>
      </c>
    </row>
    <row r="866" spans="1:30" s="2" customFormat="1" ht="18" customHeight="1" outlineLevel="1">
      <c r="A866" s="72"/>
      <c r="B866" s="72"/>
      <c r="C866" s="22" t="s">
        <v>1056</v>
      </c>
      <c r="D866" s="25" t="s">
        <v>1122</v>
      </c>
      <c r="E866" s="4"/>
      <c r="F866" s="9"/>
      <c r="G866" s="9"/>
      <c r="H866" s="3"/>
      <c r="I866" s="3"/>
      <c r="J866" s="3"/>
      <c r="K866" s="3"/>
      <c r="L866" s="3"/>
      <c r="M866" s="5">
        <f>VLOOKUP($C866,'[1]1.계획인구(행정)'!$C$7:$U$501,14,FALSE)</f>
        <v>157</v>
      </c>
      <c r="N866" s="5">
        <f>VLOOKUP($C866,'[1]1.계획인구(행정)'!$C$7:$U$501,15,FALSE)</f>
        <v>157</v>
      </c>
      <c r="O866" s="5">
        <f>VLOOKUP($C866,'[1]1.계획인구(행정)'!$C$7:$U$501,16,FALSE)</f>
        <v>155</v>
      </c>
      <c r="P866" s="5">
        <f>VLOOKUP($C866,'[1]1.계획인구(행정)'!$C$7:$U$501,17,FALSE)</f>
        <v>153</v>
      </c>
      <c r="Q866" s="5">
        <f>VLOOKUP($C866,'[1]1.계획인구(행정)'!$C$7:$U$501,18,FALSE)</f>
        <v>157</v>
      </c>
      <c r="R866" s="5">
        <f>VLOOKUP($C866,'[1]1.계획인구(행정)'!$C$7:$U$501,19,FALSE)</f>
        <v>160</v>
      </c>
      <c r="S866" s="5">
        <f t="shared" ref="S866:T866" si="4545">SUM(S867)</f>
        <v>0</v>
      </c>
      <c r="T866" s="5">
        <f t="shared" si="4545"/>
        <v>0</v>
      </c>
      <c r="U866" s="5">
        <f t="shared" ref="U866" si="4546">SUM(U867)</f>
        <v>0</v>
      </c>
      <c r="V866" s="5">
        <f t="shared" ref="V866" si="4547">SUM(V867)</f>
        <v>130</v>
      </c>
      <c r="W866" s="5">
        <f t="shared" ref="W866" si="4548">SUM(W867)</f>
        <v>133</v>
      </c>
      <c r="X866" s="5">
        <f t="shared" ref="X866" si="4549">SUM(X867)</f>
        <v>136</v>
      </c>
      <c r="Y866" s="5">
        <f t="shared" ref="Y866:Z866" si="4550">SUM(Y867)</f>
        <v>0</v>
      </c>
      <c r="Z866" s="5">
        <f t="shared" si="4550"/>
        <v>0</v>
      </c>
      <c r="AA866" s="5">
        <f t="shared" ref="AA866" si="4551">SUM(AA867)</f>
        <v>0</v>
      </c>
      <c r="AB866" s="5">
        <f t="shared" ref="AB866" si="4552">SUM(AB867)</f>
        <v>130</v>
      </c>
      <c r="AC866" s="5">
        <f t="shared" ref="AC866" si="4553">SUM(AC867)</f>
        <v>133</v>
      </c>
      <c r="AD866" s="5">
        <f t="shared" ref="AD866" si="4554">SUM(AD867)</f>
        <v>136</v>
      </c>
    </row>
    <row r="867" spans="1:30" s="2" customFormat="1" ht="18" customHeight="1" outlineLevel="1">
      <c r="A867" s="72"/>
      <c r="B867" s="72"/>
      <c r="C867" s="11"/>
      <c r="D867" s="25" t="s">
        <v>654</v>
      </c>
      <c r="E867" s="4"/>
      <c r="F867" s="9">
        <v>2</v>
      </c>
      <c r="G867" s="9"/>
      <c r="H867" s="3">
        <v>0.75</v>
      </c>
      <c r="I867" s="3">
        <v>0.8</v>
      </c>
      <c r="J867" s="3">
        <v>0.85</v>
      </c>
      <c r="K867" s="3">
        <v>0.85</v>
      </c>
      <c r="L867" s="3">
        <v>0.85</v>
      </c>
      <c r="M867" s="5">
        <f>M866</f>
        <v>157</v>
      </c>
      <c r="N867" s="5">
        <f t="shared" ref="N867:R867" si="4555">N866</f>
        <v>157</v>
      </c>
      <c r="O867" s="5">
        <f t="shared" si="4555"/>
        <v>155</v>
      </c>
      <c r="P867" s="5">
        <f t="shared" si="4555"/>
        <v>153</v>
      </c>
      <c r="Q867" s="5">
        <f t="shared" si="4555"/>
        <v>157</v>
      </c>
      <c r="R867" s="5">
        <f t="shared" si="4555"/>
        <v>160</v>
      </c>
      <c r="S867" s="27">
        <f t="shared" ref="S867" si="4556">ROUND(IF($F867=0,M867,IF($F867=5,0,0))*H867,0)</f>
        <v>0</v>
      </c>
      <c r="T867" s="27">
        <f t="shared" ref="T867" si="4557">ROUND(IF($F867=0,N867,IF($F867=5,0,0))*H867,0)</f>
        <v>0</v>
      </c>
      <c r="U867" s="27">
        <f>ROUND(IF($F867=0,O867,IF($F867=1,O867,IF($F867=5,O867,0)))*I867,0)</f>
        <v>0</v>
      </c>
      <c r="V867" s="27">
        <f>ROUND(IF($F867=0,P867,IF($F867=1,P867,IF($F867=2,P867,IF($F867=5,P867,0))))*J867,0)</f>
        <v>130</v>
      </c>
      <c r="W867" s="27">
        <f>ROUND(IF($F867=0,Q867,IF($F867=1,Q867,IF($F867=2,Q867,IF($F867=3,Q867,IF($F867=5,Q867,0)))))*K867,0)</f>
        <v>133</v>
      </c>
      <c r="X867" s="27">
        <f>ROUND(IF($F867=0,R867,IF($F867=1,R867,IF($F867=2,R867,IF($F867=3,R867,IF($F867=4,R867,IF($F867=5,R867,0))))))*L867,0)</f>
        <v>136</v>
      </c>
      <c r="Y867" s="27">
        <f t="shared" ref="Y867" si="4558">ROUND(IF($F867=0,M867,IF($F867=5,M867,0))*H867,0)</f>
        <v>0</v>
      </c>
      <c r="Z867" s="27">
        <f t="shared" ref="Z867" si="4559">ROUND(IF($F867=0,N867,IF($F867=5,N867,0))*H867,0)</f>
        <v>0</v>
      </c>
      <c r="AA867" s="27">
        <f>ROUND(IF($F867=0,O867,IF($F867=1,O867,IF($F867=5,O867,0)))*I867,0)</f>
        <v>0</v>
      </c>
      <c r="AB867" s="27">
        <f>ROUND(IF($F867=0,P867,IF($F867=1,P867,IF($F867=2,P867,IF($F867=5,P867,0))))*J867,0)</f>
        <v>130</v>
      </c>
      <c r="AC867" s="27">
        <f>ROUND(IF($F867=0,Q867,IF($F867=1,Q867,IF($F867=2,Q867,IF($F867=3,Q867,IF($F867=5,Q867,0)))))*K867,0)</f>
        <v>133</v>
      </c>
      <c r="AD867" s="27">
        <f>ROUND(IF($F867=0,R867,IF($F867=1,R867,IF($F867=2,R867,IF($F867=3,R867,IF($F867=4,R867,IF($F867=5,R867,0))))))*L867,0)</f>
        <v>136</v>
      </c>
    </row>
    <row r="868" spans="1:30" s="2" customFormat="1" ht="18" customHeight="1" outlineLevel="1">
      <c r="A868" s="72"/>
      <c r="B868" s="72"/>
      <c r="C868" s="22" t="s">
        <v>1057</v>
      </c>
      <c r="D868" s="25" t="s">
        <v>1122</v>
      </c>
      <c r="E868" s="4">
        <f>SUM(E869:E873)</f>
        <v>59499</v>
      </c>
      <c r="F868" s="9"/>
      <c r="G868" s="9"/>
      <c r="H868" s="3"/>
      <c r="I868" s="3"/>
      <c r="J868" s="3"/>
      <c r="K868" s="3"/>
      <c r="L868" s="3"/>
      <c r="M868" s="5">
        <f>VLOOKUP($C868,'[1]1.계획인구(행정)'!$C$7:$U$501,14,FALSE)</f>
        <v>198</v>
      </c>
      <c r="N868" s="5">
        <f>VLOOKUP($C868,'[1]1.계획인구(행정)'!$C$7:$U$501,15,FALSE)</f>
        <v>198</v>
      </c>
      <c r="O868" s="5">
        <f>VLOOKUP($C868,'[1]1.계획인구(행정)'!$C$7:$U$501,16,FALSE)</f>
        <v>195</v>
      </c>
      <c r="P868" s="5">
        <f>VLOOKUP($C868,'[1]1.계획인구(행정)'!$C$7:$U$501,17,FALSE)</f>
        <v>194</v>
      </c>
      <c r="Q868" s="5">
        <f>VLOOKUP($C868,'[1]1.계획인구(행정)'!$C$7:$U$501,18,FALSE)</f>
        <v>198</v>
      </c>
      <c r="R868" s="5">
        <f>VLOOKUP($C868,'[1]1.계획인구(행정)'!$C$7:$U$501,19,FALSE)</f>
        <v>202</v>
      </c>
      <c r="S868" s="5">
        <f>SUM(S869:S873)</f>
        <v>0</v>
      </c>
      <c r="T868" s="5">
        <f>SUM(T869:T873)</f>
        <v>0</v>
      </c>
      <c r="U868" s="5">
        <f t="shared" ref="U868:AD868" si="4560">SUM(U869:U873)</f>
        <v>0</v>
      </c>
      <c r="V868" s="5">
        <f t="shared" si="4560"/>
        <v>165</v>
      </c>
      <c r="W868" s="5">
        <f t="shared" si="4560"/>
        <v>169</v>
      </c>
      <c r="X868" s="5">
        <f t="shared" si="4560"/>
        <v>171</v>
      </c>
      <c r="Y868" s="5">
        <f t="shared" si="4560"/>
        <v>0</v>
      </c>
      <c r="Z868" s="5">
        <f t="shared" si="4560"/>
        <v>0</v>
      </c>
      <c r="AA868" s="5">
        <f t="shared" si="4560"/>
        <v>0</v>
      </c>
      <c r="AB868" s="5">
        <f t="shared" si="4560"/>
        <v>165</v>
      </c>
      <c r="AC868" s="5">
        <f t="shared" si="4560"/>
        <v>169</v>
      </c>
      <c r="AD868" s="5">
        <f t="shared" si="4560"/>
        <v>171</v>
      </c>
    </row>
    <row r="869" spans="1:30" s="2" customFormat="1" ht="18" customHeight="1" outlineLevel="1">
      <c r="A869" s="72"/>
      <c r="B869" s="72"/>
      <c r="C869" s="12"/>
      <c r="D869" s="25" t="s">
        <v>655</v>
      </c>
      <c r="E869" s="4">
        <v>16923</v>
      </c>
      <c r="F869" s="9">
        <v>2</v>
      </c>
      <c r="G869" s="9"/>
      <c r="H869" s="3">
        <v>0.75</v>
      </c>
      <c r="I869" s="3">
        <v>0.8</v>
      </c>
      <c r="J869" s="3">
        <v>0.85</v>
      </c>
      <c r="K869" s="3">
        <v>0.85</v>
      </c>
      <c r="L869" s="3">
        <v>0.85</v>
      </c>
      <c r="M869" s="5">
        <f>ROUND(M$868*($E869/$E$868),0)</f>
        <v>56</v>
      </c>
      <c r="N869" s="5">
        <f t="shared" ref="N869:R872" si="4561">ROUND(N$868*($E869/$E$868),0)</f>
        <v>56</v>
      </c>
      <c r="O869" s="5">
        <f t="shared" si="4561"/>
        <v>55</v>
      </c>
      <c r="P869" s="5">
        <f t="shared" si="4561"/>
        <v>55</v>
      </c>
      <c r="Q869" s="5">
        <f t="shared" si="4561"/>
        <v>56</v>
      </c>
      <c r="R869" s="5">
        <f t="shared" si="4561"/>
        <v>57</v>
      </c>
      <c r="S869" s="27">
        <f t="shared" ref="S869:S873" si="4562">ROUND(IF($F869=0,M869,IF($F869=5,0,0))*H869,0)</f>
        <v>0</v>
      </c>
      <c r="T869" s="27">
        <f t="shared" ref="T869:T873" si="4563">ROUND(IF($F869=0,N869,IF($F869=5,0,0))*H869,0)</f>
        <v>0</v>
      </c>
      <c r="U869" s="27">
        <f t="shared" ref="U869:U873" si="4564">ROUND(IF($F869=0,O869,IF($F869=1,O869,IF($F869=5,O869,0)))*I869,0)</f>
        <v>0</v>
      </c>
      <c r="V869" s="27">
        <f t="shared" ref="V869:V873" si="4565">ROUND(IF($F869=0,P869,IF($F869=1,P869,IF($F869=2,P869,IF($F869=5,P869,0))))*J869,0)</f>
        <v>47</v>
      </c>
      <c r="W869" s="27">
        <f t="shared" ref="W869:W873" si="4566">ROUND(IF($F869=0,Q869,IF($F869=1,Q869,IF($F869=2,Q869,IF($F869=3,Q869,IF($F869=5,Q869,0)))))*K869,0)</f>
        <v>48</v>
      </c>
      <c r="X869" s="27">
        <f t="shared" ref="X869:X873" si="4567">ROUND(IF($F869=0,R869,IF($F869=1,R869,IF($F869=2,R869,IF($F869=3,R869,IF($F869=4,R869,IF($F869=5,R869,0))))))*L869,0)</f>
        <v>48</v>
      </c>
      <c r="Y869" s="27">
        <f t="shared" ref="Y869:Y873" si="4568">ROUND(IF($F869=0,M869,IF($F869=5,M869,0))*H869,0)</f>
        <v>0</v>
      </c>
      <c r="Z869" s="27">
        <f t="shared" ref="Z869:Z873" si="4569">ROUND(IF($F869=0,N869,IF($F869=5,N869,0))*H869,0)</f>
        <v>0</v>
      </c>
      <c r="AA869" s="27">
        <f t="shared" ref="AA869:AA873" si="4570">ROUND(IF($F869=0,O869,IF($F869=1,O869,IF($F869=5,O869,0)))*I869,0)</f>
        <v>0</v>
      </c>
      <c r="AB869" s="27">
        <f t="shared" ref="AB869:AB873" si="4571">ROUND(IF($F869=0,P869,IF($F869=1,P869,IF($F869=2,P869,IF($F869=5,P869,0))))*J869,0)</f>
        <v>47</v>
      </c>
      <c r="AC869" s="27">
        <f t="shared" ref="AC869:AC873" si="4572">ROUND(IF($F869=0,Q869,IF($F869=1,Q869,IF($F869=2,Q869,IF($F869=3,Q869,IF($F869=5,Q869,0)))))*K869,0)</f>
        <v>48</v>
      </c>
      <c r="AD869" s="27">
        <f t="shared" ref="AD869:AD873" si="4573">ROUND(IF($F869=0,R869,IF($F869=1,R869,IF($F869=2,R869,IF($F869=3,R869,IF($F869=4,R869,IF($F869=5,R869,0))))))*L869,0)</f>
        <v>48</v>
      </c>
    </row>
    <row r="870" spans="1:30" s="2" customFormat="1" ht="18" customHeight="1" outlineLevel="1">
      <c r="A870" s="72"/>
      <c r="B870" s="72"/>
      <c r="C870" s="11"/>
      <c r="D870" s="25" t="s">
        <v>656</v>
      </c>
      <c r="E870" s="4">
        <v>11847</v>
      </c>
      <c r="F870" s="9">
        <v>2</v>
      </c>
      <c r="G870" s="9"/>
      <c r="H870" s="3">
        <v>0.75</v>
      </c>
      <c r="I870" s="3">
        <v>0.8</v>
      </c>
      <c r="J870" s="3">
        <v>0.85</v>
      </c>
      <c r="K870" s="3">
        <v>0.85</v>
      </c>
      <c r="L870" s="3">
        <v>0.85</v>
      </c>
      <c r="M870" s="5">
        <f t="shared" ref="M870:M872" si="4574">ROUND(M$868*($E870/$E$868),0)</f>
        <v>39</v>
      </c>
      <c r="N870" s="5">
        <f t="shared" si="4561"/>
        <v>39</v>
      </c>
      <c r="O870" s="5">
        <f t="shared" si="4561"/>
        <v>39</v>
      </c>
      <c r="P870" s="5">
        <f t="shared" si="4561"/>
        <v>39</v>
      </c>
      <c r="Q870" s="5">
        <f t="shared" si="4561"/>
        <v>39</v>
      </c>
      <c r="R870" s="5">
        <f t="shared" si="4561"/>
        <v>40</v>
      </c>
      <c r="S870" s="27">
        <f t="shared" si="4562"/>
        <v>0</v>
      </c>
      <c r="T870" s="27">
        <f t="shared" si="4563"/>
        <v>0</v>
      </c>
      <c r="U870" s="27">
        <f t="shared" si="4564"/>
        <v>0</v>
      </c>
      <c r="V870" s="27">
        <f t="shared" si="4565"/>
        <v>33</v>
      </c>
      <c r="W870" s="27">
        <f t="shared" si="4566"/>
        <v>33</v>
      </c>
      <c r="X870" s="27">
        <f t="shared" si="4567"/>
        <v>34</v>
      </c>
      <c r="Y870" s="27">
        <f t="shared" si="4568"/>
        <v>0</v>
      </c>
      <c r="Z870" s="27">
        <f t="shared" si="4569"/>
        <v>0</v>
      </c>
      <c r="AA870" s="27">
        <f t="shared" si="4570"/>
        <v>0</v>
      </c>
      <c r="AB870" s="27">
        <f t="shared" si="4571"/>
        <v>33</v>
      </c>
      <c r="AC870" s="27">
        <f t="shared" si="4572"/>
        <v>33</v>
      </c>
      <c r="AD870" s="27">
        <f t="shared" si="4573"/>
        <v>34</v>
      </c>
    </row>
    <row r="871" spans="1:30" s="2" customFormat="1" ht="17.100000000000001" customHeight="1" outlineLevel="1">
      <c r="A871" s="72" t="s">
        <v>1517</v>
      </c>
      <c r="B871" s="72" t="s">
        <v>1518</v>
      </c>
      <c r="C871" s="40"/>
      <c r="D871" s="25" t="s">
        <v>657</v>
      </c>
      <c r="E871" s="4">
        <v>14893</v>
      </c>
      <c r="F871" s="9">
        <v>2</v>
      </c>
      <c r="G871" s="9"/>
      <c r="H871" s="3">
        <v>0.75</v>
      </c>
      <c r="I871" s="3">
        <v>0.8</v>
      </c>
      <c r="J871" s="3">
        <v>0.85</v>
      </c>
      <c r="K871" s="3">
        <v>0.85</v>
      </c>
      <c r="L871" s="3">
        <v>0.85</v>
      </c>
      <c r="M871" s="5">
        <f t="shared" si="4574"/>
        <v>50</v>
      </c>
      <c r="N871" s="5">
        <f t="shared" si="4561"/>
        <v>50</v>
      </c>
      <c r="O871" s="5">
        <f t="shared" si="4561"/>
        <v>49</v>
      </c>
      <c r="P871" s="5">
        <f t="shared" si="4561"/>
        <v>49</v>
      </c>
      <c r="Q871" s="5">
        <f t="shared" si="4561"/>
        <v>50</v>
      </c>
      <c r="R871" s="5">
        <f t="shared" si="4561"/>
        <v>51</v>
      </c>
      <c r="S871" s="27">
        <f t="shared" si="4562"/>
        <v>0</v>
      </c>
      <c r="T871" s="27">
        <f t="shared" si="4563"/>
        <v>0</v>
      </c>
      <c r="U871" s="27">
        <f t="shared" si="4564"/>
        <v>0</v>
      </c>
      <c r="V871" s="27">
        <f t="shared" si="4565"/>
        <v>42</v>
      </c>
      <c r="W871" s="27">
        <f t="shared" si="4566"/>
        <v>43</v>
      </c>
      <c r="X871" s="27">
        <f t="shared" si="4567"/>
        <v>43</v>
      </c>
      <c r="Y871" s="27">
        <f t="shared" si="4568"/>
        <v>0</v>
      </c>
      <c r="Z871" s="27">
        <f t="shared" si="4569"/>
        <v>0</v>
      </c>
      <c r="AA871" s="27">
        <f t="shared" si="4570"/>
        <v>0</v>
      </c>
      <c r="AB871" s="27">
        <f t="shared" si="4571"/>
        <v>42</v>
      </c>
      <c r="AC871" s="27">
        <f t="shared" si="4572"/>
        <v>43</v>
      </c>
      <c r="AD871" s="27">
        <f t="shared" si="4573"/>
        <v>43</v>
      </c>
    </row>
    <row r="872" spans="1:30" s="2" customFormat="1" ht="17.100000000000001" customHeight="1" outlineLevel="1">
      <c r="A872" s="72"/>
      <c r="B872" s="72"/>
      <c r="C872" s="12"/>
      <c r="D872" s="25" t="s">
        <v>658</v>
      </c>
      <c r="E872" s="4">
        <v>7652</v>
      </c>
      <c r="F872" s="9">
        <v>2</v>
      </c>
      <c r="G872" s="9"/>
      <c r="H872" s="3">
        <v>0.75</v>
      </c>
      <c r="I872" s="3">
        <v>0.8</v>
      </c>
      <c r="J872" s="3">
        <v>0.85</v>
      </c>
      <c r="K872" s="3">
        <v>0.85</v>
      </c>
      <c r="L872" s="3">
        <v>0.85</v>
      </c>
      <c r="M872" s="5">
        <f t="shared" si="4574"/>
        <v>25</v>
      </c>
      <c r="N872" s="5">
        <f t="shared" si="4561"/>
        <v>25</v>
      </c>
      <c r="O872" s="5">
        <f t="shared" si="4561"/>
        <v>25</v>
      </c>
      <c r="P872" s="5">
        <f t="shared" si="4561"/>
        <v>25</v>
      </c>
      <c r="Q872" s="5">
        <f t="shared" si="4561"/>
        <v>25</v>
      </c>
      <c r="R872" s="5">
        <f t="shared" si="4561"/>
        <v>26</v>
      </c>
      <c r="S872" s="27">
        <f t="shared" si="4562"/>
        <v>0</v>
      </c>
      <c r="T872" s="27">
        <f t="shared" si="4563"/>
        <v>0</v>
      </c>
      <c r="U872" s="27">
        <f t="shared" si="4564"/>
        <v>0</v>
      </c>
      <c r="V872" s="27">
        <f t="shared" si="4565"/>
        <v>21</v>
      </c>
      <c r="W872" s="27">
        <f t="shared" si="4566"/>
        <v>21</v>
      </c>
      <c r="X872" s="27">
        <f t="shared" si="4567"/>
        <v>22</v>
      </c>
      <c r="Y872" s="27">
        <f t="shared" si="4568"/>
        <v>0</v>
      </c>
      <c r="Z872" s="27">
        <f t="shared" si="4569"/>
        <v>0</v>
      </c>
      <c r="AA872" s="27">
        <f t="shared" si="4570"/>
        <v>0</v>
      </c>
      <c r="AB872" s="27">
        <f t="shared" si="4571"/>
        <v>21</v>
      </c>
      <c r="AC872" s="27">
        <f t="shared" si="4572"/>
        <v>21</v>
      </c>
      <c r="AD872" s="27">
        <f t="shared" si="4573"/>
        <v>22</v>
      </c>
    </row>
    <row r="873" spans="1:30" s="2" customFormat="1" ht="17.100000000000001" customHeight="1" outlineLevel="1">
      <c r="A873" s="72"/>
      <c r="B873" s="72"/>
      <c r="C873" s="11"/>
      <c r="D873" s="25" t="s">
        <v>659</v>
      </c>
      <c r="E873" s="4">
        <v>8184</v>
      </c>
      <c r="F873" s="9">
        <v>2</v>
      </c>
      <c r="G873" s="9"/>
      <c r="H873" s="3">
        <v>0.75</v>
      </c>
      <c r="I873" s="3">
        <v>0.8</v>
      </c>
      <c r="J873" s="3">
        <v>0.85</v>
      </c>
      <c r="K873" s="3">
        <v>0.85</v>
      </c>
      <c r="L873" s="3">
        <v>0.85</v>
      </c>
      <c r="M873" s="5">
        <f>M868-M869-M870-M871-M872</f>
        <v>28</v>
      </c>
      <c r="N873" s="5">
        <f t="shared" ref="N873" si="4575">N868-N869-N870-N871-N872</f>
        <v>28</v>
      </c>
      <c r="O873" s="5">
        <f t="shared" ref="O873:R873" si="4576">O868-O869-O870-O871-O872</f>
        <v>27</v>
      </c>
      <c r="P873" s="5">
        <f t="shared" si="4576"/>
        <v>26</v>
      </c>
      <c r="Q873" s="5">
        <f t="shared" si="4576"/>
        <v>28</v>
      </c>
      <c r="R873" s="5">
        <f t="shared" si="4576"/>
        <v>28</v>
      </c>
      <c r="S873" s="27">
        <f t="shared" si="4562"/>
        <v>0</v>
      </c>
      <c r="T873" s="27">
        <f t="shared" si="4563"/>
        <v>0</v>
      </c>
      <c r="U873" s="27">
        <f t="shared" si="4564"/>
        <v>0</v>
      </c>
      <c r="V873" s="27">
        <f t="shared" si="4565"/>
        <v>22</v>
      </c>
      <c r="W873" s="27">
        <f t="shared" si="4566"/>
        <v>24</v>
      </c>
      <c r="X873" s="27">
        <f t="shared" si="4567"/>
        <v>24</v>
      </c>
      <c r="Y873" s="27">
        <f t="shared" si="4568"/>
        <v>0</v>
      </c>
      <c r="Z873" s="27">
        <f t="shared" si="4569"/>
        <v>0</v>
      </c>
      <c r="AA873" s="27">
        <f t="shared" si="4570"/>
        <v>0</v>
      </c>
      <c r="AB873" s="27">
        <f t="shared" si="4571"/>
        <v>22</v>
      </c>
      <c r="AC873" s="27">
        <f t="shared" si="4572"/>
        <v>24</v>
      </c>
      <c r="AD873" s="27">
        <f t="shared" si="4573"/>
        <v>24</v>
      </c>
    </row>
    <row r="874" spans="1:30" s="2" customFormat="1" ht="17.100000000000001" customHeight="1">
      <c r="A874" s="72"/>
      <c r="B874" s="72" t="s">
        <v>529</v>
      </c>
      <c r="C874" s="25" t="s">
        <v>530</v>
      </c>
      <c r="D874" s="25" t="s">
        <v>2</v>
      </c>
      <c r="E874" s="4"/>
      <c r="F874" s="9"/>
      <c r="G874" s="9"/>
      <c r="H874" s="3"/>
      <c r="I874" s="3"/>
      <c r="J874" s="3"/>
      <c r="K874" s="3"/>
      <c r="L874" s="3"/>
      <c r="M874" s="5">
        <f>SUMPRODUCT(($D875:$D881="계")*(M875:M881))</f>
        <v>422</v>
      </c>
      <c r="N874" s="5">
        <f t="shared" ref="N874" si="4577">SUMPRODUCT(($D875:$D881="계")*(N875:N881))</f>
        <v>422</v>
      </c>
      <c r="O874" s="5">
        <f t="shared" ref="O874:R874" si="4578">SUMPRODUCT(($D875:$D881="계")*(O875:O881))</f>
        <v>416</v>
      </c>
      <c r="P874" s="5">
        <f t="shared" si="4578"/>
        <v>411</v>
      </c>
      <c r="Q874" s="5">
        <f t="shared" si="4578"/>
        <v>422</v>
      </c>
      <c r="R874" s="5">
        <f t="shared" si="4578"/>
        <v>429</v>
      </c>
      <c r="S874" s="5">
        <f t="shared" ref="S874:T874" si="4579">SUMPRODUCT(($D875:$D881="계")*(S875:S881))</f>
        <v>0</v>
      </c>
      <c r="T874" s="5">
        <f t="shared" si="4579"/>
        <v>0</v>
      </c>
      <c r="U874" s="5">
        <f t="shared" ref="U874" si="4580">SUMPRODUCT(($D875:$D881="계")*(U875:U881))</f>
        <v>0</v>
      </c>
      <c r="V874" s="5">
        <f t="shared" ref="V874" si="4581">SUMPRODUCT(($D875:$D881="계")*(V875:V881))</f>
        <v>350</v>
      </c>
      <c r="W874" s="5">
        <f t="shared" ref="W874" si="4582">SUMPRODUCT(($D875:$D881="계")*(W875:W881))</f>
        <v>358</v>
      </c>
      <c r="X874" s="5">
        <f t="shared" ref="X874" si="4583">SUMPRODUCT(($D875:$D881="계")*(X875:X881))</f>
        <v>365</v>
      </c>
      <c r="Y874" s="5">
        <f t="shared" ref="Y874:Z874" si="4584">SUMPRODUCT(($D875:$D881="계")*(Y875:Y881))</f>
        <v>0</v>
      </c>
      <c r="Z874" s="5">
        <f t="shared" si="4584"/>
        <v>0</v>
      </c>
      <c r="AA874" s="5">
        <f t="shared" ref="AA874" si="4585">SUMPRODUCT(($D875:$D881="계")*(AA875:AA881))</f>
        <v>0</v>
      </c>
      <c r="AB874" s="5">
        <f t="shared" ref="AB874" si="4586">SUMPRODUCT(($D875:$D881="계")*(AB875:AB881))</f>
        <v>350</v>
      </c>
      <c r="AC874" s="5">
        <f t="shared" ref="AC874" si="4587">SUMPRODUCT(($D875:$D881="계")*(AC875:AC881))</f>
        <v>358</v>
      </c>
      <c r="AD874" s="5">
        <f t="shared" ref="AD874" si="4588">SUMPRODUCT(($D875:$D881="계")*(AD875:AD881))</f>
        <v>365</v>
      </c>
    </row>
    <row r="875" spans="1:30" s="2" customFormat="1" ht="17.100000000000001" customHeight="1" outlineLevel="1">
      <c r="A875" s="72"/>
      <c r="B875" s="72"/>
      <c r="C875" s="22" t="s">
        <v>1058</v>
      </c>
      <c r="D875" s="25" t="s">
        <v>1122</v>
      </c>
      <c r="E875" s="4">
        <f>SUM(E876:E877)</f>
        <v>55949</v>
      </c>
      <c r="F875" s="9"/>
      <c r="G875" s="9"/>
      <c r="H875" s="3"/>
      <c r="I875" s="3"/>
      <c r="J875" s="3"/>
      <c r="K875" s="3"/>
      <c r="L875" s="3"/>
      <c r="M875" s="5">
        <f>VLOOKUP($C875,'[1]1.계획인구(행정)'!$C$7:$U$501,14,FALSE)</f>
        <v>163</v>
      </c>
      <c r="N875" s="5">
        <f>VLOOKUP($C875,'[1]1.계획인구(행정)'!$C$7:$U$501,15,FALSE)</f>
        <v>163</v>
      </c>
      <c r="O875" s="5">
        <f>VLOOKUP($C875,'[1]1.계획인구(행정)'!$C$7:$U$501,16,FALSE)</f>
        <v>161</v>
      </c>
      <c r="P875" s="5">
        <f>VLOOKUP($C875,'[1]1.계획인구(행정)'!$C$7:$U$501,17,FALSE)</f>
        <v>159</v>
      </c>
      <c r="Q875" s="5">
        <f>VLOOKUP($C875,'[1]1.계획인구(행정)'!$C$7:$U$501,18,FALSE)</f>
        <v>163</v>
      </c>
      <c r="R875" s="5">
        <f>VLOOKUP($C875,'[1]1.계획인구(행정)'!$C$7:$U$501,19,FALSE)</f>
        <v>166</v>
      </c>
      <c r="S875" s="5">
        <f>SUM(S876:S877)</f>
        <v>0</v>
      </c>
      <c r="T875" s="5">
        <f>SUM(T876:T877)</f>
        <v>0</v>
      </c>
      <c r="U875" s="5">
        <f t="shared" ref="U875:AD875" si="4589">SUM(U876:U877)</f>
        <v>0</v>
      </c>
      <c r="V875" s="5">
        <f t="shared" si="4589"/>
        <v>135</v>
      </c>
      <c r="W875" s="5">
        <f t="shared" si="4589"/>
        <v>138</v>
      </c>
      <c r="X875" s="5">
        <f t="shared" si="4589"/>
        <v>141</v>
      </c>
      <c r="Y875" s="5">
        <f t="shared" si="4589"/>
        <v>0</v>
      </c>
      <c r="Z875" s="5">
        <f t="shared" ref="Z875" si="4590">SUM(Z876:Z877)</f>
        <v>0</v>
      </c>
      <c r="AA875" s="5">
        <f t="shared" si="4589"/>
        <v>0</v>
      </c>
      <c r="AB875" s="5">
        <f t="shared" si="4589"/>
        <v>135</v>
      </c>
      <c r="AC875" s="5">
        <f t="shared" si="4589"/>
        <v>138</v>
      </c>
      <c r="AD875" s="5">
        <f t="shared" si="4589"/>
        <v>141</v>
      </c>
    </row>
    <row r="876" spans="1:30" s="2" customFormat="1" ht="17.100000000000001" customHeight="1" outlineLevel="1">
      <c r="A876" s="72"/>
      <c r="B876" s="72"/>
      <c r="C876" s="12"/>
      <c r="D876" s="25" t="s">
        <v>660</v>
      </c>
      <c r="E876" s="4">
        <v>34116</v>
      </c>
      <c r="F876" s="9">
        <v>2</v>
      </c>
      <c r="G876" s="9"/>
      <c r="H876" s="3">
        <v>0.75</v>
      </c>
      <c r="I876" s="3">
        <v>0.8</v>
      </c>
      <c r="J876" s="3">
        <v>0.85</v>
      </c>
      <c r="K876" s="3">
        <v>0.85</v>
      </c>
      <c r="L876" s="3">
        <v>0.85</v>
      </c>
      <c r="M876" s="5">
        <f>ROUND(M$875*($E876/$E$875),0)</f>
        <v>99</v>
      </c>
      <c r="N876" s="5">
        <f t="shared" ref="N876:R876" si="4591">ROUND(N$875*($E876/$E$875),0)</f>
        <v>99</v>
      </c>
      <c r="O876" s="5">
        <f t="shared" si="4591"/>
        <v>98</v>
      </c>
      <c r="P876" s="5">
        <f t="shared" si="4591"/>
        <v>97</v>
      </c>
      <c r="Q876" s="5">
        <f t="shared" si="4591"/>
        <v>99</v>
      </c>
      <c r="R876" s="5">
        <f t="shared" si="4591"/>
        <v>101</v>
      </c>
      <c r="S876" s="27">
        <f t="shared" ref="S876:S877" si="4592">ROUND(IF($F876=0,M876,IF($F876=5,0,0))*H876,0)</f>
        <v>0</v>
      </c>
      <c r="T876" s="27">
        <f t="shared" ref="T876:T877" si="4593">ROUND(IF($F876=0,N876,IF($F876=5,0,0))*H876,0)</f>
        <v>0</v>
      </c>
      <c r="U876" s="27">
        <f t="shared" ref="U876:U877" si="4594">ROUND(IF($F876=0,O876,IF($F876=1,O876,IF($F876=5,O876,0)))*I876,0)</f>
        <v>0</v>
      </c>
      <c r="V876" s="27">
        <f t="shared" ref="V876:V877" si="4595">ROUND(IF($F876=0,P876,IF($F876=1,P876,IF($F876=2,P876,IF($F876=5,P876,0))))*J876,0)</f>
        <v>82</v>
      </c>
      <c r="W876" s="27">
        <f t="shared" ref="W876:W877" si="4596">ROUND(IF($F876=0,Q876,IF($F876=1,Q876,IF($F876=2,Q876,IF($F876=3,Q876,IF($F876=5,Q876,0)))))*K876,0)</f>
        <v>84</v>
      </c>
      <c r="X876" s="27">
        <f t="shared" ref="X876:X877" si="4597">ROUND(IF($F876=0,R876,IF($F876=1,R876,IF($F876=2,R876,IF($F876=3,R876,IF($F876=4,R876,IF($F876=5,R876,0))))))*L876,0)</f>
        <v>86</v>
      </c>
      <c r="Y876" s="27">
        <f t="shared" ref="Y876:Y877" si="4598">ROUND(IF($F876=0,M876,IF($F876=5,M876,0))*H876,0)</f>
        <v>0</v>
      </c>
      <c r="Z876" s="27">
        <f t="shared" ref="Z876:Z877" si="4599">ROUND(IF($F876=0,N876,IF($F876=5,N876,0))*H876,0)</f>
        <v>0</v>
      </c>
      <c r="AA876" s="27">
        <f t="shared" ref="AA876:AA877" si="4600">ROUND(IF($F876=0,O876,IF($F876=1,O876,IF($F876=5,O876,0)))*I876,0)</f>
        <v>0</v>
      </c>
      <c r="AB876" s="27">
        <f t="shared" ref="AB876:AB877" si="4601">ROUND(IF($F876=0,P876,IF($F876=1,P876,IF($F876=2,P876,IF($F876=5,P876,0))))*J876,0)</f>
        <v>82</v>
      </c>
      <c r="AC876" s="27">
        <f t="shared" ref="AC876:AC877" si="4602">ROUND(IF($F876=0,Q876,IF($F876=1,Q876,IF($F876=2,Q876,IF($F876=3,Q876,IF($F876=5,Q876,0)))))*K876,0)</f>
        <v>84</v>
      </c>
      <c r="AD876" s="27">
        <f t="shared" ref="AD876:AD877" si="4603">ROUND(IF($F876=0,R876,IF($F876=1,R876,IF($F876=2,R876,IF($F876=3,R876,IF($F876=4,R876,IF($F876=5,R876,0))))))*L876,0)</f>
        <v>86</v>
      </c>
    </row>
    <row r="877" spans="1:30" s="2" customFormat="1" ht="17.100000000000001" customHeight="1" outlineLevel="1">
      <c r="A877" s="72"/>
      <c r="B877" s="72"/>
      <c r="C877" s="11"/>
      <c r="D877" s="25" t="s">
        <v>661</v>
      </c>
      <c r="E877" s="4">
        <v>21833</v>
      </c>
      <c r="F877" s="9">
        <v>2</v>
      </c>
      <c r="G877" s="9"/>
      <c r="H877" s="3">
        <v>0.75</v>
      </c>
      <c r="I877" s="3">
        <v>0.8</v>
      </c>
      <c r="J877" s="3">
        <v>0.85</v>
      </c>
      <c r="K877" s="3">
        <v>0.85</v>
      </c>
      <c r="L877" s="3">
        <v>0.85</v>
      </c>
      <c r="M877" s="5">
        <f>M875-M876</f>
        <v>64</v>
      </c>
      <c r="N877" s="5">
        <f t="shared" ref="N877" si="4604">N875-N876</f>
        <v>64</v>
      </c>
      <c r="O877" s="5">
        <f t="shared" ref="O877:R877" si="4605">O875-O876</f>
        <v>63</v>
      </c>
      <c r="P877" s="5">
        <f t="shared" si="4605"/>
        <v>62</v>
      </c>
      <c r="Q877" s="5">
        <f t="shared" si="4605"/>
        <v>64</v>
      </c>
      <c r="R877" s="5">
        <f t="shared" si="4605"/>
        <v>65</v>
      </c>
      <c r="S877" s="27">
        <f t="shared" si="4592"/>
        <v>0</v>
      </c>
      <c r="T877" s="27">
        <f t="shared" si="4593"/>
        <v>0</v>
      </c>
      <c r="U877" s="27">
        <f t="shared" si="4594"/>
        <v>0</v>
      </c>
      <c r="V877" s="27">
        <f t="shared" si="4595"/>
        <v>53</v>
      </c>
      <c r="W877" s="27">
        <f t="shared" si="4596"/>
        <v>54</v>
      </c>
      <c r="X877" s="27">
        <f t="shared" si="4597"/>
        <v>55</v>
      </c>
      <c r="Y877" s="27">
        <f t="shared" si="4598"/>
        <v>0</v>
      </c>
      <c r="Z877" s="27">
        <f t="shared" si="4599"/>
        <v>0</v>
      </c>
      <c r="AA877" s="27">
        <f t="shared" si="4600"/>
        <v>0</v>
      </c>
      <c r="AB877" s="27">
        <f t="shared" si="4601"/>
        <v>53</v>
      </c>
      <c r="AC877" s="27">
        <f t="shared" si="4602"/>
        <v>54</v>
      </c>
      <c r="AD877" s="27">
        <f t="shared" si="4603"/>
        <v>55</v>
      </c>
    </row>
    <row r="878" spans="1:30" s="2" customFormat="1" ht="17.100000000000001" customHeight="1" outlineLevel="1">
      <c r="A878" s="72"/>
      <c r="B878" s="72"/>
      <c r="C878" s="22" t="s">
        <v>1059</v>
      </c>
      <c r="D878" s="25" t="s">
        <v>1122</v>
      </c>
      <c r="E878" s="4"/>
      <c r="F878" s="9"/>
      <c r="G878" s="9"/>
      <c r="H878" s="3"/>
      <c r="I878" s="3"/>
      <c r="J878" s="3"/>
      <c r="K878" s="3"/>
      <c r="L878" s="3"/>
      <c r="M878" s="5">
        <f>VLOOKUP($C878,'[1]1.계획인구(행정)'!$C$7:$U$501,14,FALSE)</f>
        <v>99</v>
      </c>
      <c r="N878" s="5">
        <f>VLOOKUP($C878,'[1]1.계획인구(행정)'!$C$7:$U$501,15,FALSE)</f>
        <v>99</v>
      </c>
      <c r="O878" s="5">
        <f>VLOOKUP($C878,'[1]1.계획인구(행정)'!$C$7:$U$501,16,FALSE)</f>
        <v>97</v>
      </c>
      <c r="P878" s="5">
        <f>VLOOKUP($C878,'[1]1.계획인구(행정)'!$C$7:$U$501,17,FALSE)</f>
        <v>96</v>
      </c>
      <c r="Q878" s="5">
        <f>VLOOKUP($C878,'[1]1.계획인구(행정)'!$C$7:$U$501,18,FALSE)</f>
        <v>99</v>
      </c>
      <c r="R878" s="5">
        <f>VLOOKUP($C878,'[1]1.계획인구(행정)'!$C$7:$U$501,19,FALSE)</f>
        <v>100</v>
      </c>
      <c r="S878" s="5">
        <f>SUM(S879)</f>
        <v>0</v>
      </c>
      <c r="T878" s="5">
        <f>SUM(T879)</f>
        <v>0</v>
      </c>
      <c r="U878" s="5">
        <f t="shared" ref="U878:AD878" si="4606">SUM(U879)</f>
        <v>0</v>
      </c>
      <c r="V878" s="5">
        <f t="shared" si="4606"/>
        <v>82</v>
      </c>
      <c r="W878" s="5">
        <f t="shared" si="4606"/>
        <v>84</v>
      </c>
      <c r="X878" s="5">
        <f t="shared" si="4606"/>
        <v>85</v>
      </c>
      <c r="Y878" s="5">
        <f t="shared" si="4606"/>
        <v>0</v>
      </c>
      <c r="Z878" s="5">
        <f t="shared" si="4606"/>
        <v>0</v>
      </c>
      <c r="AA878" s="5">
        <f t="shared" si="4606"/>
        <v>0</v>
      </c>
      <c r="AB878" s="5">
        <f t="shared" si="4606"/>
        <v>82</v>
      </c>
      <c r="AC878" s="5">
        <f t="shared" si="4606"/>
        <v>84</v>
      </c>
      <c r="AD878" s="5">
        <f t="shared" si="4606"/>
        <v>85</v>
      </c>
    </row>
    <row r="879" spans="1:30" s="2" customFormat="1" ht="17.100000000000001" customHeight="1" outlineLevel="1">
      <c r="A879" s="72"/>
      <c r="B879" s="72"/>
      <c r="C879" s="11"/>
      <c r="D879" s="25" t="s">
        <v>662</v>
      </c>
      <c r="E879" s="4"/>
      <c r="F879" s="9">
        <v>2</v>
      </c>
      <c r="G879" s="9"/>
      <c r="H879" s="3">
        <v>0.75</v>
      </c>
      <c r="I879" s="3">
        <v>0.8</v>
      </c>
      <c r="J879" s="3">
        <v>0.85</v>
      </c>
      <c r="K879" s="3">
        <v>0.85</v>
      </c>
      <c r="L879" s="3">
        <v>0.85</v>
      </c>
      <c r="M879" s="5">
        <f>M878</f>
        <v>99</v>
      </c>
      <c r="N879" s="5">
        <f t="shared" ref="N879:R879" si="4607">N878</f>
        <v>99</v>
      </c>
      <c r="O879" s="5">
        <f t="shared" si="4607"/>
        <v>97</v>
      </c>
      <c r="P879" s="5">
        <f t="shared" si="4607"/>
        <v>96</v>
      </c>
      <c r="Q879" s="5">
        <f t="shared" si="4607"/>
        <v>99</v>
      </c>
      <c r="R879" s="5">
        <f t="shared" si="4607"/>
        <v>100</v>
      </c>
      <c r="S879" s="27">
        <f t="shared" ref="S879" si="4608">ROUND(IF($F879=0,M879,IF($F879=5,0,0))*H879,0)</f>
        <v>0</v>
      </c>
      <c r="T879" s="27">
        <f t="shared" ref="T879" si="4609">ROUND(IF($F879=0,N879,IF($F879=5,0,0))*H879,0)</f>
        <v>0</v>
      </c>
      <c r="U879" s="27">
        <f>ROUND(IF($F879=0,O879,IF($F879=1,O879,IF($F879=5,O879,0)))*I879,0)</f>
        <v>0</v>
      </c>
      <c r="V879" s="27">
        <f>ROUND(IF($F879=0,P879,IF($F879=1,P879,IF($F879=2,P879,IF($F879=5,P879,0))))*J879,0)</f>
        <v>82</v>
      </c>
      <c r="W879" s="27">
        <f>ROUND(IF($F879=0,Q879,IF($F879=1,Q879,IF($F879=2,Q879,IF($F879=3,Q879,IF($F879=5,Q879,0)))))*K879,0)</f>
        <v>84</v>
      </c>
      <c r="X879" s="27">
        <f>ROUND(IF($F879=0,R879,IF($F879=1,R879,IF($F879=2,R879,IF($F879=3,R879,IF($F879=4,R879,IF($F879=5,R879,0))))))*L879,0)</f>
        <v>85</v>
      </c>
      <c r="Y879" s="27">
        <f t="shared" ref="Y879" si="4610">ROUND(IF($F879=0,M879,IF($F879=5,M879,0))*H879,0)</f>
        <v>0</v>
      </c>
      <c r="Z879" s="27">
        <f t="shared" ref="Z879" si="4611">ROUND(IF($F879=0,N879,IF($F879=5,N879,0))*H879,0)</f>
        <v>0</v>
      </c>
      <c r="AA879" s="27">
        <f>ROUND(IF($F879=0,O879,IF($F879=1,O879,IF($F879=5,O879,0)))*I879,0)</f>
        <v>0</v>
      </c>
      <c r="AB879" s="27">
        <f>ROUND(IF($F879=0,P879,IF($F879=1,P879,IF($F879=2,P879,IF($F879=5,P879,0))))*J879,0)</f>
        <v>82</v>
      </c>
      <c r="AC879" s="27">
        <f>ROUND(IF($F879=0,Q879,IF($F879=1,Q879,IF($F879=2,Q879,IF($F879=3,Q879,IF($F879=5,Q879,0)))))*K879,0)</f>
        <v>84</v>
      </c>
      <c r="AD879" s="27">
        <f>ROUND(IF($F879=0,R879,IF($F879=1,R879,IF($F879=2,R879,IF($F879=3,R879,IF($F879=4,R879,IF($F879=5,R879,0))))))*L879,0)</f>
        <v>85</v>
      </c>
    </row>
    <row r="880" spans="1:30" s="2" customFormat="1" ht="17.100000000000001" customHeight="1" outlineLevel="1">
      <c r="A880" s="72"/>
      <c r="B880" s="72"/>
      <c r="C880" s="22" t="s">
        <v>1060</v>
      </c>
      <c r="D880" s="25" t="s">
        <v>1122</v>
      </c>
      <c r="E880" s="4"/>
      <c r="F880" s="9"/>
      <c r="G880" s="9"/>
      <c r="H880" s="3"/>
      <c r="I880" s="3"/>
      <c r="J880" s="3"/>
      <c r="K880" s="3"/>
      <c r="L880" s="3"/>
      <c r="M880" s="5">
        <f>VLOOKUP($C880,'[1]1.계획인구(행정)'!$C$7:$U$501,14,FALSE)</f>
        <v>160</v>
      </c>
      <c r="N880" s="5">
        <f>VLOOKUP($C880,'[1]1.계획인구(행정)'!$C$7:$U$501,15,FALSE)</f>
        <v>160</v>
      </c>
      <c r="O880" s="5">
        <f>VLOOKUP($C880,'[1]1.계획인구(행정)'!$C$7:$U$501,16,FALSE)</f>
        <v>158</v>
      </c>
      <c r="P880" s="5">
        <f>VLOOKUP($C880,'[1]1.계획인구(행정)'!$C$7:$U$501,17,FALSE)</f>
        <v>156</v>
      </c>
      <c r="Q880" s="5">
        <f>VLOOKUP($C880,'[1]1.계획인구(행정)'!$C$7:$U$501,18,FALSE)</f>
        <v>160</v>
      </c>
      <c r="R880" s="5">
        <f>VLOOKUP($C880,'[1]1.계획인구(행정)'!$C$7:$U$501,19,FALSE)</f>
        <v>163</v>
      </c>
      <c r="S880" s="5">
        <f t="shared" ref="S880:AD880" si="4612">SUM(S881)</f>
        <v>0</v>
      </c>
      <c r="T880" s="5">
        <f t="shared" si="4612"/>
        <v>0</v>
      </c>
      <c r="U880" s="5">
        <f t="shared" si="4612"/>
        <v>0</v>
      </c>
      <c r="V880" s="5">
        <f t="shared" si="4612"/>
        <v>133</v>
      </c>
      <c r="W880" s="5">
        <f t="shared" si="4612"/>
        <v>136</v>
      </c>
      <c r="X880" s="5">
        <f t="shared" si="4612"/>
        <v>139</v>
      </c>
      <c r="Y880" s="5">
        <f t="shared" si="4612"/>
        <v>0</v>
      </c>
      <c r="Z880" s="5">
        <f t="shared" si="4612"/>
        <v>0</v>
      </c>
      <c r="AA880" s="5">
        <f t="shared" si="4612"/>
        <v>0</v>
      </c>
      <c r="AB880" s="5">
        <f t="shared" si="4612"/>
        <v>133</v>
      </c>
      <c r="AC880" s="5">
        <f t="shared" si="4612"/>
        <v>136</v>
      </c>
      <c r="AD880" s="5">
        <f t="shared" si="4612"/>
        <v>139</v>
      </c>
    </row>
    <row r="881" spans="1:30" s="2" customFormat="1" ht="17.100000000000001" customHeight="1" outlineLevel="1">
      <c r="A881" s="72"/>
      <c r="B881" s="72"/>
      <c r="C881" s="11"/>
      <c r="D881" s="25" t="s">
        <v>663</v>
      </c>
      <c r="E881" s="4"/>
      <c r="F881" s="9">
        <v>2</v>
      </c>
      <c r="G881" s="9"/>
      <c r="H881" s="3">
        <v>0.75</v>
      </c>
      <c r="I881" s="3">
        <v>0.8</v>
      </c>
      <c r="J881" s="3">
        <v>0.85</v>
      </c>
      <c r="K881" s="3">
        <v>0.85</v>
      </c>
      <c r="L881" s="3">
        <v>0.85</v>
      </c>
      <c r="M881" s="5">
        <f>M880</f>
        <v>160</v>
      </c>
      <c r="N881" s="5">
        <f t="shared" ref="N881:O881" si="4613">N880</f>
        <v>160</v>
      </c>
      <c r="O881" s="5">
        <f t="shared" si="4613"/>
        <v>158</v>
      </c>
      <c r="P881" s="5">
        <f t="shared" ref="P881" si="4614">P880</f>
        <v>156</v>
      </c>
      <c r="Q881" s="5">
        <f t="shared" ref="Q881" si="4615">Q880</f>
        <v>160</v>
      </c>
      <c r="R881" s="5">
        <f t="shared" ref="R881" si="4616">R880</f>
        <v>163</v>
      </c>
      <c r="S881" s="27">
        <f t="shared" ref="S881" si="4617">ROUND(IF($F881=0,M881,IF($F881=5,0,0))*H881,0)</f>
        <v>0</v>
      </c>
      <c r="T881" s="27">
        <f t="shared" ref="T881" si="4618">ROUND(IF($F881=0,N881,IF($F881=5,0,0))*H881,0)</f>
        <v>0</v>
      </c>
      <c r="U881" s="27">
        <f>ROUND(IF($F881=0,O881,IF($F881=1,O881,IF($F881=5,O881,0)))*I881,0)</f>
        <v>0</v>
      </c>
      <c r="V881" s="27">
        <f>ROUND(IF($F881=0,P881,IF($F881=1,P881,IF($F881=2,P881,IF($F881=5,P881,0))))*J881,0)</f>
        <v>133</v>
      </c>
      <c r="W881" s="27">
        <f>ROUND(IF($F881=0,Q881,IF($F881=1,Q881,IF($F881=2,Q881,IF($F881=3,Q881,IF($F881=5,Q881,0)))))*K881,0)</f>
        <v>136</v>
      </c>
      <c r="X881" s="27">
        <f>ROUND(IF($F881=0,R881,IF($F881=1,R881,IF($F881=2,R881,IF($F881=3,R881,IF($F881=4,R881,IF($F881=5,R881,0))))))*L881,0)</f>
        <v>139</v>
      </c>
      <c r="Y881" s="27">
        <f t="shared" ref="Y881" si="4619">ROUND(IF($F881=0,M881,IF($F881=5,M881,0))*H881,0)</f>
        <v>0</v>
      </c>
      <c r="Z881" s="27">
        <f t="shared" ref="Z881" si="4620">ROUND(IF($F881=0,N881,IF($F881=5,N881,0))*H881,0)</f>
        <v>0</v>
      </c>
      <c r="AA881" s="27">
        <f>ROUND(IF($F881=0,O881,IF($F881=1,O881,IF($F881=5,O881,0)))*I881,0)</f>
        <v>0</v>
      </c>
      <c r="AB881" s="27">
        <f>ROUND(IF($F881=0,P881,IF($F881=1,P881,IF($F881=2,P881,IF($F881=5,P881,0))))*J881,0)</f>
        <v>133</v>
      </c>
      <c r="AC881" s="27">
        <f>ROUND(IF($F881=0,Q881,IF($F881=1,Q881,IF($F881=2,Q881,IF($F881=3,Q881,IF($F881=5,Q881,0)))))*K881,0)</f>
        <v>136</v>
      </c>
      <c r="AD881" s="27">
        <f>ROUND(IF($F881=0,R881,IF($F881=1,R881,IF($F881=2,R881,IF($F881=3,R881,IF($F881=4,R881,IF($F881=5,R881,0))))))*L881,0)</f>
        <v>139</v>
      </c>
    </row>
    <row r="882" spans="1:30" s="2" customFormat="1" ht="17.100000000000001" customHeight="1">
      <c r="A882" s="72"/>
      <c r="B882" s="72" t="s">
        <v>531</v>
      </c>
      <c r="C882" s="25" t="s">
        <v>532</v>
      </c>
      <c r="D882" s="25" t="s">
        <v>2</v>
      </c>
      <c r="E882" s="4"/>
      <c r="F882" s="9"/>
      <c r="G882" s="9"/>
      <c r="H882" s="3"/>
      <c r="I882" s="3"/>
      <c r="J882" s="3"/>
      <c r="K882" s="3"/>
      <c r="L882" s="3"/>
      <c r="M882" s="5">
        <f>SUMPRODUCT(($D883:$D886="계")*(M883:M886))</f>
        <v>242</v>
      </c>
      <c r="N882" s="5">
        <f t="shared" ref="N882" si="4621">SUMPRODUCT(($D883:$D886="계")*(N883:N886))</f>
        <v>242</v>
      </c>
      <c r="O882" s="5">
        <f t="shared" ref="O882:R882" si="4622">SUMPRODUCT(($D883:$D886="계")*(O883:O886))</f>
        <v>238</v>
      </c>
      <c r="P882" s="5">
        <f t="shared" si="4622"/>
        <v>236</v>
      </c>
      <c r="Q882" s="5">
        <f t="shared" si="4622"/>
        <v>242</v>
      </c>
      <c r="R882" s="5">
        <f t="shared" si="4622"/>
        <v>246</v>
      </c>
      <c r="S882" s="5">
        <f t="shared" ref="S882:T882" si="4623">SUMPRODUCT(($D883:$D886="계")*(S883:S886))</f>
        <v>89</v>
      </c>
      <c r="T882" s="5">
        <f t="shared" si="4623"/>
        <v>89</v>
      </c>
      <c r="U882" s="5">
        <f t="shared" ref="U882" si="4624">SUMPRODUCT(($D883:$D886="계")*(U883:U886))</f>
        <v>162</v>
      </c>
      <c r="V882" s="5">
        <f t="shared" ref="V882" si="4625">SUMPRODUCT(($D883:$D886="계")*(V883:V886))</f>
        <v>201</v>
      </c>
      <c r="W882" s="5">
        <f t="shared" ref="W882" si="4626">SUMPRODUCT(($D883:$D886="계")*(W883:W886))</f>
        <v>205</v>
      </c>
      <c r="X882" s="5">
        <f t="shared" ref="X882" si="4627">SUMPRODUCT(($D883:$D886="계")*(X883:X886))</f>
        <v>209</v>
      </c>
      <c r="Y882" s="5">
        <f t="shared" ref="Y882:Z882" si="4628">SUMPRODUCT(($D883:$D886="계")*(Y883:Y886))</f>
        <v>89</v>
      </c>
      <c r="Z882" s="5">
        <f t="shared" si="4628"/>
        <v>89</v>
      </c>
      <c r="AA882" s="5">
        <f t="shared" ref="AA882" si="4629">SUMPRODUCT(($D883:$D886="계")*(AA883:AA886))</f>
        <v>162</v>
      </c>
      <c r="AB882" s="5">
        <f t="shared" ref="AB882" si="4630">SUMPRODUCT(($D883:$D886="계")*(AB883:AB886))</f>
        <v>201</v>
      </c>
      <c r="AC882" s="5">
        <f t="shared" ref="AC882" si="4631">SUMPRODUCT(($D883:$D886="계")*(AC883:AC886))</f>
        <v>205</v>
      </c>
      <c r="AD882" s="5">
        <f t="shared" ref="AD882" si="4632">SUMPRODUCT(($D883:$D886="계")*(AD883:AD886))</f>
        <v>209</v>
      </c>
    </row>
    <row r="883" spans="1:30" s="2" customFormat="1" ht="17.100000000000001" customHeight="1" outlineLevel="1">
      <c r="A883" s="72"/>
      <c r="B883" s="72"/>
      <c r="C883" s="25" t="s">
        <v>1061</v>
      </c>
      <c r="D883" s="25" t="s">
        <v>1122</v>
      </c>
      <c r="E883" s="4"/>
      <c r="F883" s="9">
        <v>0</v>
      </c>
      <c r="G883" s="9"/>
      <c r="H883" s="3">
        <v>0.75</v>
      </c>
      <c r="I883" s="3">
        <v>0.8</v>
      </c>
      <c r="J883" s="3">
        <v>0.85</v>
      </c>
      <c r="K883" s="3">
        <v>0.85</v>
      </c>
      <c r="L883" s="3">
        <v>0.85</v>
      </c>
      <c r="M883" s="5">
        <f>VLOOKUP($C883,'[1]1.계획인구(행정)'!$C$7:$U$501,14,FALSE)</f>
        <v>119</v>
      </c>
      <c r="N883" s="5">
        <f>VLOOKUP($C883,'[1]1.계획인구(행정)'!$C$7:$U$501,15,FALSE)</f>
        <v>119</v>
      </c>
      <c r="O883" s="5">
        <f>VLOOKUP($C883,'[1]1.계획인구(행정)'!$C$7:$U$501,16,FALSE)</f>
        <v>117</v>
      </c>
      <c r="P883" s="5">
        <f>VLOOKUP($C883,'[1]1.계획인구(행정)'!$C$7:$U$501,17,FALSE)</f>
        <v>116</v>
      </c>
      <c r="Q883" s="5">
        <f>VLOOKUP($C883,'[1]1.계획인구(행정)'!$C$7:$U$501,18,FALSE)</f>
        <v>119</v>
      </c>
      <c r="R883" s="5">
        <f>VLOOKUP($C883,'[1]1.계획인구(행정)'!$C$7:$U$501,19,FALSE)</f>
        <v>121</v>
      </c>
      <c r="S883" s="27">
        <f t="shared" ref="S883" si="4633">ROUND(IF($F883=0,M883,IF($F883=5,0,0))*H883,0)</f>
        <v>89</v>
      </c>
      <c r="T883" s="27">
        <f t="shared" ref="T883" si="4634">ROUND(IF($F883=0,N883,IF($F883=5,0,0))*H883,0)</f>
        <v>89</v>
      </c>
      <c r="U883" s="27">
        <f>ROUND(IF($F883=0,O883,IF($F883=1,O883,IF($F883=5,O883,0)))*I883,0)</f>
        <v>94</v>
      </c>
      <c r="V883" s="27">
        <f>ROUND(IF($F883=0,P883,IF($F883=1,P883,IF($F883=2,P883,IF($F883=5,P883,0))))*J883,0)</f>
        <v>99</v>
      </c>
      <c r="W883" s="27">
        <f>ROUND(IF($F883=0,Q883,IF($F883=1,Q883,IF($F883=2,Q883,IF($F883=3,Q883,IF($F883=5,Q883,0)))))*K883,0)</f>
        <v>101</v>
      </c>
      <c r="X883" s="27">
        <f>ROUND(IF($F883=0,R883,IF($F883=1,R883,IF($F883=2,R883,IF($F883=3,R883,IF($F883=4,R883,IF($F883=5,R883,0))))))*L883,0)</f>
        <v>103</v>
      </c>
      <c r="Y883" s="27">
        <f t="shared" ref="Y883" si="4635">ROUND(IF($F883=0,M883,IF($F883=5,M883,0))*H883,0)</f>
        <v>89</v>
      </c>
      <c r="Z883" s="27">
        <f t="shared" ref="Z883" si="4636">ROUND(IF($F883=0,N883,IF($F883=5,N883,0))*H883,0)</f>
        <v>89</v>
      </c>
      <c r="AA883" s="27">
        <f>ROUND(IF($F883=0,O883,IF($F883=1,O883,IF($F883=5,O883,0)))*I883,0)</f>
        <v>94</v>
      </c>
      <c r="AB883" s="27">
        <f>ROUND(IF($F883=0,P883,IF($F883=1,P883,IF($F883=2,P883,IF($F883=5,P883,0))))*J883,0)</f>
        <v>99</v>
      </c>
      <c r="AC883" s="27">
        <f>ROUND(IF($F883=0,Q883,IF($F883=1,Q883,IF($F883=2,Q883,IF($F883=3,Q883,IF($F883=5,Q883,0)))))*K883,0)</f>
        <v>101</v>
      </c>
      <c r="AD883" s="27">
        <f>ROUND(IF($F883=0,R883,IF($F883=1,R883,IF($F883=2,R883,IF($F883=3,R883,IF($F883=4,R883,IF($F883=5,R883,0))))))*L883,0)</f>
        <v>103</v>
      </c>
    </row>
    <row r="884" spans="1:30" s="2" customFormat="1" ht="17.100000000000001" customHeight="1" outlineLevel="1">
      <c r="A884" s="72"/>
      <c r="B884" s="72"/>
      <c r="C884" s="22" t="s">
        <v>1062</v>
      </c>
      <c r="D884" s="25" t="s">
        <v>1122</v>
      </c>
      <c r="E884" s="4">
        <f>SUM(E885:E886)</f>
        <v>46235</v>
      </c>
      <c r="F884" s="9"/>
      <c r="G884" s="9"/>
      <c r="H884" s="3"/>
      <c r="I884" s="3"/>
      <c r="J884" s="3"/>
      <c r="K884" s="3"/>
      <c r="L884" s="3"/>
      <c r="M884" s="5">
        <f>VLOOKUP($C884,'[1]1.계획인구(행정)'!$C$7:$U$501,14,FALSE)</f>
        <v>123</v>
      </c>
      <c r="N884" s="5">
        <f>VLOOKUP($C884,'[1]1.계획인구(행정)'!$C$7:$U$501,15,FALSE)</f>
        <v>123</v>
      </c>
      <c r="O884" s="5">
        <f>VLOOKUP($C884,'[1]1.계획인구(행정)'!$C$7:$U$501,16,FALSE)</f>
        <v>121</v>
      </c>
      <c r="P884" s="5">
        <f>VLOOKUP($C884,'[1]1.계획인구(행정)'!$C$7:$U$501,17,FALSE)</f>
        <v>120</v>
      </c>
      <c r="Q884" s="5">
        <f>VLOOKUP($C884,'[1]1.계획인구(행정)'!$C$7:$U$501,18,FALSE)</f>
        <v>123</v>
      </c>
      <c r="R884" s="5">
        <f>VLOOKUP($C884,'[1]1.계획인구(행정)'!$C$7:$U$501,19,FALSE)</f>
        <v>125</v>
      </c>
      <c r="S884" s="5">
        <f>SUM(S885:S886)</f>
        <v>0</v>
      </c>
      <c r="T884" s="5">
        <f>SUM(T885:T886)</f>
        <v>0</v>
      </c>
      <c r="U884" s="5">
        <f t="shared" ref="U884:AD884" si="4637">SUM(U885:U886)</f>
        <v>68</v>
      </c>
      <c r="V884" s="5">
        <f t="shared" si="4637"/>
        <v>102</v>
      </c>
      <c r="W884" s="5">
        <f t="shared" si="4637"/>
        <v>104</v>
      </c>
      <c r="X884" s="5">
        <f t="shared" si="4637"/>
        <v>106</v>
      </c>
      <c r="Y884" s="5">
        <f t="shared" si="4637"/>
        <v>0</v>
      </c>
      <c r="Z884" s="5">
        <f t="shared" si="4637"/>
        <v>0</v>
      </c>
      <c r="AA884" s="5">
        <f t="shared" si="4637"/>
        <v>68</v>
      </c>
      <c r="AB884" s="5">
        <f t="shared" si="4637"/>
        <v>102</v>
      </c>
      <c r="AC884" s="5">
        <f t="shared" si="4637"/>
        <v>104</v>
      </c>
      <c r="AD884" s="5">
        <f t="shared" si="4637"/>
        <v>106</v>
      </c>
    </row>
    <row r="885" spans="1:30" s="2" customFormat="1" ht="17.100000000000001" customHeight="1" outlineLevel="1">
      <c r="A885" s="72"/>
      <c r="B885" s="72"/>
      <c r="C885" s="12"/>
      <c r="D885" s="25" t="s">
        <v>664</v>
      </c>
      <c r="E885" s="4">
        <v>32335</v>
      </c>
      <c r="F885" s="9">
        <v>1</v>
      </c>
      <c r="G885" s="9"/>
      <c r="H885" s="3">
        <v>0.75</v>
      </c>
      <c r="I885" s="3">
        <v>0.8</v>
      </c>
      <c r="J885" s="3">
        <v>0.85</v>
      </c>
      <c r="K885" s="3">
        <v>0.85</v>
      </c>
      <c r="L885" s="3">
        <v>0.85</v>
      </c>
      <c r="M885" s="5">
        <f>ROUND(M$884*($E885/$E$884),0)</f>
        <v>86</v>
      </c>
      <c r="N885" s="5">
        <f t="shared" ref="N885:R885" si="4638">ROUND(N$884*($E885/$E$884),0)</f>
        <v>86</v>
      </c>
      <c r="O885" s="5">
        <f t="shared" si="4638"/>
        <v>85</v>
      </c>
      <c r="P885" s="5">
        <f t="shared" si="4638"/>
        <v>84</v>
      </c>
      <c r="Q885" s="5">
        <f t="shared" si="4638"/>
        <v>86</v>
      </c>
      <c r="R885" s="5">
        <f t="shared" si="4638"/>
        <v>87</v>
      </c>
      <c r="S885" s="27">
        <f t="shared" ref="S885:S886" si="4639">ROUND(IF($F885=0,M885,IF($F885=5,0,0))*H885,0)</f>
        <v>0</v>
      </c>
      <c r="T885" s="27">
        <f t="shared" ref="T885:T886" si="4640">ROUND(IF($F885=0,N885,IF($F885=5,0,0))*H885,0)</f>
        <v>0</v>
      </c>
      <c r="U885" s="27">
        <f t="shared" ref="U885:U886" si="4641">ROUND(IF($F885=0,O885,IF($F885=1,O885,IF($F885=5,O885,0)))*I885,0)</f>
        <v>68</v>
      </c>
      <c r="V885" s="27">
        <f t="shared" ref="V885:V886" si="4642">ROUND(IF($F885=0,P885,IF($F885=1,P885,IF($F885=2,P885,IF($F885=5,P885,0))))*J885,0)</f>
        <v>71</v>
      </c>
      <c r="W885" s="27">
        <f t="shared" ref="W885:W886" si="4643">ROUND(IF($F885=0,Q885,IF($F885=1,Q885,IF($F885=2,Q885,IF($F885=3,Q885,IF($F885=5,Q885,0)))))*K885,0)</f>
        <v>73</v>
      </c>
      <c r="X885" s="27">
        <f t="shared" ref="X885:X886" si="4644">ROUND(IF($F885=0,R885,IF($F885=1,R885,IF($F885=2,R885,IF($F885=3,R885,IF($F885=4,R885,IF($F885=5,R885,0))))))*L885,0)</f>
        <v>74</v>
      </c>
      <c r="Y885" s="27">
        <f t="shared" ref="Y885:Y886" si="4645">ROUND(IF($F885=0,M885,IF($F885=5,M885,0))*H885,0)</f>
        <v>0</v>
      </c>
      <c r="Z885" s="27">
        <f t="shared" ref="Z885:Z886" si="4646">ROUND(IF($F885=0,N885,IF($F885=5,N885,0))*H885,0)</f>
        <v>0</v>
      </c>
      <c r="AA885" s="27">
        <f t="shared" ref="AA885:AA886" si="4647">ROUND(IF($F885=0,O885,IF($F885=1,O885,IF($F885=5,O885,0)))*I885,0)</f>
        <v>68</v>
      </c>
      <c r="AB885" s="27">
        <f t="shared" ref="AB885:AB886" si="4648">ROUND(IF($F885=0,P885,IF($F885=1,P885,IF($F885=2,P885,IF($F885=5,P885,0))))*J885,0)</f>
        <v>71</v>
      </c>
      <c r="AC885" s="27">
        <f t="shared" ref="AC885:AC886" si="4649">ROUND(IF($F885=0,Q885,IF($F885=1,Q885,IF($F885=2,Q885,IF($F885=3,Q885,IF($F885=5,Q885,0)))))*K885,0)</f>
        <v>73</v>
      </c>
      <c r="AD885" s="27">
        <f t="shared" ref="AD885:AD886" si="4650">ROUND(IF($F885=0,R885,IF($F885=1,R885,IF($F885=2,R885,IF($F885=3,R885,IF($F885=4,R885,IF($F885=5,R885,0))))))*L885,0)</f>
        <v>74</v>
      </c>
    </row>
    <row r="886" spans="1:30" s="2" customFormat="1" ht="17.100000000000001" customHeight="1" outlineLevel="1">
      <c r="A886" s="72"/>
      <c r="B886" s="72"/>
      <c r="C886" s="11"/>
      <c r="D886" s="25" t="s">
        <v>665</v>
      </c>
      <c r="E886" s="4">
        <v>13900</v>
      </c>
      <c r="F886" s="9">
        <v>2</v>
      </c>
      <c r="G886" s="9"/>
      <c r="H886" s="3">
        <v>0.75</v>
      </c>
      <c r="I886" s="3">
        <v>0.8</v>
      </c>
      <c r="J886" s="3">
        <v>0.85</v>
      </c>
      <c r="K886" s="3">
        <v>0.85</v>
      </c>
      <c r="L886" s="3">
        <v>0.85</v>
      </c>
      <c r="M886" s="5">
        <f>M884-M885</f>
        <v>37</v>
      </c>
      <c r="N886" s="5">
        <f t="shared" ref="N886" si="4651">N884-N885</f>
        <v>37</v>
      </c>
      <c r="O886" s="5">
        <f t="shared" ref="O886:R886" si="4652">O884-O885</f>
        <v>36</v>
      </c>
      <c r="P886" s="5">
        <f t="shared" si="4652"/>
        <v>36</v>
      </c>
      <c r="Q886" s="5">
        <f t="shared" si="4652"/>
        <v>37</v>
      </c>
      <c r="R886" s="5">
        <f t="shared" si="4652"/>
        <v>38</v>
      </c>
      <c r="S886" s="27">
        <f t="shared" si="4639"/>
        <v>0</v>
      </c>
      <c r="T886" s="27">
        <f t="shared" si="4640"/>
        <v>0</v>
      </c>
      <c r="U886" s="27">
        <f t="shared" si="4641"/>
        <v>0</v>
      </c>
      <c r="V886" s="27">
        <f t="shared" si="4642"/>
        <v>31</v>
      </c>
      <c r="W886" s="27">
        <f t="shared" si="4643"/>
        <v>31</v>
      </c>
      <c r="X886" s="27">
        <f t="shared" si="4644"/>
        <v>32</v>
      </c>
      <c r="Y886" s="27">
        <f t="shared" si="4645"/>
        <v>0</v>
      </c>
      <c r="Z886" s="27">
        <f t="shared" si="4646"/>
        <v>0</v>
      </c>
      <c r="AA886" s="27">
        <f t="shared" si="4647"/>
        <v>0</v>
      </c>
      <c r="AB886" s="27">
        <f t="shared" si="4648"/>
        <v>31</v>
      </c>
      <c r="AC886" s="27">
        <f t="shared" si="4649"/>
        <v>31</v>
      </c>
      <c r="AD886" s="27">
        <f t="shared" si="4650"/>
        <v>32</v>
      </c>
    </row>
    <row r="887" spans="1:30" s="2" customFormat="1" ht="17.100000000000001" customHeight="1">
      <c r="A887" s="72"/>
      <c r="B887" s="72" t="s">
        <v>533</v>
      </c>
      <c r="C887" s="25" t="s">
        <v>534</v>
      </c>
      <c r="D887" s="25" t="s">
        <v>2</v>
      </c>
      <c r="E887" s="4"/>
      <c r="F887" s="9"/>
      <c r="G887" s="9"/>
      <c r="H887" s="3"/>
      <c r="I887" s="3"/>
      <c r="J887" s="3"/>
      <c r="K887" s="3"/>
      <c r="L887" s="3"/>
      <c r="M887" s="5">
        <f>SUMPRODUCT(($D888:$D895="계")*(M888:M895))</f>
        <v>508</v>
      </c>
      <c r="N887" s="5">
        <f t="shared" ref="N887" si="4653">SUMPRODUCT(($D888:$D895="계")*(N888:N895))</f>
        <v>510</v>
      </c>
      <c r="O887" s="5">
        <f t="shared" ref="O887:R887" si="4654">SUMPRODUCT(($D888:$D895="계")*(O888:O895))</f>
        <v>502</v>
      </c>
      <c r="P887" s="5">
        <f t="shared" si="4654"/>
        <v>496</v>
      </c>
      <c r="Q887" s="5">
        <f t="shared" si="4654"/>
        <v>508</v>
      </c>
      <c r="R887" s="5">
        <f t="shared" si="4654"/>
        <v>517</v>
      </c>
      <c r="S887" s="5">
        <f t="shared" ref="S887:T887" si="4655">SUMPRODUCT(($D888:$D895="계")*(S888:S895))</f>
        <v>0</v>
      </c>
      <c r="T887" s="5">
        <f t="shared" si="4655"/>
        <v>0</v>
      </c>
      <c r="U887" s="5">
        <f t="shared" ref="U887" si="4656">SUMPRODUCT(($D888:$D895="계")*(U888:U895))</f>
        <v>401</v>
      </c>
      <c r="V887" s="5">
        <f t="shared" ref="V887" si="4657">SUMPRODUCT(($D888:$D895="계")*(V888:V895))</f>
        <v>421</v>
      </c>
      <c r="W887" s="5">
        <f t="shared" ref="W887" si="4658">SUMPRODUCT(($D888:$D895="계")*(W888:W895))</f>
        <v>431</v>
      </c>
      <c r="X887" s="5">
        <f t="shared" ref="X887" si="4659">SUMPRODUCT(($D888:$D895="계")*(X888:X895))</f>
        <v>439</v>
      </c>
      <c r="Y887" s="5">
        <f t="shared" ref="Y887:Z887" si="4660">SUMPRODUCT(($D888:$D895="계")*(Y888:Y895))</f>
        <v>0</v>
      </c>
      <c r="Z887" s="5">
        <f t="shared" si="4660"/>
        <v>0</v>
      </c>
      <c r="AA887" s="5">
        <f t="shared" ref="AA887" si="4661">SUMPRODUCT(($D888:$D895="계")*(AA888:AA895))</f>
        <v>401</v>
      </c>
      <c r="AB887" s="5">
        <f t="shared" ref="AB887" si="4662">SUMPRODUCT(($D888:$D895="계")*(AB888:AB895))</f>
        <v>421</v>
      </c>
      <c r="AC887" s="5">
        <f t="shared" ref="AC887:AD887" si="4663">SUMPRODUCT(($D888:$D895="계")*(AC888:AC895))</f>
        <v>431</v>
      </c>
      <c r="AD887" s="5">
        <f t="shared" si="4663"/>
        <v>439</v>
      </c>
    </row>
    <row r="888" spans="1:30" s="2" customFormat="1" ht="17.100000000000001" customHeight="1" outlineLevel="1">
      <c r="A888" s="72"/>
      <c r="B888" s="72"/>
      <c r="C888" s="22" t="s">
        <v>1063</v>
      </c>
      <c r="D888" s="25" t="s">
        <v>1122</v>
      </c>
      <c r="E888" s="4">
        <f>SUM(E889:E890)</f>
        <v>45121</v>
      </c>
      <c r="F888" s="9"/>
      <c r="G888" s="9"/>
      <c r="H888" s="3"/>
      <c r="I888" s="3"/>
      <c r="J888" s="3"/>
      <c r="K888" s="3"/>
      <c r="L888" s="3"/>
      <c r="M888" s="5">
        <f>VLOOKUP($C888,'[1]1.계획인구(행정)'!$C$7:$U$501,14,FALSE)</f>
        <v>165</v>
      </c>
      <c r="N888" s="5">
        <f>VLOOKUP($C888,'[1]1.계획인구(행정)'!$C$7:$U$501,15,FALSE)</f>
        <v>165</v>
      </c>
      <c r="O888" s="5">
        <f>VLOOKUP($C888,'[1]1.계획인구(행정)'!$C$7:$U$501,16,FALSE)</f>
        <v>163</v>
      </c>
      <c r="P888" s="5">
        <f>VLOOKUP($C888,'[1]1.계획인구(행정)'!$C$7:$U$501,17,FALSE)</f>
        <v>161</v>
      </c>
      <c r="Q888" s="5">
        <f>VLOOKUP($C888,'[1]1.계획인구(행정)'!$C$7:$U$501,18,FALSE)</f>
        <v>165</v>
      </c>
      <c r="R888" s="5">
        <f>VLOOKUP($C888,'[1]1.계획인구(행정)'!$C$7:$U$501,19,FALSE)</f>
        <v>168</v>
      </c>
      <c r="S888" s="5">
        <f>SUM(S889:S890)</f>
        <v>0</v>
      </c>
      <c r="T888" s="5">
        <f>SUM(T889:T890)</f>
        <v>0</v>
      </c>
      <c r="U888" s="5">
        <f t="shared" ref="U888:AD888" si="4664">SUM(U889:U890)</f>
        <v>130</v>
      </c>
      <c r="V888" s="5">
        <f t="shared" si="4664"/>
        <v>136</v>
      </c>
      <c r="W888" s="5">
        <f t="shared" si="4664"/>
        <v>140</v>
      </c>
      <c r="X888" s="5">
        <f t="shared" si="4664"/>
        <v>143</v>
      </c>
      <c r="Y888" s="5">
        <f t="shared" si="4664"/>
        <v>0</v>
      </c>
      <c r="Z888" s="5">
        <f t="shared" ref="Z888" si="4665">SUM(Z889:Z890)</f>
        <v>0</v>
      </c>
      <c r="AA888" s="5">
        <f t="shared" si="4664"/>
        <v>130</v>
      </c>
      <c r="AB888" s="5">
        <f t="shared" si="4664"/>
        <v>136</v>
      </c>
      <c r="AC888" s="5">
        <f t="shared" si="4664"/>
        <v>140</v>
      </c>
      <c r="AD888" s="5">
        <f t="shared" si="4664"/>
        <v>143</v>
      </c>
    </row>
    <row r="889" spans="1:30" s="2" customFormat="1" ht="17.100000000000001" customHeight="1" outlineLevel="1">
      <c r="A889" s="72"/>
      <c r="B889" s="72"/>
      <c r="C889" s="12"/>
      <c r="D889" s="25" t="s">
        <v>667</v>
      </c>
      <c r="E889" s="4">
        <v>27320</v>
      </c>
      <c r="F889" s="9">
        <v>1</v>
      </c>
      <c r="G889" s="9"/>
      <c r="H889" s="3">
        <v>0.75</v>
      </c>
      <c r="I889" s="3">
        <v>0.8</v>
      </c>
      <c r="J889" s="3">
        <v>0.85</v>
      </c>
      <c r="K889" s="3">
        <v>0.85</v>
      </c>
      <c r="L889" s="3">
        <v>0.85</v>
      </c>
      <c r="M889" s="5">
        <f>ROUND(M$888*($E889/$E$888),0)</f>
        <v>100</v>
      </c>
      <c r="N889" s="5">
        <f t="shared" ref="N889:R889" si="4666">ROUND(N$888*($E889/$E$888),0)</f>
        <v>100</v>
      </c>
      <c r="O889" s="5">
        <f t="shared" si="4666"/>
        <v>99</v>
      </c>
      <c r="P889" s="5">
        <f t="shared" si="4666"/>
        <v>97</v>
      </c>
      <c r="Q889" s="5">
        <f t="shared" si="4666"/>
        <v>100</v>
      </c>
      <c r="R889" s="5">
        <f t="shared" si="4666"/>
        <v>102</v>
      </c>
      <c r="S889" s="27">
        <f t="shared" ref="S889:S890" si="4667">ROUND(IF($F889=0,M889,IF($F889=5,0,0))*H889,0)</f>
        <v>0</v>
      </c>
      <c r="T889" s="27">
        <f t="shared" ref="T889:T890" si="4668">ROUND(IF($F889=0,N889,IF($F889=5,0,0))*H889,0)</f>
        <v>0</v>
      </c>
      <c r="U889" s="27">
        <f t="shared" ref="U889:U890" si="4669">ROUND(IF($F889=0,O889,IF($F889=1,O889,IF($F889=5,O889,0)))*I889,0)</f>
        <v>79</v>
      </c>
      <c r="V889" s="27">
        <f t="shared" ref="V889:V890" si="4670">ROUND(IF($F889=0,P889,IF($F889=1,P889,IF($F889=2,P889,IF($F889=5,P889,0))))*J889,0)</f>
        <v>82</v>
      </c>
      <c r="W889" s="27">
        <f t="shared" ref="W889:W890" si="4671">ROUND(IF($F889=0,Q889,IF($F889=1,Q889,IF($F889=2,Q889,IF($F889=3,Q889,IF($F889=5,Q889,0)))))*K889,0)</f>
        <v>85</v>
      </c>
      <c r="X889" s="27">
        <f t="shared" ref="X889:X890" si="4672">ROUND(IF($F889=0,R889,IF($F889=1,R889,IF($F889=2,R889,IF($F889=3,R889,IF($F889=4,R889,IF($F889=5,R889,0))))))*L889,0)</f>
        <v>87</v>
      </c>
      <c r="Y889" s="27">
        <f t="shared" ref="Y889:Y890" si="4673">ROUND(IF($F889=0,M889,IF($F889=5,M889,0))*H889,0)</f>
        <v>0</v>
      </c>
      <c r="Z889" s="27">
        <f t="shared" ref="Z889:Z890" si="4674">ROUND(IF($F889=0,N889,IF($F889=5,N889,0))*H889,0)</f>
        <v>0</v>
      </c>
      <c r="AA889" s="27">
        <f t="shared" ref="AA889:AA890" si="4675">ROUND(IF($F889=0,O889,IF($F889=1,O889,IF($F889=5,O889,0)))*I889,0)</f>
        <v>79</v>
      </c>
      <c r="AB889" s="27">
        <f t="shared" ref="AB889:AB890" si="4676">ROUND(IF($F889=0,P889,IF($F889=1,P889,IF($F889=2,P889,IF($F889=5,P889,0))))*J889,0)</f>
        <v>82</v>
      </c>
      <c r="AC889" s="27">
        <f t="shared" ref="AC889:AC890" si="4677">ROUND(IF($F889=0,Q889,IF($F889=1,Q889,IF($F889=2,Q889,IF($F889=3,Q889,IF($F889=5,Q889,0)))))*K889,0)</f>
        <v>85</v>
      </c>
      <c r="AD889" s="27">
        <f t="shared" ref="AD889:AD890" si="4678">ROUND(IF($F889=0,R889,IF($F889=1,R889,IF($F889=2,R889,IF($F889=3,R889,IF($F889=4,R889,IF($F889=5,R889,0))))))*L889,0)</f>
        <v>87</v>
      </c>
    </row>
    <row r="890" spans="1:30" s="2" customFormat="1" ht="17.100000000000001" customHeight="1" outlineLevel="1">
      <c r="A890" s="72"/>
      <c r="B890" s="72"/>
      <c r="C890" s="11"/>
      <c r="D890" s="25" t="s">
        <v>666</v>
      </c>
      <c r="E890" s="4">
        <v>17801</v>
      </c>
      <c r="F890" s="9">
        <v>1</v>
      </c>
      <c r="G890" s="9"/>
      <c r="H890" s="3">
        <v>0.75</v>
      </c>
      <c r="I890" s="3">
        <v>0.8</v>
      </c>
      <c r="J890" s="3">
        <v>0.85</v>
      </c>
      <c r="K890" s="3">
        <v>0.85</v>
      </c>
      <c r="L890" s="3">
        <v>0.85</v>
      </c>
      <c r="M890" s="5">
        <f>M888-M889</f>
        <v>65</v>
      </c>
      <c r="N890" s="5">
        <f t="shared" ref="N890" si="4679">N888-N889</f>
        <v>65</v>
      </c>
      <c r="O890" s="5">
        <f t="shared" ref="O890:R890" si="4680">O888-O889</f>
        <v>64</v>
      </c>
      <c r="P890" s="5">
        <f t="shared" si="4680"/>
        <v>64</v>
      </c>
      <c r="Q890" s="5">
        <f t="shared" si="4680"/>
        <v>65</v>
      </c>
      <c r="R890" s="5">
        <f t="shared" si="4680"/>
        <v>66</v>
      </c>
      <c r="S890" s="27">
        <f t="shared" si="4667"/>
        <v>0</v>
      </c>
      <c r="T890" s="27">
        <f t="shared" si="4668"/>
        <v>0</v>
      </c>
      <c r="U890" s="27">
        <f t="shared" si="4669"/>
        <v>51</v>
      </c>
      <c r="V890" s="27">
        <f t="shared" si="4670"/>
        <v>54</v>
      </c>
      <c r="W890" s="27">
        <f t="shared" si="4671"/>
        <v>55</v>
      </c>
      <c r="X890" s="27">
        <f t="shared" si="4672"/>
        <v>56</v>
      </c>
      <c r="Y890" s="27">
        <f t="shared" si="4673"/>
        <v>0</v>
      </c>
      <c r="Z890" s="27">
        <f t="shared" si="4674"/>
        <v>0</v>
      </c>
      <c r="AA890" s="27">
        <f t="shared" si="4675"/>
        <v>51</v>
      </c>
      <c r="AB890" s="27">
        <f t="shared" si="4676"/>
        <v>54</v>
      </c>
      <c r="AC890" s="27">
        <f t="shared" si="4677"/>
        <v>55</v>
      </c>
      <c r="AD890" s="27">
        <f t="shared" si="4678"/>
        <v>56</v>
      </c>
    </row>
    <row r="891" spans="1:30" s="2" customFormat="1" ht="17.100000000000001" customHeight="1" outlineLevel="1">
      <c r="A891" s="72"/>
      <c r="B891" s="72"/>
      <c r="C891" s="22" t="s">
        <v>1064</v>
      </c>
      <c r="D891" s="25" t="s">
        <v>1122</v>
      </c>
      <c r="E891" s="4"/>
      <c r="F891" s="9"/>
      <c r="G891" s="9"/>
      <c r="H891" s="3"/>
      <c r="I891" s="3"/>
      <c r="J891" s="3"/>
      <c r="K891" s="3"/>
      <c r="L891" s="3"/>
      <c r="M891" s="5">
        <f>VLOOKUP($C891,'[1]1.계획인구(행정)'!$C$7:$U$501,14,FALSE)</f>
        <v>247</v>
      </c>
      <c r="N891" s="5">
        <f>VLOOKUP($C891,'[1]1.계획인구(행정)'!$C$7:$U$501,15,FALSE)</f>
        <v>248</v>
      </c>
      <c r="O891" s="5">
        <f>VLOOKUP($C891,'[1]1.계획인구(행정)'!$C$7:$U$501,16,FALSE)</f>
        <v>244</v>
      </c>
      <c r="P891" s="5">
        <f>VLOOKUP($C891,'[1]1.계획인구(행정)'!$C$7:$U$501,17,FALSE)</f>
        <v>241</v>
      </c>
      <c r="Q891" s="5">
        <f>VLOOKUP($C891,'[1]1.계획인구(행정)'!$C$7:$U$501,18,FALSE)</f>
        <v>247</v>
      </c>
      <c r="R891" s="5">
        <f>VLOOKUP($C891,'[1]1.계획인구(행정)'!$C$7:$U$501,19,FALSE)</f>
        <v>251</v>
      </c>
      <c r="S891" s="5">
        <f>SUM(S892)</f>
        <v>0</v>
      </c>
      <c r="T891" s="5">
        <f>SUM(T892)</f>
        <v>0</v>
      </c>
      <c r="U891" s="5">
        <f t="shared" ref="U891:AD891" si="4681">SUM(U892)</f>
        <v>195</v>
      </c>
      <c r="V891" s="5">
        <f t="shared" si="4681"/>
        <v>205</v>
      </c>
      <c r="W891" s="5">
        <f t="shared" si="4681"/>
        <v>210</v>
      </c>
      <c r="X891" s="5">
        <f t="shared" si="4681"/>
        <v>213</v>
      </c>
      <c r="Y891" s="5">
        <f t="shared" si="4681"/>
        <v>0</v>
      </c>
      <c r="Z891" s="5">
        <f t="shared" si="4681"/>
        <v>0</v>
      </c>
      <c r="AA891" s="5">
        <f t="shared" si="4681"/>
        <v>195</v>
      </c>
      <c r="AB891" s="5">
        <f t="shared" si="4681"/>
        <v>205</v>
      </c>
      <c r="AC891" s="5">
        <f t="shared" si="4681"/>
        <v>210</v>
      </c>
      <c r="AD891" s="5">
        <f t="shared" si="4681"/>
        <v>213</v>
      </c>
    </row>
    <row r="892" spans="1:30" s="2" customFormat="1" ht="17.100000000000001" customHeight="1" outlineLevel="1">
      <c r="A892" s="72"/>
      <c r="B892" s="72"/>
      <c r="C892" s="11"/>
      <c r="D892" s="25" t="s">
        <v>668</v>
      </c>
      <c r="E892" s="4"/>
      <c r="F892" s="9">
        <v>1</v>
      </c>
      <c r="G892" s="9"/>
      <c r="H892" s="3">
        <v>0.75</v>
      </c>
      <c r="I892" s="3">
        <v>0.8</v>
      </c>
      <c r="J892" s="3">
        <v>0.85</v>
      </c>
      <c r="K892" s="3">
        <v>0.85</v>
      </c>
      <c r="L892" s="3">
        <v>0.85</v>
      </c>
      <c r="M892" s="5">
        <f>M891</f>
        <v>247</v>
      </c>
      <c r="N892" s="5">
        <f t="shared" ref="N892:R892" si="4682">N891</f>
        <v>248</v>
      </c>
      <c r="O892" s="5">
        <f t="shared" si="4682"/>
        <v>244</v>
      </c>
      <c r="P892" s="5">
        <f t="shared" si="4682"/>
        <v>241</v>
      </c>
      <c r="Q892" s="5">
        <f t="shared" si="4682"/>
        <v>247</v>
      </c>
      <c r="R892" s="5">
        <f t="shared" si="4682"/>
        <v>251</v>
      </c>
      <c r="S892" s="27">
        <f t="shared" ref="S892" si="4683">ROUND(IF($F892=0,M892,IF($F892=5,0,0))*H892,0)</f>
        <v>0</v>
      </c>
      <c r="T892" s="27">
        <f t="shared" ref="T892" si="4684">ROUND(IF($F892=0,N892,IF($F892=5,0,0))*H892,0)</f>
        <v>0</v>
      </c>
      <c r="U892" s="27">
        <f>ROUND(IF($F892=0,O892,IF($F892=1,O892,IF($F892=5,O892,0)))*I892,0)</f>
        <v>195</v>
      </c>
      <c r="V892" s="27">
        <f>ROUND(IF($F892=0,P892,IF($F892=1,P892,IF($F892=2,P892,IF($F892=5,P892,0))))*J892,0)</f>
        <v>205</v>
      </c>
      <c r="W892" s="27">
        <f>ROUND(IF($F892=0,Q892,IF($F892=1,Q892,IF($F892=2,Q892,IF($F892=3,Q892,IF($F892=5,Q892,0)))))*K892,0)</f>
        <v>210</v>
      </c>
      <c r="X892" s="27">
        <f>ROUND(IF($F892=0,R892,IF($F892=1,R892,IF($F892=2,R892,IF($F892=3,R892,IF($F892=4,R892,IF($F892=5,R892,0))))))*L892,0)</f>
        <v>213</v>
      </c>
      <c r="Y892" s="27">
        <f t="shared" ref="Y892" si="4685">ROUND(IF($F892=0,M892,IF($F892=5,M892,0))*H892,0)</f>
        <v>0</v>
      </c>
      <c r="Z892" s="27">
        <f t="shared" ref="Z892" si="4686">ROUND(IF($F892=0,N892,IF($F892=5,N892,0))*H892,0)</f>
        <v>0</v>
      </c>
      <c r="AA892" s="27">
        <f>ROUND(IF($F892=0,O892,IF($F892=1,O892,IF($F892=5,O892,0)))*I892,0)</f>
        <v>195</v>
      </c>
      <c r="AB892" s="27">
        <f>ROUND(IF($F892=0,P892,IF($F892=1,P892,IF($F892=2,P892,IF($F892=5,P892,0))))*J892,0)</f>
        <v>205</v>
      </c>
      <c r="AC892" s="27">
        <f>ROUND(IF($F892=0,Q892,IF($F892=1,Q892,IF($F892=2,Q892,IF($F892=3,Q892,IF($F892=5,Q892,0)))))*K892,0)</f>
        <v>210</v>
      </c>
      <c r="AD892" s="27">
        <f>ROUND(IF($F892=0,R892,IF($F892=1,R892,IF($F892=2,R892,IF($F892=3,R892,IF($F892=4,R892,IF($F892=5,R892,0))))))*L892,0)</f>
        <v>213</v>
      </c>
    </row>
    <row r="893" spans="1:30" s="2" customFormat="1" ht="17.100000000000001" customHeight="1" outlineLevel="1">
      <c r="A893" s="72"/>
      <c r="B893" s="72"/>
      <c r="C893" s="22" t="s">
        <v>1065</v>
      </c>
      <c r="D893" s="25" t="s">
        <v>1122</v>
      </c>
      <c r="E893" s="4">
        <f>SUM(E894:E895)</f>
        <v>36583</v>
      </c>
      <c r="F893" s="9"/>
      <c r="G893" s="9"/>
      <c r="H893" s="3"/>
      <c r="I893" s="3"/>
      <c r="J893" s="3"/>
      <c r="K893" s="3"/>
      <c r="L893" s="3"/>
      <c r="M893" s="5">
        <f>VLOOKUP($C893,'[1]1.계획인구(행정)'!$C$7:$U$501,14,FALSE)</f>
        <v>96</v>
      </c>
      <c r="N893" s="5">
        <f>VLOOKUP($C893,'[1]1.계획인구(행정)'!$C$7:$U$501,15,FALSE)</f>
        <v>97</v>
      </c>
      <c r="O893" s="5">
        <f>VLOOKUP($C893,'[1]1.계획인구(행정)'!$C$7:$U$501,16,FALSE)</f>
        <v>95</v>
      </c>
      <c r="P893" s="5">
        <f>VLOOKUP($C893,'[1]1.계획인구(행정)'!$C$7:$U$501,17,FALSE)</f>
        <v>94</v>
      </c>
      <c r="Q893" s="5">
        <f>VLOOKUP($C893,'[1]1.계획인구(행정)'!$C$7:$U$501,18,FALSE)</f>
        <v>96</v>
      </c>
      <c r="R893" s="5">
        <f>VLOOKUP($C893,'[1]1.계획인구(행정)'!$C$7:$U$501,19,FALSE)</f>
        <v>98</v>
      </c>
      <c r="S893" s="5">
        <f>SUM(S894:S895)</f>
        <v>0</v>
      </c>
      <c r="T893" s="5">
        <f>SUM(T894:T895)</f>
        <v>0</v>
      </c>
      <c r="U893" s="5">
        <f t="shared" ref="U893:AD893" si="4687">SUM(U894:U895)</f>
        <v>76</v>
      </c>
      <c r="V893" s="5">
        <f t="shared" si="4687"/>
        <v>80</v>
      </c>
      <c r="W893" s="5">
        <f t="shared" si="4687"/>
        <v>81</v>
      </c>
      <c r="X893" s="5">
        <f t="shared" si="4687"/>
        <v>83</v>
      </c>
      <c r="Y893" s="5">
        <f t="shared" si="4687"/>
        <v>0</v>
      </c>
      <c r="Z893" s="5">
        <f t="shared" si="4687"/>
        <v>0</v>
      </c>
      <c r="AA893" s="5">
        <f t="shared" si="4687"/>
        <v>76</v>
      </c>
      <c r="AB893" s="5">
        <f t="shared" si="4687"/>
        <v>80</v>
      </c>
      <c r="AC893" s="5">
        <f t="shared" si="4687"/>
        <v>81</v>
      </c>
      <c r="AD893" s="5">
        <f t="shared" si="4687"/>
        <v>83</v>
      </c>
    </row>
    <row r="894" spans="1:30" s="2" customFormat="1" ht="17.100000000000001" customHeight="1" outlineLevel="1">
      <c r="A894" s="72"/>
      <c r="B894" s="72"/>
      <c r="C894" s="12"/>
      <c r="D894" s="25" t="s">
        <v>669</v>
      </c>
      <c r="E894" s="4">
        <v>11629</v>
      </c>
      <c r="F894" s="9">
        <v>1</v>
      </c>
      <c r="G894" s="9"/>
      <c r="H894" s="3">
        <v>0.75</v>
      </c>
      <c r="I894" s="3">
        <v>0.8</v>
      </c>
      <c r="J894" s="3">
        <v>0.85</v>
      </c>
      <c r="K894" s="3">
        <v>0.85</v>
      </c>
      <c r="L894" s="3">
        <v>0.85</v>
      </c>
      <c r="M894" s="5">
        <f>ROUND(M$893*($E894/$E$893),0)</f>
        <v>31</v>
      </c>
      <c r="N894" s="5">
        <f t="shared" ref="N894:R894" si="4688">ROUND(N$893*($E894/$E$893),0)</f>
        <v>31</v>
      </c>
      <c r="O894" s="5">
        <f t="shared" si="4688"/>
        <v>30</v>
      </c>
      <c r="P894" s="5">
        <f t="shared" si="4688"/>
        <v>30</v>
      </c>
      <c r="Q894" s="5">
        <f t="shared" si="4688"/>
        <v>31</v>
      </c>
      <c r="R894" s="5">
        <f t="shared" si="4688"/>
        <v>31</v>
      </c>
      <c r="S894" s="27">
        <f t="shared" ref="S894:S895" si="4689">ROUND(IF($F894=0,M894,IF($F894=5,0,0))*H894,0)</f>
        <v>0</v>
      </c>
      <c r="T894" s="27">
        <f t="shared" ref="T894:T895" si="4690">ROUND(IF($F894=0,N894,IF($F894=5,0,0))*H894,0)</f>
        <v>0</v>
      </c>
      <c r="U894" s="27">
        <f t="shared" ref="U894:U895" si="4691">ROUND(IF($F894=0,O894,IF($F894=1,O894,IF($F894=5,O894,0)))*I894,0)</f>
        <v>24</v>
      </c>
      <c r="V894" s="27">
        <f t="shared" ref="V894:V895" si="4692">ROUND(IF($F894=0,P894,IF($F894=1,P894,IF($F894=2,P894,IF($F894=5,P894,0))))*J894,0)</f>
        <v>26</v>
      </c>
      <c r="W894" s="27">
        <f t="shared" ref="W894:W895" si="4693">ROUND(IF($F894=0,Q894,IF($F894=1,Q894,IF($F894=2,Q894,IF($F894=3,Q894,IF($F894=5,Q894,0)))))*K894,0)</f>
        <v>26</v>
      </c>
      <c r="X894" s="27">
        <f t="shared" ref="X894:X895" si="4694">ROUND(IF($F894=0,R894,IF($F894=1,R894,IF($F894=2,R894,IF($F894=3,R894,IF($F894=4,R894,IF($F894=5,R894,0))))))*L894,0)</f>
        <v>26</v>
      </c>
      <c r="Y894" s="27">
        <f t="shared" ref="Y894:Y895" si="4695">ROUND(IF($F894=0,M894,IF($F894=5,M894,0))*H894,0)</f>
        <v>0</v>
      </c>
      <c r="Z894" s="27">
        <f t="shared" ref="Z894:Z895" si="4696">ROUND(IF($F894=0,N894,IF($F894=5,N894,0))*H894,0)</f>
        <v>0</v>
      </c>
      <c r="AA894" s="27">
        <f t="shared" ref="AA894:AA895" si="4697">ROUND(IF($F894=0,O894,IF($F894=1,O894,IF($F894=5,O894,0)))*I894,0)</f>
        <v>24</v>
      </c>
      <c r="AB894" s="27">
        <f t="shared" ref="AB894:AB895" si="4698">ROUND(IF($F894=0,P894,IF($F894=1,P894,IF($F894=2,P894,IF($F894=5,P894,0))))*J894,0)</f>
        <v>26</v>
      </c>
      <c r="AC894" s="27">
        <f t="shared" ref="AC894:AC895" si="4699">ROUND(IF($F894=0,Q894,IF($F894=1,Q894,IF($F894=2,Q894,IF($F894=3,Q894,IF($F894=5,Q894,0)))))*K894,0)</f>
        <v>26</v>
      </c>
      <c r="AD894" s="27">
        <f t="shared" ref="AD894:AD895" si="4700">ROUND(IF($F894=0,R894,IF($F894=1,R894,IF($F894=2,R894,IF($F894=3,R894,IF($F894=4,R894,IF($F894=5,R894,0))))))*L894,0)</f>
        <v>26</v>
      </c>
    </row>
    <row r="895" spans="1:30" s="2" customFormat="1" ht="17.100000000000001" customHeight="1" outlineLevel="1">
      <c r="A895" s="72"/>
      <c r="B895" s="72"/>
      <c r="C895" s="11"/>
      <c r="D895" s="25" t="s">
        <v>670</v>
      </c>
      <c r="E895" s="4">
        <f>17200+7754</f>
        <v>24954</v>
      </c>
      <c r="F895" s="9">
        <v>1</v>
      </c>
      <c r="G895" s="9"/>
      <c r="H895" s="3">
        <v>0.75</v>
      </c>
      <c r="I895" s="3">
        <v>0.8</v>
      </c>
      <c r="J895" s="3">
        <v>0.85</v>
      </c>
      <c r="K895" s="3">
        <v>0.85</v>
      </c>
      <c r="L895" s="3">
        <v>0.85</v>
      </c>
      <c r="M895" s="5">
        <f>M893-M894</f>
        <v>65</v>
      </c>
      <c r="N895" s="5">
        <f t="shared" ref="N895" si="4701">N893-N894</f>
        <v>66</v>
      </c>
      <c r="O895" s="5">
        <f t="shared" ref="O895:R895" si="4702">O893-O894</f>
        <v>65</v>
      </c>
      <c r="P895" s="5">
        <f t="shared" si="4702"/>
        <v>64</v>
      </c>
      <c r="Q895" s="5">
        <f t="shared" si="4702"/>
        <v>65</v>
      </c>
      <c r="R895" s="5">
        <f t="shared" si="4702"/>
        <v>67</v>
      </c>
      <c r="S895" s="27">
        <f t="shared" si="4689"/>
        <v>0</v>
      </c>
      <c r="T895" s="27">
        <f t="shared" si="4690"/>
        <v>0</v>
      </c>
      <c r="U895" s="27">
        <f t="shared" si="4691"/>
        <v>52</v>
      </c>
      <c r="V895" s="27">
        <f t="shared" si="4692"/>
        <v>54</v>
      </c>
      <c r="W895" s="27">
        <f t="shared" si="4693"/>
        <v>55</v>
      </c>
      <c r="X895" s="27">
        <f t="shared" si="4694"/>
        <v>57</v>
      </c>
      <c r="Y895" s="27">
        <f t="shared" si="4695"/>
        <v>0</v>
      </c>
      <c r="Z895" s="27">
        <f t="shared" si="4696"/>
        <v>0</v>
      </c>
      <c r="AA895" s="27">
        <f t="shared" si="4697"/>
        <v>52</v>
      </c>
      <c r="AB895" s="27">
        <f t="shared" si="4698"/>
        <v>54</v>
      </c>
      <c r="AC895" s="27">
        <f t="shared" si="4699"/>
        <v>55</v>
      </c>
      <c r="AD895" s="27">
        <f t="shared" si="4700"/>
        <v>57</v>
      </c>
    </row>
    <row r="896" spans="1:30" s="2" customFormat="1" ht="17.100000000000001" customHeight="1">
      <c r="A896" s="72"/>
      <c r="B896" s="72" t="s">
        <v>535</v>
      </c>
      <c r="C896" s="25" t="s">
        <v>671</v>
      </c>
      <c r="D896" s="25" t="s">
        <v>2</v>
      </c>
      <c r="E896" s="4"/>
      <c r="F896" s="9"/>
      <c r="G896" s="9"/>
      <c r="H896" s="3"/>
      <c r="I896" s="3"/>
      <c r="J896" s="3"/>
      <c r="K896" s="3"/>
      <c r="L896" s="3"/>
      <c r="M896" s="5">
        <f>SUMPRODUCT(($D897:$D898="계")*(M897:M898))</f>
        <v>332</v>
      </c>
      <c r="N896" s="5">
        <f t="shared" ref="N896" si="4703">SUMPRODUCT(($D897:$D898="계")*(N897:N898))</f>
        <v>332</v>
      </c>
      <c r="O896" s="5">
        <f t="shared" ref="O896:R896" si="4704">SUMPRODUCT(($D897:$D898="계")*(O897:O898))</f>
        <v>327</v>
      </c>
      <c r="P896" s="5">
        <f t="shared" si="4704"/>
        <v>324</v>
      </c>
      <c r="Q896" s="5">
        <f t="shared" si="4704"/>
        <v>331</v>
      </c>
      <c r="R896" s="5">
        <f t="shared" si="4704"/>
        <v>337</v>
      </c>
      <c r="S896" s="5">
        <f t="shared" ref="S896:T896" si="4705">SUMPRODUCT(($D897:$D898="계")*(S897:S898))</f>
        <v>0</v>
      </c>
      <c r="T896" s="5">
        <f t="shared" si="4705"/>
        <v>0</v>
      </c>
      <c r="U896" s="5">
        <f t="shared" ref="U896" si="4706">SUMPRODUCT(($D897:$D898="계")*(U897:U898))</f>
        <v>0</v>
      </c>
      <c r="V896" s="5">
        <f t="shared" ref="V896" si="4707">SUMPRODUCT(($D897:$D898="계")*(V897:V898))</f>
        <v>276</v>
      </c>
      <c r="W896" s="5">
        <f t="shared" ref="W896" si="4708">SUMPRODUCT(($D897:$D898="계")*(W897:W898))</f>
        <v>281</v>
      </c>
      <c r="X896" s="5">
        <f t="shared" ref="X896" si="4709">SUMPRODUCT(($D897:$D898="계")*(X897:X898))</f>
        <v>287</v>
      </c>
      <c r="Y896" s="5">
        <f t="shared" ref="Y896:Z896" si="4710">SUMPRODUCT(($D897:$D898="계")*(Y897:Y898))</f>
        <v>0</v>
      </c>
      <c r="Z896" s="5">
        <f t="shared" si="4710"/>
        <v>0</v>
      </c>
      <c r="AA896" s="5">
        <f t="shared" ref="AA896" si="4711">SUMPRODUCT(($D897:$D898="계")*(AA897:AA898))</f>
        <v>0</v>
      </c>
      <c r="AB896" s="5">
        <f t="shared" ref="AB896" si="4712">SUMPRODUCT(($D897:$D898="계")*(AB897:AB898))</f>
        <v>276</v>
      </c>
      <c r="AC896" s="5">
        <f t="shared" ref="AC896" si="4713">SUMPRODUCT(($D897:$D898="계")*(AC897:AC898))</f>
        <v>281</v>
      </c>
      <c r="AD896" s="5">
        <f t="shared" ref="AD896" si="4714">SUMPRODUCT(($D897:$D898="계")*(AD897:AD898))</f>
        <v>287</v>
      </c>
    </row>
    <row r="897" spans="1:32" s="2" customFormat="1" ht="17.100000000000001" customHeight="1" outlineLevel="1">
      <c r="A897" s="72"/>
      <c r="B897" s="72"/>
      <c r="C897" s="25" t="s">
        <v>1068</v>
      </c>
      <c r="D897" s="25" t="s">
        <v>1122</v>
      </c>
      <c r="E897" s="4"/>
      <c r="F897" s="9">
        <v>2</v>
      </c>
      <c r="G897" s="9"/>
      <c r="H897" s="3">
        <v>0.75</v>
      </c>
      <c r="I897" s="3">
        <v>0.8</v>
      </c>
      <c r="J897" s="3">
        <v>0.85</v>
      </c>
      <c r="K897" s="3">
        <v>0.85</v>
      </c>
      <c r="L897" s="3">
        <v>0.85</v>
      </c>
      <c r="M897" s="5">
        <f>VLOOKUP($C897,'[1]1.계획인구(행정)'!$C$7:$U$501,14,FALSE)</f>
        <v>220</v>
      </c>
      <c r="N897" s="5">
        <f>VLOOKUP($C897,'[1]1.계획인구(행정)'!$C$7:$U$501,15,FALSE)</f>
        <v>220</v>
      </c>
      <c r="O897" s="5">
        <f>VLOOKUP($C897,'[1]1.계획인구(행정)'!$C$7:$U$501,16,FALSE)</f>
        <v>217</v>
      </c>
      <c r="P897" s="5">
        <f>VLOOKUP($C897,'[1]1.계획인구(행정)'!$C$7:$U$501,17,FALSE)</f>
        <v>214</v>
      </c>
      <c r="Q897" s="5">
        <f>VLOOKUP($C897,'[1]1.계획인구(행정)'!$C$7:$U$501,18,FALSE)</f>
        <v>219</v>
      </c>
      <c r="R897" s="5">
        <f>VLOOKUP($C897,'[1]1.계획인구(행정)'!$C$7:$U$501,19,FALSE)</f>
        <v>223</v>
      </c>
      <c r="S897" s="27">
        <f t="shared" ref="S897:S898" si="4715">ROUND(IF($F897=0,M897,IF($F897=5,0,0))*H897,0)</f>
        <v>0</v>
      </c>
      <c r="T897" s="27">
        <f t="shared" ref="T897:T898" si="4716">ROUND(IF($F897=0,N897,IF($F897=5,0,0))*H897,0)</f>
        <v>0</v>
      </c>
      <c r="U897" s="27">
        <f t="shared" ref="U897:U898" si="4717">ROUND(IF($F897=0,O897,IF($F897=1,O897,IF($F897=5,O897,0)))*I897,0)</f>
        <v>0</v>
      </c>
      <c r="V897" s="27">
        <f t="shared" ref="V897:V898" si="4718">ROUND(IF($F897=0,P897,IF($F897=1,P897,IF($F897=2,P897,IF($F897=5,P897,0))))*J897,0)</f>
        <v>182</v>
      </c>
      <c r="W897" s="27">
        <f t="shared" ref="W897:W898" si="4719">ROUND(IF($F897=0,Q897,IF($F897=1,Q897,IF($F897=2,Q897,IF($F897=3,Q897,IF($F897=5,Q897,0)))))*K897,0)</f>
        <v>186</v>
      </c>
      <c r="X897" s="27">
        <f t="shared" ref="X897:X898" si="4720">ROUND(IF($F897=0,R897,IF($F897=1,R897,IF($F897=2,R897,IF($F897=3,R897,IF($F897=4,R897,IF($F897=5,R897,0))))))*L897,0)</f>
        <v>190</v>
      </c>
      <c r="Y897" s="27">
        <f t="shared" ref="Y897:Y898" si="4721">ROUND(IF($F897=0,M897,IF($F897=5,M897,0))*H897,0)</f>
        <v>0</v>
      </c>
      <c r="Z897" s="27">
        <f t="shared" ref="Z897:Z898" si="4722">ROUND(IF($F897=0,N897,IF($F897=5,N897,0))*H897,0)</f>
        <v>0</v>
      </c>
      <c r="AA897" s="27">
        <f t="shared" ref="AA897:AA898" si="4723">ROUND(IF($F897=0,O897,IF($F897=1,O897,IF($F897=5,O897,0)))*I897,0)</f>
        <v>0</v>
      </c>
      <c r="AB897" s="27">
        <f t="shared" ref="AB897:AB898" si="4724">ROUND(IF($F897=0,P897,IF($F897=1,P897,IF($F897=2,P897,IF($F897=5,P897,0))))*J897,0)</f>
        <v>182</v>
      </c>
      <c r="AC897" s="27">
        <f t="shared" ref="AC897:AC898" si="4725">ROUND(IF($F897=0,Q897,IF($F897=1,Q897,IF($F897=2,Q897,IF($F897=3,Q897,IF($F897=5,Q897,0)))))*K897,0)</f>
        <v>186</v>
      </c>
      <c r="AD897" s="27">
        <f t="shared" ref="AD897:AD898" si="4726">ROUND(IF($F897=0,R897,IF($F897=1,R897,IF($F897=2,R897,IF($F897=3,R897,IF($F897=4,R897,IF($F897=5,R897,0))))))*L897,0)</f>
        <v>190</v>
      </c>
    </row>
    <row r="898" spans="1:32" s="2" customFormat="1" ht="17.100000000000001" customHeight="1" outlineLevel="1">
      <c r="A898" s="72"/>
      <c r="B898" s="72"/>
      <c r="C898" s="25" t="s">
        <v>1069</v>
      </c>
      <c r="D898" s="25" t="s">
        <v>1122</v>
      </c>
      <c r="E898" s="4"/>
      <c r="F898" s="9">
        <v>2</v>
      </c>
      <c r="G898" s="9"/>
      <c r="H898" s="3">
        <v>0.75</v>
      </c>
      <c r="I898" s="3">
        <v>0.8</v>
      </c>
      <c r="J898" s="3">
        <v>0.85</v>
      </c>
      <c r="K898" s="3">
        <v>0.85</v>
      </c>
      <c r="L898" s="3">
        <v>0.85</v>
      </c>
      <c r="M898" s="5">
        <f>VLOOKUP($C898,'[1]1.계획인구(행정)'!$C$7:$U$501,14,FALSE)</f>
        <v>112</v>
      </c>
      <c r="N898" s="5">
        <f>VLOOKUP($C898,'[1]1.계획인구(행정)'!$C$7:$U$501,15,FALSE)</f>
        <v>112</v>
      </c>
      <c r="O898" s="5">
        <f>VLOOKUP($C898,'[1]1.계획인구(행정)'!$C$7:$U$501,16,FALSE)</f>
        <v>110</v>
      </c>
      <c r="P898" s="5">
        <f>VLOOKUP($C898,'[1]1.계획인구(행정)'!$C$7:$U$501,17,FALSE)</f>
        <v>110</v>
      </c>
      <c r="Q898" s="5">
        <f>VLOOKUP($C898,'[1]1.계획인구(행정)'!$C$7:$U$501,18,FALSE)</f>
        <v>112</v>
      </c>
      <c r="R898" s="5">
        <f>VLOOKUP($C898,'[1]1.계획인구(행정)'!$C$7:$U$501,19,FALSE)</f>
        <v>114</v>
      </c>
      <c r="S898" s="27">
        <f t="shared" si="4715"/>
        <v>0</v>
      </c>
      <c r="T898" s="27">
        <f t="shared" si="4716"/>
        <v>0</v>
      </c>
      <c r="U898" s="27">
        <f t="shared" si="4717"/>
        <v>0</v>
      </c>
      <c r="V898" s="27">
        <f t="shared" si="4718"/>
        <v>94</v>
      </c>
      <c r="W898" s="27">
        <f t="shared" si="4719"/>
        <v>95</v>
      </c>
      <c r="X898" s="27">
        <f t="shared" si="4720"/>
        <v>97</v>
      </c>
      <c r="Y898" s="27">
        <f t="shared" si="4721"/>
        <v>0</v>
      </c>
      <c r="Z898" s="27">
        <f t="shared" si="4722"/>
        <v>0</v>
      </c>
      <c r="AA898" s="27">
        <f t="shared" si="4723"/>
        <v>0</v>
      </c>
      <c r="AB898" s="27">
        <f t="shared" si="4724"/>
        <v>94</v>
      </c>
      <c r="AC898" s="27">
        <f t="shared" si="4725"/>
        <v>95</v>
      </c>
      <c r="AD898" s="27">
        <f t="shared" si="4726"/>
        <v>97</v>
      </c>
    </row>
    <row r="899" spans="1:32" s="2" customFormat="1" ht="18" customHeight="1">
      <c r="A899" s="72" t="s">
        <v>1517</v>
      </c>
      <c r="B899" s="72" t="s">
        <v>536</v>
      </c>
      <c r="C899" s="25" t="s">
        <v>537</v>
      </c>
      <c r="D899" s="25" t="s">
        <v>2</v>
      </c>
      <c r="E899" s="4"/>
      <c r="F899" s="9"/>
      <c r="G899" s="9"/>
      <c r="H899" s="3"/>
      <c r="I899" s="3"/>
      <c r="J899" s="3"/>
      <c r="K899" s="3"/>
      <c r="L899" s="3"/>
      <c r="M899" s="5">
        <f>SUMPRODUCT(($D900:$D901="계")*(M900:M901))</f>
        <v>372</v>
      </c>
      <c r="N899" s="5">
        <f t="shared" ref="N899:O899" si="4727">SUMPRODUCT(($D900:$D901="계")*(N900:N901))</f>
        <v>372</v>
      </c>
      <c r="O899" s="5">
        <f t="shared" si="4727"/>
        <v>366</v>
      </c>
      <c r="P899" s="5">
        <f t="shared" ref="P899" si="4728">SUMPRODUCT(($D900:$D901="계")*(P900:P901))</f>
        <v>362</v>
      </c>
      <c r="Q899" s="5">
        <f t="shared" ref="Q899" si="4729">SUMPRODUCT(($D900:$D901="계")*(Q900:Q901))</f>
        <v>370</v>
      </c>
      <c r="R899" s="5">
        <f t="shared" ref="R899" si="4730">SUMPRODUCT(($D900:$D901="계")*(R900:R901))</f>
        <v>378</v>
      </c>
      <c r="S899" s="5">
        <f t="shared" ref="S899:T899" si="4731">SUMPRODUCT(($D900:$D901="계")*(S900:S901))</f>
        <v>0</v>
      </c>
      <c r="T899" s="5">
        <f t="shared" si="4731"/>
        <v>0</v>
      </c>
      <c r="U899" s="5">
        <f t="shared" ref="U899" si="4732">SUMPRODUCT(($D900:$D901="계")*(U900:U901))</f>
        <v>0</v>
      </c>
      <c r="V899" s="5">
        <f t="shared" ref="V899" si="4733">SUMPRODUCT(($D900:$D901="계")*(V900:V901))</f>
        <v>308</v>
      </c>
      <c r="W899" s="5">
        <f t="shared" ref="W899" si="4734">SUMPRODUCT(($D900:$D901="계")*(W900:W901))</f>
        <v>314</v>
      </c>
      <c r="X899" s="5">
        <f t="shared" ref="X899" si="4735">SUMPRODUCT(($D900:$D901="계")*(X900:X901))</f>
        <v>322</v>
      </c>
      <c r="Y899" s="5">
        <f t="shared" ref="Y899" si="4736">SUMPRODUCT(($D900:$D901="계")*(Y900:Y901))</f>
        <v>0</v>
      </c>
      <c r="Z899" s="5"/>
      <c r="AA899" s="5">
        <f t="shared" ref="AA899" si="4737">SUMPRODUCT(($D900:$D901="계")*(AA900:AA901))</f>
        <v>0</v>
      </c>
      <c r="AB899" s="5">
        <f t="shared" ref="AB899" si="4738">SUMPRODUCT(($D900:$D901="계")*(AB900:AB901))</f>
        <v>308</v>
      </c>
      <c r="AC899" s="5">
        <f t="shared" ref="AC899" si="4739">SUMPRODUCT(($D900:$D901="계")*(AC900:AC901))</f>
        <v>314</v>
      </c>
      <c r="AD899" s="5">
        <f t="shared" ref="AD899" si="4740">SUMPRODUCT(($D900:$D901="계")*(AD900:AD901))</f>
        <v>322</v>
      </c>
    </row>
    <row r="900" spans="1:32" s="2" customFormat="1" ht="18" customHeight="1" outlineLevel="1">
      <c r="A900" s="72"/>
      <c r="B900" s="72"/>
      <c r="C900" s="25" t="s">
        <v>1066</v>
      </c>
      <c r="D900" s="25" t="s">
        <v>1122</v>
      </c>
      <c r="E900" s="4"/>
      <c r="F900" s="9">
        <v>2</v>
      </c>
      <c r="G900" s="9"/>
      <c r="H900" s="3">
        <v>0.75</v>
      </c>
      <c r="I900" s="3">
        <v>0.8</v>
      </c>
      <c r="J900" s="3">
        <v>0.85</v>
      </c>
      <c r="K900" s="3">
        <v>0.85</v>
      </c>
      <c r="L900" s="3">
        <v>0.85</v>
      </c>
      <c r="M900" s="5">
        <f>VLOOKUP($C900,'[1]1.계획인구(행정)'!$C$7:$U$501,14,FALSE)</f>
        <v>186</v>
      </c>
      <c r="N900" s="5">
        <f>VLOOKUP($C900,'[1]1.계획인구(행정)'!$C$7:$U$501,15,FALSE)</f>
        <v>186</v>
      </c>
      <c r="O900" s="5">
        <f>VLOOKUP($C900,'[1]1.계획인구(행정)'!$C$7:$U$501,16,FALSE)</f>
        <v>183</v>
      </c>
      <c r="P900" s="5">
        <f>VLOOKUP($C900,'[1]1.계획인구(행정)'!$C$7:$U$501,17,FALSE)</f>
        <v>181</v>
      </c>
      <c r="Q900" s="5">
        <f>VLOOKUP($C900,'[1]1.계획인구(행정)'!$C$7:$U$501,18,FALSE)</f>
        <v>185</v>
      </c>
      <c r="R900" s="5">
        <f>VLOOKUP($C900,'[1]1.계획인구(행정)'!$C$7:$U$501,19,FALSE)</f>
        <v>189</v>
      </c>
      <c r="S900" s="27">
        <f t="shared" ref="S900:S901" si="4741">ROUND(IF($F900=0,M900,IF($F900=5,0,0))*H900,0)</f>
        <v>0</v>
      </c>
      <c r="T900" s="27">
        <f t="shared" ref="T900:T901" si="4742">ROUND(IF($F900=0,N900,IF($F900=5,0,0))*H900,0)</f>
        <v>0</v>
      </c>
      <c r="U900" s="27">
        <f t="shared" ref="U900:U901" si="4743">ROUND(IF($F900=0,O900,IF($F900=1,O900,IF($F900=5,O900,0)))*I900,0)</f>
        <v>0</v>
      </c>
      <c r="V900" s="27">
        <f t="shared" ref="V900:V901" si="4744">ROUND(IF($F900=0,P900,IF($F900=1,P900,IF($F900=2,P900,IF($F900=5,P900,0))))*J900,0)</f>
        <v>154</v>
      </c>
      <c r="W900" s="27">
        <f t="shared" ref="W900:W901" si="4745">ROUND(IF($F900=0,Q900,IF($F900=1,Q900,IF($F900=2,Q900,IF($F900=3,Q900,IF($F900=5,Q900,0)))))*K900,0)</f>
        <v>157</v>
      </c>
      <c r="X900" s="27">
        <f t="shared" ref="X900:X901" si="4746">ROUND(IF($F900=0,R900,IF($F900=1,R900,IF($F900=2,R900,IF($F900=3,R900,IF($F900=4,R900,IF($F900=5,R900,0))))))*L900,0)</f>
        <v>161</v>
      </c>
      <c r="Y900" s="27">
        <f t="shared" ref="Y900:Y901" si="4747">ROUND(IF($F900=0,M900,IF($F900=5,M900,0))*H900,0)</f>
        <v>0</v>
      </c>
      <c r="Z900" s="27">
        <f t="shared" ref="Z900:Z901" si="4748">ROUND(IF($F900=0,N900,IF($F900=5,N900,0))*H900,0)</f>
        <v>0</v>
      </c>
      <c r="AA900" s="27">
        <f t="shared" ref="AA900:AA901" si="4749">ROUND(IF($F900=0,O900,IF($F900=1,O900,IF($F900=5,O900,0)))*I900,0)</f>
        <v>0</v>
      </c>
      <c r="AB900" s="27">
        <f t="shared" ref="AB900:AB901" si="4750">ROUND(IF($F900=0,P900,IF($F900=1,P900,IF($F900=2,P900,IF($F900=5,P900,0))))*J900,0)</f>
        <v>154</v>
      </c>
      <c r="AC900" s="27">
        <f t="shared" ref="AC900:AC901" si="4751">ROUND(IF($F900=0,Q900,IF($F900=1,Q900,IF($F900=2,Q900,IF($F900=3,Q900,IF($F900=5,Q900,0)))))*K900,0)</f>
        <v>157</v>
      </c>
      <c r="AD900" s="27">
        <f t="shared" ref="AD900:AD901" si="4752">ROUND(IF($F900=0,R900,IF($F900=1,R900,IF($F900=2,R900,IF($F900=3,R900,IF($F900=4,R900,IF($F900=5,R900,0))))))*L900,0)</f>
        <v>161</v>
      </c>
    </row>
    <row r="901" spans="1:32" s="2" customFormat="1" ht="18" customHeight="1" outlineLevel="1">
      <c r="A901" s="72"/>
      <c r="B901" s="72"/>
      <c r="C901" s="25" t="s">
        <v>1067</v>
      </c>
      <c r="D901" s="25" t="s">
        <v>1122</v>
      </c>
      <c r="E901" s="4"/>
      <c r="F901" s="9">
        <v>2</v>
      </c>
      <c r="G901" s="9"/>
      <c r="H901" s="3">
        <v>0.75</v>
      </c>
      <c r="I901" s="3">
        <v>0.8</v>
      </c>
      <c r="J901" s="3">
        <v>0.85</v>
      </c>
      <c r="K901" s="3">
        <v>0.85</v>
      </c>
      <c r="L901" s="3">
        <v>0.85</v>
      </c>
      <c r="M901" s="5">
        <f>VLOOKUP($C901,'[1]1.계획인구(행정)'!$C$7:$U$501,14,FALSE)</f>
        <v>186</v>
      </c>
      <c r="N901" s="5">
        <f>VLOOKUP($C901,'[1]1.계획인구(행정)'!$C$7:$U$501,15,FALSE)</f>
        <v>186</v>
      </c>
      <c r="O901" s="5">
        <f>VLOOKUP($C901,'[1]1.계획인구(행정)'!$C$7:$U$501,16,FALSE)</f>
        <v>183</v>
      </c>
      <c r="P901" s="5">
        <f>VLOOKUP($C901,'[1]1.계획인구(행정)'!$C$7:$U$501,17,FALSE)</f>
        <v>181</v>
      </c>
      <c r="Q901" s="5">
        <f>VLOOKUP($C901,'[1]1.계획인구(행정)'!$C$7:$U$501,18,FALSE)</f>
        <v>185</v>
      </c>
      <c r="R901" s="5">
        <f>VLOOKUP($C901,'[1]1.계획인구(행정)'!$C$7:$U$501,19,FALSE)</f>
        <v>189</v>
      </c>
      <c r="S901" s="27">
        <f t="shared" si="4741"/>
        <v>0</v>
      </c>
      <c r="T901" s="27">
        <f t="shared" si="4742"/>
        <v>0</v>
      </c>
      <c r="U901" s="27">
        <f t="shared" si="4743"/>
        <v>0</v>
      </c>
      <c r="V901" s="27">
        <f t="shared" si="4744"/>
        <v>154</v>
      </c>
      <c r="W901" s="27">
        <f t="shared" si="4745"/>
        <v>157</v>
      </c>
      <c r="X901" s="27">
        <f t="shared" si="4746"/>
        <v>161</v>
      </c>
      <c r="Y901" s="27">
        <f t="shared" si="4747"/>
        <v>0</v>
      </c>
      <c r="Z901" s="27">
        <f t="shared" si="4748"/>
        <v>0</v>
      </c>
      <c r="AA901" s="27">
        <f t="shared" si="4749"/>
        <v>0</v>
      </c>
      <c r="AB901" s="27">
        <f t="shared" si="4750"/>
        <v>154</v>
      </c>
      <c r="AC901" s="27">
        <f t="shared" si="4751"/>
        <v>157</v>
      </c>
      <c r="AD901" s="27">
        <f t="shared" si="4752"/>
        <v>161</v>
      </c>
    </row>
    <row r="902" spans="1:32" s="2" customFormat="1" ht="18" customHeight="1">
      <c r="A902" s="72"/>
      <c r="B902" s="72" t="s">
        <v>483</v>
      </c>
      <c r="C902" s="22" t="s">
        <v>484</v>
      </c>
      <c r="D902" s="25" t="s">
        <v>2</v>
      </c>
      <c r="E902" s="4">
        <f>SUM(E903:E906)</f>
        <v>52501</v>
      </c>
      <c r="F902" s="9"/>
      <c r="G902" s="9"/>
      <c r="H902" s="3"/>
      <c r="I902" s="3"/>
      <c r="J902" s="3"/>
      <c r="K902" s="3"/>
      <c r="L902" s="3"/>
      <c r="M902" s="5">
        <f>VLOOKUP($C902,'[1]1.계획인구(행정)'!$C$7:$U$501,14,FALSE)</f>
        <v>123</v>
      </c>
      <c r="N902" s="5">
        <f>VLOOKUP($C902,'[1]1.계획인구(행정)'!$C$7:$U$501,15,FALSE)</f>
        <v>123</v>
      </c>
      <c r="O902" s="5">
        <f>VLOOKUP($C902,'[1]1.계획인구(행정)'!$C$7:$U$501,16,FALSE)</f>
        <v>121</v>
      </c>
      <c r="P902" s="5">
        <f>VLOOKUP($C902,'[1]1.계획인구(행정)'!$C$7:$U$501,17,FALSE)</f>
        <v>120</v>
      </c>
      <c r="Q902" s="5">
        <f>VLOOKUP($C902,'[1]1.계획인구(행정)'!$C$7:$U$501,18,FALSE)</f>
        <v>123</v>
      </c>
      <c r="R902" s="5">
        <f>VLOOKUP($C902,'[1]1.계획인구(행정)'!$C$7:$U$501,19,FALSE)</f>
        <v>125</v>
      </c>
      <c r="S902" s="5">
        <f>SUM(S903:S906)</f>
        <v>0</v>
      </c>
      <c r="T902" s="5">
        <f>SUM(T903:T906)</f>
        <v>0</v>
      </c>
      <c r="U902" s="5">
        <f t="shared" ref="U902:AD902" si="4753">SUM(U903:U906)</f>
        <v>81</v>
      </c>
      <c r="V902" s="5">
        <f t="shared" si="4753"/>
        <v>102</v>
      </c>
      <c r="W902" s="5">
        <f t="shared" si="4753"/>
        <v>105</v>
      </c>
      <c r="X902" s="5">
        <f t="shared" si="4753"/>
        <v>107</v>
      </c>
      <c r="Y902" s="5">
        <f t="shared" si="4753"/>
        <v>0</v>
      </c>
      <c r="Z902" s="5">
        <f t="shared" si="4753"/>
        <v>0</v>
      </c>
      <c r="AA902" s="5">
        <f t="shared" si="4753"/>
        <v>81</v>
      </c>
      <c r="AB902" s="5">
        <f t="shared" si="4753"/>
        <v>102</v>
      </c>
      <c r="AC902" s="5">
        <f t="shared" si="4753"/>
        <v>105</v>
      </c>
      <c r="AD902" s="5">
        <f t="shared" si="4753"/>
        <v>107</v>
      </c>
    </row>
    <row r="903" spans="1:32" s="2" customFormat="1" ht="18" customHeight="1" outlineLevel="1">
      <c r="A903" s="72"/>
      <c r="B903" s="72"/>
      <c r="C903" s="12"/>
      <c r="D903" s="25" t="s">
        <v>672</v>
      </c>
      <c r="E903" s="4">
        <v>21056</v>
      </c>
      <c r="F903" s="9">
        <v>1</v>
      </c>
      <c r="G903" s="9"/>
      <c r="H903" s="3">
        <v>0.75</v>
      </c>
      <c r="I903" s="3">
        <v>0.8</v>
      </c>
      <c r="J903" s="3">
        <v>0.85</v>
      </c>
      <c r="K903" s="3">
        <v>0.85</v>
      </c>
      <c r="L903" s="3">
        <v>0.85</v>
      </c>
      <c r="M903" s="5">
        <f>ROUND(M$902*($E903/$E$902),0)</f>
        <v>49</v>
      </c>
      <c r="N903" s="5">
        <f t="shared" ref="N903:R905" si="4754">ROUND(N$902*($E903/$E$902),0)</f>
        <v>49</v>
      </c>
      <c r="O903" s="5">
        <f t="shared" si="4754"/>
        <v>49</v>
      </c>
      <c r="P903" s="5">
        <f t="shared" si="4754"/>
        <v>48</v>
      </c>
      <c r="Q903" s="5">
        <f t="shared" si="4754"/>
        <v>49</v>
      </c>
      <c r="R903" s="5">
        <f t="shared" si="4754"/>
        <v>50</v>
      </c>
      <c r="S903" s="27">
        <f t="shared" ref="S903:S906" si="4755">ROUND(IF($F903=0,M903,IF($F903=5,0,0))*H903,0)</f>
        <v>0</v>
      </c>
      <c r="T903" s="27">
        <f t="shared" ref="T903:T906" si="4756">ROUND(IF($F903=0,N903,IF($F903=5,0,0))*H903,0)</f>
        <v>0</v>
      </c>
      <c r="U903" s="27">
        <f t="shared" ref="U903:U906" si="4757">ROUND(IF($F903=0,O903,IF($F903=1,O903,IF($F903=5,O903,0)))*I903,0)</f>
        <v>39</v>
      </c>
      <c r="V903" s="27">
        <f t="shared" ref="V903:V906" si="4758">ROUND(IF($F903=0,P903,IF($F903=1,P903,IF($F903=2,P903,IF($F903=5,P903,0))))*J903,0)</f>
        <v>41</v>
      </c>
      <c r="W903" s="27">
        <f t="shared" ref="W903:W906" si="4759">ROUND(IF($F903=0,Q903,IF($F903=1,Q903,IF($F903=2,Q903,IF($F903=3,Q903,IF($F903=5,Q903,0)))))*K903,0)</f>
        <v>42</v>
      </c>
      <c r="X903" s="27">
        <f t="shared" ref="X903:X906" si="4760">ROUND(IF($F903=0,R903,IF($F903=1,R903,IF($F903=2,R903,IF($F903=3,R903,IF($F903=4,R903,IF($F903=5,R903,0))))))*L903,0)</f>
        <v>43</v>
      </c>
      <c r="Y903" s="27">
        <f t="shared" ref="Y903:Y906" si="4761">ROUND(IF($F903=0,M903,IF($F903=5,M903,0))*H903,0)</f>
        <v>0</v>
      </c>
      <c r="Z903" s="27">
        <f t="shared" ref="Z903:Z906" si="4762">ROUND(IF($F903=0,N903,IF($F903=5,N903,0))*H903,0)</f>
        <v>0</v>
      </c>
      <c r="AA903" s="27">
        <f t="shared" ref="AA903:AA906" si="4763">ROUND(IF($F903=0,O903,IF($F903=1,O903,IF($F903=5,O903,0)))*I903,0)</f>
        <v>39</v>
      </c>
      <c r="AB903" s="27">
        <f t="shared" ref="AB903:AB906" si="4764">ROUND(IF($F903=0,P903,IF($F903=1,P903,IF($F903=2,P903,IF($F903=5,P903,0))))*J903,0)</f>
        <v>41</v>
      </c>
      <c r="AC903" s="27">
        <f t="shared" ref="AC903:AC906" si="4765">ROUND(IF($F903=0,Q903,IF($F903=1,Q903,IF($F903=2,Q903,IF($F903=3,Q903,IF($F903=5,Q903,0)))))*K903,0)</f>
        <v>42</v>
      </c>
      <c r="AD903" s="27">
        <f t="shared" ref="AD903:AD906" si="4766">ROUND(IF($F903=0,R903,IF($F903=1,R903,IF($F903=2,R903,IF($F903=3,R903,IF($F903=4,R903,IF($F903=5,R903,0))))))*L903,0)</f>
        <v>43</v>
      </c>
    </row>
    <row r="904" spans="1:32" s="2" customFormat="1" ht="18" customHeight="1" outlineLevel="1">
      <c r="A904" s="72"/>
      <c r="B904" s="72"/>
      <c r="C904" s="12"/>
      <c r="D904" s="25" t="s">
        <v>673</v>
      </c>
      <c r="E904" s="4">
        <v>9831</v>
      </c>
      <c r="F904" s="9">
        <v>1</v>
      </c>
      <c r="G904" s="9"/>
      <c r="H904" s="3">
        <v>0.75</v>
      </c>
      <c r="I904" s="3">
        <v>0.8</v>
      </c>
      <c r="J904" s="3">
        <v>0.85</v>
      </c>
      <c r="K904" s="3">
        <v>0.85</v>
      </c>
      <c r="L904" s="3">
        <v>0.85</v>
      </c>
      <c r="M904" s="5">
        <f t="shared" ref="M904:M905" si="4767">ROUND(M$902*($E904/$E$902),0)</f>
        <v>23</v>
      </c>
      <c r="N904" s="5">
        <f t="shared" si="4754"/>
        <v>23</v>
      </c>
      <c r="O904" s="5">
        <f t="shared" si="4754"/>
        <v>23</v>
      </c>
      <c r="P904" s="5">
        <f t="shared" si="4754"/>
        <v>22</v>
      </c>
      <c r="Q904" s="5">
        <f t="shared" si="4754"/>
        <v>23</v>
      </c>
      <c r="R904" s="5">
        <f t="shared" si="4754"/>
        <v>23</v>
      </c>
      <c r="S904" s="27">
        <f t="shared" si="4755"/>
        <v>0</v>
      </c>
      <c r="T904" s="27">
        <f t="shared" si="4756"/>
        <v>0</v>
      </c>
      <c r="U904" s="27">
        <f t="shared" si="4757"/>
        <v>18</v>
      </c>
      <c r="V904" s="27">
        <f t="shared" si="4758"/>
        <v>19</v>
      </c>
      <c r="W904" s="27">
        <f t="shared" si="4759"/>
        <v>20</v>
      </c>
      <c r="X904" s="27">
        <f t="shared" si="4760"/>
        <v>20</v>
      </c>
      <c r="Y904" s="27">
        <f t="shared" si="4761"/>
        <v>0</v>
      </c>
      <c r="Z904" s="27">
        <f t="shared" si="4762"/>
        <v>0</v>
      </c>
      <c r="AA904" s="27">
        <f t="shared" si="4763"/>
        <v>18</v>
      </c>
      <c r="AB904" s="27">
        <f t="shared" si="4764"/>
        <v>19</v>
      </c>
      <c r="AC904" s="27">
        <f t="shared" si="4765"/>
        <v>20</v>
      </c>
      <c r="AD904" s="27">
        <f t="shared" si="4766"/>
        <v>20</v>
      </c>
    </row>
    <row r="905" spans="1:32" s="2" customFormat="1" ht="18" customHeight="1" outlineLevel="1">
      <c r="A905" s="72"/>
      <c r="B905" s="72"/>
      <c r="C905" s="12"/>
      <c r="D905" s="25" t="s">
        <v>674</v>
      </c>
      <c r="E905" s="4">
        <v>8432</v>
      </c>
      <c r="F905" s="9">
        <v>2</v>
      </c>
      <c r="G905" s="9"/>
      <c r="H905" s="3">
        <v>0.75</v>
      </c>
      <c r="I905" s="3">
        <v>0.8</v>
      </c>
      <c r="J905" s="3">
        <v>0.85</v>
      </c>
      <c r="K905" s="3">
        <v>0.85</v>
      </c>
      <c r="L905" s="3">
        <v>0.85</v>
      </c>
      <c r="M905" s="5">
        <f t="shared" si="4767"/>
        <v>20</v>
      </c>
      <c r="N905" s="5">
        <f t="shared" si="4754"/>
        <v>20</v>
      </c>
      <c r="O905" s="5">
        <f t="shared" si="4754"/>
        <v>19</v>
      </c>
      <c r="P905" s="5">
        <f t="shared" si="4754"/>
        <v>19</v>
      </c>
      <c r="Q905" s="5">
        <f t="shared" si="4754"/>
        <v>20</v>
      </c>
      <c r="R905" s="5">
        <f t="shared" si="4754"/>
        <v>20</v>
      </c>
      <c r="S905" s="27">
        <f t="shared" si="4755"/>
        <v>0</v>
      </c>
      <c r="T905" s="27">
        <f t="shared" si="4756"/>
        <v>0</v>
      </c>
      <c r="U905" s="27">
        <f t="shared" si="4757"/>
        <v>0</v>
      </c>
      <c r="V905" s="27">
        <f t="shared" si="4758"/>
        <v>16</v>
      </c>
      <c r="W905" s="27">
        <f t="shared" si="4759"/>
        <v>17</v>
      </c>
      <c r="X905" s="27">
        <f t="shared" si="4760"/>
        <v>17</v>
      </c>
      <c r="Y905" s="27">
        <f t="shared" si="4761"/>
        <v>0</v>
      </c>
      <c r="Z905" s="27">
        <f t="shared" si="4762"/>
        <v>0</v>
      </c>
      <c r="AA905" s="27">
        <f t="shared" si="4763"/>
        <v>0</v>
      </c>
      <c r="AB905" s="27">
        <f t="shared" si="4764"/>
        <v>16</v>
      </c>
      <c r="AC905" s="27">
        <f t="shared" si="4765"/>
        <v>17</v>
      </c>
      <c r="AD905" s="27">
        <f t="shared" si="4766"/>
        <v>17</v>
      </c>
    </row>
    <row r="906" spans="1:32" s="2" customFormat="1" ht="18" customHeight="1" outlineLevel="1">
      <c r="A906" s="72"/>
      <c r="B906" s="72"/>
      <c r="C906" s="11"/>
      <c r="D906" s="25" t="s">
        <v>675</v>
      </c>
      <c r="E906" s="4">
        <v>13182</v>
      </c>
      <c r="F906" s="9">
        <v>1</v>
      </c>
      <c r="G906" s="9"/>
      <c r="H906" s="3">
        <v>0.75</v>
      </c>
      <c r="I906" s="3">
        <v>0.8</v>
      </c>
      <c r="J906" s="3">
        <v>0.85</v>
      </c>
      <c r="K906" s="3">
        <v>0.85</v>
      </c>
      <c r="L906" s="3">
        <v>0.85</v>
      </c>
      <c r="M906" s="5">
        <f>M902-M903-M905-M904</f>
        <v>31</v>
      </c>
      <c r="N906" s="5">
        <f t="shared" ref="N906" si="4768">N902-N903-N905-N904</f>
        <v>31</v>
      </c>
      <c r="O906" s="5">
        <f t="shared" ref="O906:R906" si="4769">O902-O903-O905-O904</f>
        <v>30</v>
      </c>
      <c r="P906" s="5">
        <f t="shared" si="4769"/>
        <v>31</v>
      </c>
      <c r="Q906" s="5">
        <f t="shared" si="4769"/>
        <v>31</v>
      </c>
      <c r="R906" s="5">
        <f t="shared" si="4769"/>
        <v>32</v>
      </c>
      <c r="S906" s="27">
        <f t="shared" si="4755"/>
        <v>0</v>
      </c>
      <c r="T906" s="27">
        <f t="shared" si="4756"/>
        <v>0</v>
      </c>
      <c r="U906" s="27">
        <f t="shared" si="4757"/>
        <v>24</v>
      </c>
      <c r="V906" s="27">
        <f t="shared" si="4758"/>
        <v>26</v>
      </c>
      <c r="W906" s="27">
        <f t="shared" si="4759"/>
        <v>26</v>
      </c>
      <c r="X906" s="27">
        <f t="shared" si="4760"/>
        <v>27</v>
      </c>
      <c r="Y906" s="27">
        <f t="shared" si="4761"/>
        <v>0</v>
      </c>
      <c r="Z906" s="27">
        <f t="shared" si="4762"/>
        <v>0</v>
      </c>
      <c r="AA906" s="27">
        <f t="shared" si="4763"/>
        <v>24</v>
      </c>
      <c r="AB906" s="27">
        <f t="shared" si="4764"/>
        <v>26</v>
      </c>
      <c r="AC906" s="27">
        <f t="shared" si="4765"/>
        <v>26</v>
      </c>
      <c r="AD906" s="27">
        <f t="shared" si="4766"/>
        <v>27</v>
      </c>
    </row>
    <row r="907" spans="1:32" s="2" customFormat="1" ht="18" customHeight="1">
      <c r="A907" s="72" t="s">
        <v>538</v>
      </c>
      <c r="B907" s="73" t="s">
        <v>40</v>
      </c>
      <c r="C907" s="74"/>
      <c r="D907" s="75"/>
      <c r="E907" s="6"/>
      <c r="F907" s="10"/>
      <c r="G907" s="10"/>
      <c r="H907" s="8"/>
      <c r="I907" s="8"/>
      <c r="J907" s="8"/>
      <c r="K907" s="8"/>
      <c r="L907" s="8"/>
      <c r="M907" s="7">
        <f>SUMPRODUCT(($D908:$D950="소계")*(M908:M950))</f>
        <v>5431</v>
      </c>
      <c r="N907" s="7">
        <f t="shared" ref="N907" si="4770">SUMPRODUCT(($D908:$D950="소계")*(N908:N950))</f>
        <v>5438</v>
      </c>
      <c r="O907" s="7">
        <f t="shared" ref="O907:R907" si="4771">SUMPRODUCT(($D908:$D950="소계")*(O908:O950))</f>
        <v>5355</v>
      </c>
      <c r="P907" s="7">
        <f t="shared" si="4771"/>
        <v>5299</v>
      </c>
      <c r="Q907" s="7">
        <f t="shared" si="4771"/>
        <v>5425</v>
      </c>
      <c r="R907" s="7">
        <f t="shared" si="4771"/>
        <v>5524</v>
      </c>
      <c r="S907" s="7">
        <f t="shared" ref="S907:T907" si="4772">SUMPRODUCT(($D908:$D950="소계")*(S908:S950))</f>
        <v>2785</v>
      </c>
      <c r="T907" s="7">
        <f t="shared" si="4772"/>
        <v>3067</v>
      </c>
      <c r="U907" s="7">
        <f t="shared" ref="U907" si="4773">SUMPRODUCT(($D908:$D950="소계")*(U908:U950))</f>
        <v>4156</v>
      </c>
      <c r="V907" s="7">
        <f t="shared" ref="V907" si="4774">SUMPRODUCT(($D908:$D950="소계")*(V908:V950))</f>
        <v>4838</v>
      </c>
      <c r="W907" s="7">
        <f t="shared" ref="W907" si="4775">SUMPRODUCT(($D908:$D950="소계")*(W908:W950))</f>
        <v>5152</v>
      </c>
      <c r="X907" s="7">
        <f t="shared" ref="X907" si="4776">SUMPRODUCT(($D908:$D950="소계")*(X908:X950))</f>
        <v>5243</v>
      </c>
      <c r="Y907" s="7">
        <f t="shared" ref="Y907:Z907" si="4777">SUMPRODUCT(($D908:$D950="소계")*(Y908:Y950))</f>
        <v>2785</v>
      </c>
      <c r="Z907" s="7">
        <f t="shared" si="4777"/>
        <v>3067</v>
      </c>
      <c r="AA907" s="7">
        <f t="shared" ref="AA907" si="4778">SUMPRODUCT(($D908:$D950="소계")*(AA908:AA950))</f>
        <v>4156</v>
      </c>
      <c r="AB907" s="7">
        <f t="shared" ref="AB907" si="4779">SUMPRODUCT(($D908:$D950="소계")*(AB908:AB950))</f>
        <v>4838</v>
      </c>
      <c r="AC907" s="7">
        <f t="shared" ref="AC907" si="4780">SUMPRODUCT(($D908:$D950="소계")*(AC908:AC950))</f>
        <v>5152</v>
      </c>
      <c r="AD907" s="7">
        <f t="shared" ref="AD907" si="4781">SUMPRODUCT(($D908:$D950="소계")*(AD908:AD950))</f>
        <v>5243</v>
      </c>
      <c r="AE907" s="29">
        <f>S907/M907</f>
        <v>0.51279690664702637</v>
      </c>
      <c r="AF907" s="29">
        <f>Y907/M907</f>
        <v>0.51279690664702637</v>
      </c>
    </row>
    <row r="908" spans="1:32" s="2" customFormat="1" ht="18" customHeight="1">
      <c r="A908" s="72"/>
      <c r="B908" s="72" t="s">
        <v>539</v>
      </c>
      <c r="C908" s="25" t="s">
        <v>540</v>
      </c>
      <c r="D908" s="25" t="s">
        <v>2</v>
      </c>
      <c r="E908" s="4"/>
      <c r="F908" s="9"/>
      <c r="G908" s="9"/>
      <c r="H908" s="3"/>
      <c r="I908" s="3"/>
      <c r="J908" s="3"/>
      <c r="K908" s="3"/>
      <c r="L908" s="3"/>
      <c r="M908" s="5">
        <f>SUMPRODUCT(($D909:$D911="계")*(M909:M911))</f>
        <v>527</v>
      </c>
      <c r="N908" s="5">
        <f t="shared" ref="N908" si="4782">SUMPRODUCT(($D909:$D911="계")*(N909:N911))</f>
        <v>527</v>
      </c>
      <c r="O908" s="5">
        <f t="shared" ref="O908:R908" si="4783">SUMPRODUCT(($D909:$D911="계")*(O909:O911))</f>
        <v>519</v>
      </c>
      <c r="P908" s="5">
        <f t="shared" si="4783"/>
        <v>514</v>
      </c>
      <c r="Q908" s="5">
        <f t="shared" si="4783"/>
        <v>527</v>
      </c>
      <c r="R908" s="5">
        <f t="shared" si="4783"/>
        <v>536</v>
      </c>
      <c r="S908" s="5">
        <f t="shared" ref="S908:T908" si="4784">SUMPRODUCT(($D909:$D911="계")*(S909:S911))</f>
        <v>396</v>
      </c>
      <c r="T908" s="5">
        <f t="shared" si="4784"/>
        <v>396</v>
      </c>
      <c r="U908" s="5">
        <f t="shared" ref="U908" si="4785">SUMPRODUCT(($D909:$D911="계")*(U909:U911))</f>
        <v>441</v>
      </c>
      <c r="V908" s="5">
        <f t="shared" ref="V908" si="4786">SUMPRODUCT(($D909:$D911="계")*(V909:V911))</f>
        <v>463</v>
      </c>
      <c r="W908" s="5">
        <f t="shared" ref="W908" si="4787">SUMPRODUCT(($D909:$D911="계")*(W909:W911))</f>
        <v>502</v>
      </c>
      <c r="X908" s="5">
        <f t="shared" ref="X908" si="4788">SUMPRODUCT(($D909:$D911="계")*(X909:X911))</f>
        <v>508</v>
      </c>
      <c r="Y908" s="5">
        <f t="shared" ref="Y908:Z908" si="4789">SUMPRODUCT(($D909:$D911="계")*(Y909:Y911))</f>
        <v>396</v>
      </c>
      <c r="Z908" s="5">
        <f t="shared" si="4789"/>
        <v>396</v>
      </c>
      <c r="AA908" s="5">
        <f t="shared" ref="AA908" si="4790">SUMPRODUCT(($D909:$D911="계")*(AA909:AA911))</f>
        <v>441</v>
      </c>
      <c r="AB908" s="5">
        <f t="shared" ref="AB908" si="4791">SUMPRODUCT(($D909:$D911="계")*(AB909:AB911))</f>
        <v>463</v>
      </c>
      <c r="AC908" s="5">
        <f t="shared" ref="AC908" si="4792">SUMPRODUCT(($D909:$D911="계")*(AC909:AC911))</f>
        <v>502</v>
      </c>
      <c r="AD908" s="5">
        <f t="shared" ref="AD908" si="4793">SUMPRODUCT(($D909:$D911="계")*(AD909:AD911))</f>
        <v>508</v>
      </c>
    </row>
    <row r="909" spans="1:32" s="2" customFormat="1" ht="18" customHeight="1" outlineLevel="1">
      <c r="A909" s="72"/>
      <c r="B909" s="72"/>
      <c r="C909" s="25" t="s">
        <v>1072</v>
      </c>
      <c r="D909" s="25" t="s">
        <v>1122</v>
      </c>
      <c r="E909" s="4"/>
      <c r="F909" s="9">
        <v>0</v>
      </c>
      <c r="G909" s="9"/>
      <c r="H909" s="3">
        <v>0.75</v>
      </c>
      <c r="I909" s="3">
        <v>0.85</v>
      </c>
      <c r="J909" s="3">
        <v>0.9</v>
      </c>
      <c r="K909" s="3">
        <v>0.95</v>
      </c>
      <c r="L909" s="3">
        <v>0.95</v>
      </c>
      <c r="M909" s="5">
        <f>VLOOKUP($C909,'[1]1.계획인구(행정)'!$C$7:$U$501,14,FALSE)</f>
        <v>228</v>
      </c>
      <c r="N909" s="5">
        <f>VLOOKUP($C909,'[1]1.계획인구(행정)'!$C$7:$U$501,15,FALSE)</f>
        <v>228</v>
      </c>
      <c r="O909" s="5">
        <f>VLOOKUP($C909,'[1]1.계획인구(행정)'!$C$7:$U$501,16,FALSE)</f>
        <v>225</v>
      </c>
      <c r="P909" s="5">
        <f>VLOOKUP($C909,'[1]1.계획인구(행정)'!$C$7:$U$501,17,FALSE)</f>
        <v>222</v>
      </c>
      <c r="Q909" s="5">
        <f>VLOOKUP($C909,'[1]1.계획인구(행정)'!$C$7:$U$501,18,FALSE)</f>
        <v>228</v>
      </c>
      <c r="R909" s="5">
        <f>VLOOKUP($C909,'[1]1.계획인구(행정)'!$C$7:$U$501,19,FALSE)</f>
        <v>232</v>
      </c>
      <c r="S909" s="27">
        <f t="shared" ref="S909:S911" si="4794">ROUND(IF($F909=0,M909,IF($F909=5,0,0))*H909,0)</f>
        <v>171</v>
      </c>
      <c r="T909" s="27">
        <f t="shared" ref="T909:T911" si="4795">ROUND(IF($F909=0,N909,IF($F909=5,0,0))*H909,0)</f>
        <v>171</v>
      </c>
      <c r="U909" s="27">
        <f t="shared" ref="U909:U911" si="4796">ROUND(IF($F909=0,O909,IF($F909=1,O909,IF($F909=5,O909,0)))*I909,0)</f>
        <v>191</v>
      </c>
      <c r="V909" s="27">
        <f t="shared" ref="V909:V911" si="4797">ROUND(IF($F909=0,P909,IF($F909=1,P909,IF($F909=2,P909,IF($F909=5,P909,0))))*J909,0)</f>
        <v>200</v>
      </c>
      <c r="W909" s="27">
        <f t="shared" ref="W909:W911" si="4798">ROUND(IF($F909=0,Q909,IF($F909=1,Q909,IF($F909=2,Q909,IF($F909=3,Q909,IF($F909=5,Q909,0)))))*K909,0)</f>
        <v>217</v>
      </c>
      <c r="X909" s="27">
        <f t="shared" ref="X909:X911" si="4799">ROUND(IF($F909=0,R909,IF($F909=1,R909,IF($F909=2,R909,IF($F909=3,R909,IF($F909=4,R909,IF($F909=5,R909,0))))))*L909,0)</f>
        <v>220</v>
      </c>
      <c r="Y909" s="27">
        <f t="shared" ref="Y909:Y911" si="4800">ROUND(IF($F909=0,M909,IF($F909=5,M909,0))*H909,0)</f>
        <v>171</v>
      </c>
      <c r="Z909" s="27">
        <f t="shared" ref="Z909:Z911" si="4801">ROUND(IF($F909=0,N909,IF($F909=5,N909,0))*H909,0)</f>
        <v>171</v>
      </c>
      <c r="AA909" s="27">
        <f t="shared" ref="AA909:AA911" si="4802">ROUND(IF($F909=0,O909,IF($F909=1,O909,IF($F909=5,O909,0)))*I909,0)</f>
        <v>191</v>
      </c>
      <c r="AB909" s="27">
        <f t="shared" ref="AB909:AB911" si="4803">ROUND(IF($F909=0,P909,IF($F909=1,P909,IF($F909=2,P909,IF($F909=5,P909,0))))*J909,0)</f>
        <v>200</v>
      </c>
      <c r="AC909" s="27">
        <f t="shared" ref="AC909:AC911" si="4804">ROUND(IF($F909=0,Q909,IF($F909=1,Q909,IF($F909=2,Q909,IF($F909=3,Q909,IF($F909=5,Q909,0)))))*K909,0)</f>
        <v>217</v>
      </c>
      <c r="AD909" s="27">
        <f t="shared" ref="AD909:AD911" si="4805">ROUND(IF($F909=0,R909,IF($F909=1,R909,IF($F909=2,R909,IF($F909=3,R909,IF($F909=4,R909,IF($F909=5,R909,0))))))*L909,0)</f>
        <v>220</v>
      </c>
    </row>
    <row r="910" spans="1:32" s="2" customFormat="1" ht="18" customHeight="1" outlineLevel="1">
      <c r="A910" s="72"/>
      <c r="B910" s="72"/>
      <c r="C910" s="25" t="s">
        <v>1073</v>
      </c>
      <c r="D910" s="25" t="s">
        <v>1122</v>
      </c>
      <c r="E910" s="4"/>
      <c r="F910" s="9">
        <v>0</v>
      </c>
      <c r="G910" s="9"/>
      <c r="H910" s="3">
        <v>0.75</v>
      </c>
      <c r="I910" s="3">
        <v>0.85</v>
      </c>
      <c r="J910" s="3">
        <v>0.9</v>
      </c>
      <c r="K910" s="3">
        <v>0.95</v>
      </c>
      <c r="L910" s="3">
        <v>0.95</v>
      </c>
      <c r="M910" s="5">
        <f>VLOOKUP($C910,'[1]1.계획인구(행정)'!$C$7:$U$501,14,FALSE)</f>
        <v>190</v>
      </c>
      <c r="N910" s="5">
        <f>VLOOKUP($C910,'[1]1.계획인구(행정)'!$C$7:$U$501,15,FALSE)</f>
        <v>190</v>
      </c>
      <c r="O910" s="5">
        <f>VLOOKUP($C910,'[1]1.계획인구(행정)'!$C$7:$U$501,16,FALSE)</f>
        <v>187</v>
      </c>
      <c r="P910" s="5">
        <f>VLOOKUP($C910,'[1]1.계획인구(행정)'!$C$7:$U$501,17,FALSE)</f>
        <v>185</v>
      </c>
      <c r="Q910" s="5">
        <f>VLOOKUP($C910,'[1]1.계획인구(행정)'!$C$7:$U$501,18,FALSE)</f>
        <v>190</v>
      </c>
      <c r="R910" s="5">
        <f>VLOOKUP($C910,'[1]1.계획인구(행정)'!$C$7:$U$501,19,FALSE)</f>
        <v>193</v>
      </c>
      <c r="S910" s="27">
        <f t="shared" si="4794"/>
        <v>143</v>
      </c>
      <c r="T910" s="27">
        <f t="shared" si="4795"/>
        <v>143</v>
      </c>
      <c r="U910" s="27">
        <f t="shared" si="4796"/>
        <v>159</v>
      </c>
      <c r="V910" s="27">
        <f t="shared" si="4797"/>
        <v>167</v>
      </c>
      <c r="W910" s="27">
        <f t="shared" si="4798"/>
        <v>181</v>
      </c>
      <c r="X910" s="27">
        <f t="shared" si="4799"/>
        <v>183</v>
      </c>
      <c r="Y910" s="27">
        <f t="shared" si="4800"/>
        <v>143</v>
      </c>
      <c r="Z910" s="27">
        <f t="shared" si="4801"/>
        <v>143</v>
      </c>
      <c r="AA910" s="27">
        <f t="shared" si="4802"/>
        <v>159</v>
      </c>
      <c r="AB910" s="27">
        <f t="shared" si="4803"/>
        <v>167</v>
      </c>
      <c r="AC910" s="27">
        <f t="shared" si="4804"/>
        <v>181</v>
      </c>
      <c r="AD910" s="27">
        <f t="shared" si="4805"/>
        <v>183</v>
      </c>
    </row>
    <row r="911" spans="1:32" s="2" customFormat="1" ht="18" customHeight="1" outlineLevel="1">
      <c r="A911" s="72"/>
      <c r="B911" s="72"/>
      <c r="C911" s="25" t="s">
        <v>1074</v>
      </c>
      <c r="D911" s="25" t="s">
        <v>1122</v>
      </c>
      <c r="E911" s="4"/>
      <c r="F911" s="9">
        <v>0</v>
      </c>
      <c r="G911" s="9"/>
      <c r="H911" s="3">
        <v>0.75</v>
      </c>
      <c r="I911" s="3">
        <v>0.85</v>
      </c>
      <c r="J911" s="3">
        <v>0.9</v>
      </c>
      <c r="K911" s="3">
        <v>0.95</v>
      </c>
      <c r="L911" s="3">
        <v>0.95</v>
      </c>
      <c r="M911" s="5">
        <f>VLOOKUP($C911,'[1]1.계획인구(행정)'!$C$7:$U$501,14,FALSE)</f>
        <v>109</v>
      </c>
      <c r="N911" s="5">
        <f>VLOOKUP($C911,'[1]1.계획인구(행정)'!$C$7:$U$501,15,FALSE)</f>
        <v>109</v>
      </c>
      <c r="O911" s="5">
        <f>VLOOKUP($C911,'[1]1.계획인구(행정)'!$C$7:$U$501,16,FALSE)</f>
        <v>107</v>
      </c>
      <c r="P911" s="5">
        <f>VLOOKUP($C911,'[1]1.계획인구(행정)'!$C$7:$U$501,17,FALSE)</f>
        <v>107</v>
      </c>
      <c r="Q911" s="5">
        <f>VLOOKUP($C911,'[1]1.계획인구(행정)'!$C$7:$U$501,18,FALSE)</f>
        <v>109</v>
      </c>
      <c r="R911" s="5">
        <f>VLOOKUP($C911,'[1]1.계획인구(행정)'!$C$7:$U$501,19,FALSE)</f>
        <v>111</v>
      </c>
      <c r="S911" s="27">
        <f t="shared" si="4794"/>
        <v>82</v>
      </c>
      <c r="T911" s="27">
        <f t="shared" si="4795"/>
        <v>82</v>
      </c>
      <c r="U911" s="27">
        <f t="shared" si="4796"/>
        <v>91</v>
      </c>
      <c r="V911" s="27">
        <f t="shared" si="4797"/>
        <v>96</v>
      </c>
      <c r="W911" s="27">
        <f t="shared" si="4798"/>
        <v>104</v>
      </c>
      <c r="X911" s="27">
        <f t="shared" si="4799"/>
        <v>105</v>
      </c>
      <c r="Y911" s="27">
        <f t="shared" si="4800"/>
        <v>82</v>
      </c>
      <c r="Z911" s="27">
        <f t="shared" si="4801"/>
        <v>82</v>
      </c>
      <c r="AA911" s="27">
        <f t="shared" si="4802"/>
        <v>91</v>
      </c>
      <c r="AB911" s="27">
        <f t="shared" si="4803"/>
        <v>96</v>
      </c>
      <c r="AC911" s="27">
        <f t="shared" si="4804"/>
        <v>104</v>
      </c>
      <c r="AD911" s="27">
        <f t="shared" si="4805"/>
        <v>105</v>
      </c>
    </row>
    <row r="912" spans="1:32" s="2" customFormat="1" ht="18" customHeight="1">
      <c r="A912" s="72"/>
      <c r="B912" s="72" t="s">
        <v>541</v>
      </c>
      <c r="C912" s="25" t="s">
        <v>542</v>
      </c>
      <c r="D912" s="25" t="s">
        <v>2</v>
      </c>
      <c r="E912" s="4"/>
      <c r="F912" s="9"/>
      <c r="G912" s="9"/>
      <c r="H912" s="3"/>
      <c r="I912" s="3"/>
      <c r="J912" s="3"/>
      <c r="K912" s="3"/>
      <c r="L912" s="3"/>
      <c r="M912" s="5">
        <f>SUMPRODUCT(($D913:$D916="계")*(M913:M916))</f>
        <v>474</v>
      </c>
      <c r="N912" s="5">
        <f t="shared" ref="N912:R912" si="4806">SUMPRODUCT(($D913:$D916="계")*(N913:N916))</f>
        <v>474</v>
      </c>
      <c r="O912" s="5">
        <f t="shared" si="4806"/>
        <v>467</v>
      </c>
      <c r="P912" s="5">
        <f t="shared" si="4806"/>
        <v>463</v>
      </c>
      <c r="Q912" s="5">
        <f t="shared" si="4806"/>
        <v>474</v>
      </c>
      <c r="R912" s="5">
        <f t="shared" si="4806"/>
        <v>482</v>
      </c>
      <c r="S912" s="5">
        <f t="shared" ref="S912:T912" si="4807">SUMPRODUCT(($D913:$D916="계")*(S913:S916))</f>
        <v>356</v>
      </c>
      <c r="T912" s="5">
        <f t="shared" si="4807"/>
        <v>356</v>
      </c>
      <c r="U912" s="5">
        <f t="shared" ref="U912" si="4808">SUMPRODUCT(($D913:$D916="계")*(U913:U916))</f>
        <v>397</v>
      </c>
      <c r="V912" s="5">
        <f t="shared" ref="V912" si="4809">SUMPRODUCT(($D913:$D916="계")*(V913:V916))</f>
        <v>416</v>
      </c>
      <c r="W912" s="5">
        <f t="shared" ref="W912" si="4810">SUMPRODUCT(($D913:$D916="계")*(W913:W916))</f>
        <v>450</v>
      </c>
      <c r="X912" s="5">
        <f t="shared" ref="X912" si="4811">SUMPRODUCT(($D913:$D916="계")*(X913:X916))</f>
        <v>457</v>
      </c>
      <c r="Y912" s="5">
        <f t="shared" ref="Y912:Z912" si="4812">SUMPRODUCT(($D913:$D916="계")*(Y913:Y916))</f>
        <v>356</v>
      </c>
      <c r="Z912" s="5">
        <f t="shared" si="4812"/>
        <v>356</v>
      </c>
      <c r="AA912" s="5">
        <f t="shared" ref="AA912" si="4813">SUMPRODUCT(($D913:$D916="계")*(AA913:AA916))</f>
        <v>397</v>
      </c>
      <c r="AB912" s="5">
        <f t="shared" ref="AB912" si="4814">SUMPRODUCT(($D913:$D916="계")*(AB913:AB916))</f>
        <v>416</v>
      </c>
      <c r="AC912" s="5">
        <f t="shared" ref="AC912" si="4815">SUMPRODUCT(($D913:$D916="계")*(AC913:AC916))</f>
        <v>450</v>
      </c>
      <c r="AD912" s="5">
        <f t="shared" ref="AD912" si="4816">SUMPRODUCT(($D913:$D916="계")*(AD913:AD916))</f>
        <v>457</v>
      </c>
    </row>
    <row r="913" spans="1:30" s="2" customFormat="1" ht="18" customHeight="1" outlineLevel="1">
      <c r="A913" s="72"/>
      <c r="B913" s="72"/>
      <c r="C913" s="25" t="s">
        <v>1075</v>
      </c>
      <c r="D913" s="25" t="s">
        <v>1122</v>
      </c>
      <c r="E913" s="4"/>
      <c r="F913" s="9">
        <v>0</v>
      </c>
      <c r="G913" s="9"/>
      <c r="H913" s="3">
        <v>0.75</v>
      </c>
      <c r="I913" s="3">
        <v>0.85</v>
      </c>
      <c r="J913" s="3">
        <v>0.9</v>
      </c>
      <c r="K913" s="3">
        <v>0.95</v>
      </c>
      <c r="L913" s="3">
        <v>0.95</v>
      </c>
      <c r="M913" s="5">
        <f>VLOOKUP($C913,'[1]1.계획인구(행정)'!$C$7:$U$501,14,FALSE)</f>
        <v>113</v>
      </c>
      <c r="N913" s="5">
        <f>VLOOKUP($C913,'[1]1.계획인구(행정)'!$C$7:$U$501,15,FALSE)</f>
        <v>113</v>
      </c>
      <c r="O913" s="5">
        <f>VLOOKUP($C913,'[1]1.계획인구(행정)'!$C$7:$U$501,16,FALSE)</f>
        <v>111</v>
      </c>
      <c r="P913" s="5">
        <f>VLOOKUP($C913,'[1]1.계획인구(행정)'!$C$7:$U$501,17,FALSE)</f>
        <v>111</v>
      </c>
      <c r="Q913" s="5">
        <f>VLOOKUP($C913,'[1]1.계획인구(행정)'!$C$7:$U$501,18,FALSE)</f>
        <v>113</v>
      </c>
      <c r="R913" s="5">
        <f>VLOOKUP($C913,'[1]1.계획인구(행정)'!$C$7:$U$501,19,FALSE)</f>
        <v>115</v>
      </c>
      <c r="S913" s="27">
        <f t="shared" ref="S913:S916" si="4817">ROUND(IF($F913=0,M913,IF($F913=5,0,0))*H913,0)</f>
        <v>85</v>
      </c>
      <c r="T913" s="27">
        <f t="shared" ref="T913:T916" si="4818">ROUND(IF($F913=0,N913,IF($F913=5,0,0))*H913,0)</f>
        <v>85</v>
      </c>
      <c r="U913" s="27">
        <f t="shared" ref="U913:U916" si="4819">ROUND(IF($F913=0,O913,IF($F913=1,O913,IF($F913=5,O913,0)))*I913,0)</f>
        <v>94</v>
      </c>
      <c r="V913" s="27">
        <f t="shared" ref="V913:V916" si="4820">ROUND(IF($F913=0,P913,IF($F913=1,P913,IF($F913=2,P913,IF($F913=5,P913,0))))*J913,0)</f>
        <v>100</v>
      </c>
      <c r="W913" s="27">
        <f t="shared" ref="W913:W916" si="4821">ROUND(IF($F913=0,Q913,IF($F913=1,Q913,IF($F913=2,Q913,IF($F913=3,Q913,IF($F913=5,Q913,0)))))*K913,0)</f>
        <v>107</v>
      </c>
      <c r="X913" s="27">
        <f t="shared" ref="X913:X916" si="4822">ROUND(IF($F913=0,R913,IF($F913=1,R913,IF($F913=2,R913,IF($F913=3,R913,IF($F913=4,R913,IF($F913=5,R913,0))))))*L913,0)</f>
        <v>109</v>
      </c>
      <c r="Y913" s="27">
        <f t="shared" ref="Y913:Y916" si="4823">ROUND(IF($F913=0,M913,IF($F913=5,M913,0))*H913,0)</f>
        <v>85</v>
      </c>
      <c r="Z913" s="27">
        <f t="shared" ref="Z913:Z916" si="4824">ROUND(IF($F913=0,N913,IF($F913=5,N913,0))*H913,0)</f>
        <v>85</v>
      </c>
      <c r="AA913" s="27">
        <f t="shared" ref="AA913:AA916" si="4825">ROUND(IF($F913=0,O913,IF($F913=1,O913,IF($F913=5,O913,0)))*I913,0)</f>
        <v>94</v>
      </c>
      <c r="AB913" s="27">
        <f t="shared" ref="AB913:AB916" si="4826">ROUND(IF($F913=0,P913,IF($F913=1,P913,IF($F913=2,P913,IF($F913=5,P913,0))))*J913,0)</f>
        <v>100</v>
      </c>
      <c r="AC913" s="27">
        <f t="shared" ref="AC913:AC916" si="4827">ROUND(IF($F913=0,Q913,IF($F913=1,Q913,IF($F913=2,Q913,IF($F913=3,Q913,IF($F913=5,Q913,0)))))*K913,0)</f>
        <v>107</v>
      </c>
      <c r="AD913" s="27">
        <f t="shared" ref="AD913:AD916" si="4828">ROUND(IF($F913=0,R913,IF($F913=1,R913,IF($F913=2,R913,IF($F913=3,R913,IF($F913=4,R913,IF($F913=5,R913,0))))))*L913,0)</f>
        <v>109</v>
      </c>
    </row>
    <row r="914" spans="1:30" s="2" customFormat="1" ht="18" customHeight="1" outlineLevel="1">
      <c r="A914" s="72"/>
      <c r="B914" s="72"/>
      <c r="C914" s="25" t="s">
        <v>1076</v>
      </c>
      <c r="D914" s="25" t="s">
        <v>1122</v>
      </c>
      <c r="E914" s="4"/>
      <c r="F914" s="9">
        <v>0</v>
      </c>
      <c r="G914" s="9"/>
      <c r="H914" s="3">
        <v>0.75</v>
      </c>
      <c r="I914" s="3">
        <v>0.85</v>
      </c>
      <c r="J914" s="3">
        <v>0.9</v>
      </c>
      <c r="K914" s="3">
        <v>0.95</v>
      </c>
      <c r="L914" s="3">
        <v>0.95</v>
      </c>
      <c r="M914" s="5">
        <f>VLOOKUP($C914,'[1]1.계획인구(행정)'!$C$7:$U$501,14,FALSE)</f>
        <v>90</v>
      </c>
      <c r="N914" s="5">
        <f>VLOOKUP($C914,'[1]1.계획인구(행정)'!$C$7:$U$501,15,FALSE)</f>
        <v>90</v>
      </c>
      <c r="O914" s="5">
        <f>VLOOKUP($C914,'[1]1.계획인구(행정)'!$C$7:$U$501,16,FALSE)</f>
        <v>89</v>
      </c>
      <c r="P914" s="5">
        <f>VLOOKUP($C914,'[1]1.계획인구(행정)'!$C$7:$U$501,17,FALSE)</f>
        <v>88</v>
      </c>
      <c r="Q914" s="5">
        <f>VLOOKUP($C914,'[1]1.계획인구(행정)'!$C$7:$U$501,18,FALSE)</f>
        <v>90</v>
      </c>
      <c r="R914" s="5">
        <f>VLOOKUP($C914,'[1]1.계획인구(행정)'!$C$7:$U$501,19,FALSE)</f>
        <v>92</v>
      </c>
      <c r="S914" s="27">
        <f t="shared" si="4817"/>
        <v>68</v>
      </c>
      <c r="T914" s="27">
        <f t="shared" si="4818"/>
        <v>68</v>
      </c>
      <c r="U914" s="27">
        <f t="shared" si="4819"/>
        <v>76</v>
      </c>
      <c r="V914" s="27">
        <f t="shared" si="4820"/>
        <v>79</v>
      </c>
      <c r="W914" s="27">
        <f t="shared" si="4821"/>
        <v>86</v>
      </c>
      <c r="X914" s="27">
        <f t="shared" si="4822"/>
        <v>87</v>
      </c>
      <c r="Y914" s="27">
        <f t="shared" si="4823"/>
        <v>68</v>
      </c>
      <c r="Z914" s="27">
        <f t="shared" si="4824"/>
        <v>68</v>
      </c>
      <c r="AA914" s="27">
        <f t="shared" si="4825"/>
        <v>76</v>
      </c>
      <c r="AB914" s="27">
        <f t="shared" si="4826"/>
        <v>79</v>
      </c>
      <c r="AC914" s="27">
        <f t="shared" si="4827"/>
        <v>86</v>
      </c>
      <c r="AD914" s="27">
        <f t="shared" si="4828"/>
        <v>87</v>
      </c>
    </row>
    <row r="915" spans="1:30" s="2" customFormat="1" ht="18" customHeight="1" outlineLevel="1">
      <c r="A915" s="72"/>
      <c r="B915" s="72"/>
      <c r="C915" s="25" t="s">
        <v>1077</v>
      </c>
      <c r="D915" s="25" t="s">
        <v>1122</v>
      </c>
      <c r="E915" s="4"/>
      <c r="F915" s="9">
        <v>0</v>
      </c>
      <c r="G915" s="9"/>
      <c r="H915" s="3">
        <v>0.75</v>
      </c>
      <c r="I915" s="3">
        <v>0.85</v>
      </c>
      <c r="J915" s="3">
        <v>0.9</v>
      </c>
      <c r="K915" s="3">
        <v>0.95</v>
      </c>
      <c r="L915" s="3">
        <v>0.95</v>
      </c>
      <c r="M915" s="5">
        <f>VLOOKUP($C915,'[1]1.계획인구(행정)'!$C$7:$U$501,14,FALSE)</f>
        <v>152</v>
      </c>
      <c r="N915" s="5">
        <f>VLOOKUP($C915,'[1]1.계획인구(행정)'!$C$7:$U$501,15,FALSE)</f>
        <v>152</v>
      </c>
      <c r="O915" s="5">
        <f>VLOOKUP($C915,'[1]1.계획인구(행정)'!$C$7:$U$501,16,FALSE)</f>
        <v>150</v>
      </c>
      <c r="P915" s="5">
        <f>VLOOKUP($C915,'[1]1.계획인구(행정)'!$C$7:$U$501,17,FALSE)</f>
        <v>148</v>
      </c>
      <c r="Q915" s="5">
        <f>VLOOKUP($C915,'[1]1.계획인구(행정)'!$C$7:$U$501,18,FALSE)</f>
        <v>152</v>
      </c>
      <c r="R915" s="5">
        <f>VLOOKUP($C915,'[1]1.계획인구(행정)'!$C$7:$U$501,19,FALSE)</f>
        <v>154</v>
      </c>
      <c r="S915" s="27">
        <f t="shared" si="4817"/>
        <v>114</v>
      </c>
      <c r="T915" s="27">
        <f t="shared" si="4818"/>
        <v>114</v>
      </c>
      <c r="U915" s="27">
        <f t="shared" si="4819"/>
        <v>128</v>
      </c>
      <c r="V915" s="27">
        <f t="shared" si="4820"/>
        <v>133</v>
      </c>
      <c r="W915" s="27">
        <f t="shared" si="4821"/>
        <v>144</v>
      </c>
      <c r="X915" s="27">
        <f t="shared" si="4822"/>
        <v>146</v>
      </c>
      <c r="Y915" s="27">
        <f t="shared" si="4823"/>
        <v>114</v>
      </c>
      <c r="Z915" s="27">
        <f t="shared" si="4824"/>
        <v>114</v>
      </c>
      <c r="AA915" s="27">
        <f t="shared" si="4825"/>
        <v>128</v>
      </c>
      <c r="AB915" s="27">
        <f t="shared" si="4826"/>
        <v>133</v>
      </c>
      <c r="AC915" s="27">
        <f t="shared" si="4827"/>
        <v>144</v>
      </c>
      <c r="AD915" s="27">
        <f t="shared" si="4828"/>
        <v>146</v>
      </c>
    </row>
    <row r="916" spans="1:30" s="2" customFormat="1" ht="18" customHeight="1" outlineLevel="1">
      <c r="A916" s="72"/>
      <c r="B916" s="72"/>
      <c r="C916" s="25" t="s">
        <v>1079</v>
      </c>
      <c r="D916" s="25" t="s">
        <v>1122</v>
      </c>
      <c r="E916" s="4"/>
      <c r="F916" s="9">
        <v>0</v>
      </c>
      <c r="G916" s="9"/>
      <c r="H916" s="3">
        <v>0.75</v>
      </c>
      <c r="I916" s="3">
        <v>0.85</v>
      </c>
      <c r="J916" s="3">
        <v>0.9</v>
      </c>
      <c r="K916" s="3">
        <v>0.95</v>
      </c>
      <c r="L916" s="3">
        <v>0.95</v>
      </c>
      <c r="M916" s="5">
        <f>VLOOKUP($C916,'[1]1.계획인구(행정)'!$C$7:$U$501,14,FALSE)</f>
        <v>119</v>
      </c>
      <c r="N916" s="5">
        <f>VLOOKUP($C916,'[1]1.계획인구(행정)'!$C$7:$U$501,15,FALSE)</f>
        <v>119</v>
      </c>
      <c r="O916" s="5">
        <f>VLOOKUP($C916,'[1]1.계획인구(행정)'!$C$7:$U$501,16,FALSE)</f>
        <v>117</v>
      </c>
      <c r="P916" s="5">
        <f>VLOOKUP($C916,'[1]1.계획인구(행정)'!$C$7:$U$501,17,FALSE)</f>
        <v>116</v>
      </c>
      <c r="Q916" s="5">
        <f>VLOOKUP($C916,'[1]1.계획인구(행정)'!$C$7:$U$501,18,FALSE)</f>
        <v>119</v>
      </c>
      <c r="R916" s="5">
        <f>VLOOKUP($C916,'[1]1.계획인구(행정)'!$C$7:$U$501,19,FALSE)</f>
        <v>121</v>
      </c>
      <c r="S916" s="27">
        <f t="shared" si="4817"/>
        <v>89</v>
      </c>
      <c r="T916" s="27">
        <f t="shared" si="4818"/>
        <v>89</v>
      </c>
      <c r="U916" s="27">
        <f t="shared" si="4819"/>
        <v>99</v>
      </c>
      <c r="V916" s="27">
        <f t="shared" si="4820"/>
        <v>104</v>
      </c>
      <c r="W916" s="27">
        <f t="shared" si="4821"/>
        <v>113</v>
      </c>
      <c r="X916" s="27">
        <f t="shared" si="4822"/>
        <v>115</v>
      </c>
      <c r="Y916" s="27">
        <f t="shared" si="4823"/>
        <v>89</v>
      </c>
      <c r="Z916" s="27">
        <f t="shared" si="4824"/>
        <v>89</v>
      </c>
      <c r="AA916" s="27">
        <f t="shared" si="4825"/>
        <v>99</v>
      </c>
      <c r="AB916" s="27">
        <f t="shared" si="4826"/>
        <v>104</v>
      </c>
      <c r="AC916" s="27">
        <f t="shared" si="4827"/>
        <v>113</v>
      </c>
      <c r="AD916" s="27">
        <f t="shared" si="4828"/>
        <v>115</v>
      </c>
    </row>
    <row r="917" spans="1:30" s="2" customFormat="1" ht="18" customHeight="1">
      <c r="A917" s="72"/>
      <c r="B917" s="72" t="s">
        <v>543</v>
      </c>
      <c r="C917" s="25" t="s">
        <v>544</v>
      </c>
      <c r="D917" s="25" t="s">
        <v>2</v>
      </c>
      <c r="E917" s="4"/>
      <c r="F917" s="9"/>
      <c r="G917" s="9"/>
      <c r="H917" s="3"/>
      <c r="I917" s="3"/>
      <c r="J917" s="3"/>
      <c r="K917" s="3"/>
      <c r="L917" s="3"/>
      <c r="M917" s="5">
        <f>SUMPRODUCT(($D918:$D920="계")*(M918:M920))</f>
        <v>404</v>
      </c>
      <c r="N917" s="5">
        <f t="shared" ref="N917:R917" si="4829">SUMPRODUCT(($D918:$D920="계")*(N918:N920))</f>
        <v>404</v>
      </c>
      <c r="O917" s="5">
        <f t="shared" si="4829"/>
        <v>398</v>
      </c>
      <c r="P917" s="5">
        <f t="shared" si="4829"/>
        <v>394</v>
      </c>
      <c r="Q917" s="5">
        <f t="shared" si="4829"/>
        <v>403</v>
      </c>
      <c r="R917" s="5">
        <f t="shared" si="4829"/>
        <v>411</v>
      </c>
      <c r="S917" s="5">
        <f t="shared" ref="S917:T917" si="4830">SUMPRODUCT(($D918:$D920="계")*(S918:S920))</f>
        <v>53</v>
      </c>
      <c r="T917" s="5">
        <f t="shared" si="4830"/>
        <v>332</v>
      </c>
      <c r="U917" s="5">
        <f t="shared" ref="U917" si="4831">SUMPRODUCT(($D918:$D920="계")*(U918:U920))</f>
        <v>339</v>
      </c>
      <c r="V917" s="5">
        <f t="shared" ref="V917" si="4832">SUMPRODUCT(($D918:$D920="계")*(V918:V920))</f>
        <v>355</v>
      </c>
      <c r="W917" s="5">
        <f t="shared" ref="W917" si="4833">SUMPRODUCT(($D918:$D920="계")*(W918:W920))</f>
        <v>382</v>
      </c>
      <c r="X917" s="5">
        <f t="shared" ref="X917" si="4834">SUMPRODUCT(($D918:$D920="계")*(X918:X920))</f>
        <v>390</v>
      </c>
      <c r="Y917" s="5">
        <f t="shared" ref="Y917:Z917" si="4835">SUMPRODUCT(($D918:$D920="계")*(Y918:Y920))</f>
        <v>53</v>
      </c>
      <c r="Z917" s="5">
        <f t="shared" si="4835"/>
        <v>332</v>
      </c>
      <c r="AA917" s="5">
        <f t="shared" ref="AA917" si="4836">SUMPRODUCT(($D918:$D920="계")*(AA918:AA920))</f>
        <v>339</v>
      </c>
      <c r="AB917" s="5">
        <f t="shared" ref="AB917" si="4837">SUMPRODUCT(($D918:$D920="계")*(AB918:AB920))</f>
        <v>355</v>
      </c>
      <c r="AC917" s="5">
        <f t="shared" ref="AC917" si="4838">SUMPRODUCT(($D918:$D920="계")*(AC918:AC920))</f>
        <v>382</v>
      </c>
      <c r="AD917" s="5">
        <f t="shared" ref="AD917" si="4839">SUMPRODUCT(($D918:$D920="계")*(AD918:AD920))</f>
        <v>390</v>
      </c>
    </row>
    <row r="918" spans="1:30" s="2" customFormat="1" ht="18" customHeight="1" outlineLevel="1">
      <c r="A918" s="72"/>
      <c r="B918" s="72"/>
      <c r="C918" s="25" t="s">
        <v>1078</v>
      </c>
      <c r="D918" s="25" t="s">
        <v>1122</v>
      </c>
      <c r="E918" s="4"/>
      <c r="F918" s="9">
        <v>1</v>
      </c>
      <c r="G918" s="9"/>
      <c r="H918" s="3">
        <v>0.75</v>
      </c>
      <c r="I918" s="3">
        <v>0.85</v>
      </c>
      <c r="J918" s="3">
        <v>0.9</v>
      </c>
      <c r="K918" s="3">
        <v>0.95</v>
      </c>
      <c r="L918" s="3">
        <v>0.95</v>
      </c>
      <c r="M918" s="5">
        <f>VLOOKUP($C918,'[1]1.계획인구(행정)'!$C$7:$U$501,14,FALSE)</f>
        <v>271</v>
      </c>
      <c r="N918" s="5">
        <f>VLOOKUP($C918,'[1]1.계획인구(행정)'!$C$7:$U$501,15,FALSE)</f>
        <v>271</v>
      </c>
      <c r="O918" s="5">
        <f>VLOOKUP($C918,'[1]1.계획인구(행정)'!$C$7:$U$501,16,FALSE)</f>
        <v>267</v>
      </c>
      <c r="P918" s="5">
        <f>VLOOKUP($C918,'[1]1.계획인구(행정)'!$C$7:$U$501,17,FALSE)</f>
        <v>265</v>
      </c>
      <c r="Q918" s="5">
        <f>VLOOKUP($C918,'[1]1.계획인구(행정)'!$C$7:$U$501,18,FALSE)</f>
        <v>271</v>
      </c>
      <c r="R918" s="5">
        <f>VLOOKUP($C918,'[1]1.계획인구(행정)'!$C$7:$U$501,19,FALSE)</f>
        <v>276</v>
      </c>
      <c r="S918" s="27">
        <f t="shared" ref="S918:S920" si="4840">ROUND(IF($F918=0,M918,IF($F918=5,0,0))*H918,0)</f>
        <v>0</v>
      </c>
      <c r="T918" s="27">
        <f>ROUND(IF($F918=0,N918,IF($F918=5,0,0))*H918,0)+U918</f>
        <v>227</v>
      </c>
      <c r="U918" s="27">
        <f t="shared" ref="U918:U920" si="4841">ROUND(IF($F918=0,O918,IF($F918=1,O918,IF($F918=5,O918,0)))*I918,0)</f>
        <v>227</v>
      </c>
      <c r="V918" s="27">
        <f t="shared" ref="V918:V920" si="4842">ROUND(IF($F918=0,P918,IF($F918=1,P918,IF($F918=2,P918,IF($F918=5,P918,0))))*J918,0)</f>
        <v>239</v>
      </c>
      <c r="W918" s="27">
        <f t="shared" ref="W918:W920" si="4843">ROUND(IF($F918=0,Q918,IF($F918=1,Q918,IF($F918=2,Q918,IF($F918=3,Q918,IF($F918=5,Q918,0)))))*K918,0)</f>
        <v>257</v>
      </c>
      <c r="X918" s="27">
        <f t="shared" ref="X918:X920" si="4844">ROUND(IF($F918=0,R918,IF($F918=1,R918,IF($F918=2,R918,IF($F918=3,R918,IF($F918=4,R918,IF($F918=5,R918,0))))))*L918,0)</f>
        <v>262</v>
      </c>
      <c r="Y918" s="27">
        <f t="shared" ref="Y918:Y920" si="4845">ROUND(IF($F918=0,M918,IF($F918=5,M918,0))*H918,0)</f>
        <v>0</v>
      </c>
      <c r="Z918" s="27">
        <f>ROUND(IF($F918=0,N918,IF($F918=5,N918,0))*H918,0)+AA918</f>
        <v>227</v>
      </c>
      <c r="AA918" s="27">
        <f t="shared" ref="AA918:AA920" si="4846">ROUND(IF($F918=0,O918,IF($F918=1,O918,IF($F918=5,O918,0)))*I918,0)</f>
        <v>227</v>
      </c>
      <c r="AB918" s="27">
        <f t="shared" ref="AB918:AB920" si="4847">ROUND(IF($F918=0,P918,IF($F918=1,P918,IF($F918=2,P918,IF($F918=5,P918,0))))*J918,0)</f>
        <v>239</v>
      </c>
      <c r="AC918" s="27">
        <f t="shared" ref="AC918:AC920" si="4848">ROUND(IF($F918=0,Q918,IF($F918=1,Q918,IF($F918=2,Q918,IF($F918=3,Q918,IF($F918=5,Q918,0)))))*K918,0)</f>
        <v>257</v>
      </c>
      <c r="AD918" s="27">
        <f t="shared" ref="AD918:AD920" si="4849">ROUND(IF($F918=0,R918,IF($F918=1,R918,IF($F918=2,R918,IF($F918=3,R918,IF($F918=4,R918,IF($F918=5,R918,0))))))*L918,0)</f>
        <v>262</v>
      </c>
    </row>
    <row r="919" spans="1:30" s="2" customFormat="1" ht="18" customHeight="1" outlineLevel="1">
      <c r="A919" s="72"/>
      <c r="B919" s="72"/>
      <c r="C919" s="25" t="s">
        <v>1080</v>
      </c>
      <c r="D919" s="25" t="s">
        <v>1122</v>
      </c>
      <c r="E919" s="4"/>
      <c r="F919" s="9">
        <v>0</v>
      </c>
      <c r="G919" s="9"/>
      <c r="H919" s="3">
        <v>0.75</v>
      </c>
      <c r="I919" s="3">
        <v>0.85</v>
      </c>
      <c r="J919" s="3">
        <v>0.9</v>
      </c>
      <c r="K919" s="3">
        <v>0.95</v>
      </c>
      <c r="L919" s="3">
        <v>0.95</v>
      </c>
      <c r="M919" s="5">
        <f>VLOOKUP($C919,'[1]1.계획인구(행정)'!$C$7:$U$501,14,FALSE)</f>
        <v>71</v>
      </c>
      <c r="N919" s="5">
        <f>VLOOKUP($C919,'[1]1.계획인구(행정)'!$C$7:$U$501,15,FALSE)</f>
        <v>71</v>
      </c>
      <c r="O919" s="5">
        <f>VLOOKUP($C919,'[1]1.계획인구(행정)'!$C$7:$U$501,16,FALSE)</f>
        <v>70</v>
      </c>
      <c r="P919" s="5">
        <f>VLOOKUP($C919,'[1]1.계획인구(행정)'!$C$7:$U$501,17,FALSE)</f>
        <v>69</v>
      </c>
      <c r="Q919" s="5">
        <f>VLOOKUP($C919,'[1]1.계획인구(행정)'!$C$7:$U$501,18,FALSE)</f>
        <v>71</v>
      </c>
      <c r="R919" s="5">
        <f>VLOOKUP($C919,'[1]1.계획인구(행정)'!$C$7:$U$501,19,FALSE)</f>
        <v>72</v>
      </c>
      <c r="S919" s="27">
        <f t="shared" si="4840"/>
        <v>53</v>
      </c>
      <c r="T919" s="27">
        <f t="shared" ref="T919" si="4850">ROUND(IF($F919=0,N919,IF($F919=5,0,0))*H919,0)</f>
        <v>53</v>
      </c>
      <c r="U919" s="27">
        <f t="shared" si="4841"/>
        <v>60</v>
      </c>
      <c r="V919" s="27">
        <f t="shared" si="4842"/>
        <v>62</v>
      </c>
      <c r="W919" s="27">
        <f t="shared" si="4843"/>
        <v>67</v>
      </c>
      <c r="X919" s="27">
        <f t="shared" si="4844"/>
        <v>68</v>
      </c>
      <c r="Y919" s="27">
        <f t="shared" si="4845"/>
        <v>53</v>
      </c>
      <c r="Z919" s="27">
        <f t="shared" ref="Z919" si="4851">ROUND(IF($F919=0,N919,IF($F919=5,N919,0))*H919,0)</f>
        <v>53</v>
      </c>
      <c r="AA919" s="27">
        <f t="shared" si="4846"/>
        <v>60</v>
      </c>
      <c r="AB919" s="27">
        <f t="shared" si="4847"/>
        <v>62</v>
      </c>
      <c r="AC919" s="27">
        <f t="shared" si="4848"/>
        <v>67</v>
      </c>
      <c r="AD919" s="27">
        <f t="shared" si="4849"/>
        <v>68</v>
      </c>
    </row>
    <row r="920" spans="1:30" s="2" customFormat="1" ht="18" customHeight="1" outlineLevel="1">
      <c r="A920" s="72"/>
      <c r="B920" s="72"/>
      <c r="C920" s="25" t="s">
        <v>1081</v>
      </c>
      <c r="D920" s="25" t="s">
        <v>1122</v>
      </c>
      <c r="E920" s="4"/>
      <c r="F920" s="9">
        <v>1</v>
      </c>
      <c r="G920" s="9"/>
      <c r="H920" s="3">
        <v>0.75</v>
      </c>
      <c r="I920" s="3">
        <v>0.85</v>
      </c>
      <c r="J920" s="3">
        <v>0.9</v>
      </c>
      <c r="K920" s="3">
        <v>0.95</v>
      </c>
      <c r="L920" s="3">
        <v>0.95</v>
      </c>
      <c r="M920" s="5">
        <f>VLOOKUP($C920,'[1]1.계획인구(행정)'!$C$7:$U$501,14,FALSE)</f>
        <v>62</v>
      </c>
      <c r="N920" s="5">
        <f>VLOOKUP($C920,'[1]1.계획인구(행정)'!$C$7:$U$501,15,FALSE)</f>
        <v>62</v>
      </c>
      <c r="O920" s="5">
        <f>VLOOKUP($C920,'[1]1.계획인구(행정)'!$C$7:$U$501,16,FALSE)</f>
        <v>61</v>
      </c>
      <c r="P920" s="5">
        <f>VLOOKUP($C920,'[1]1.계획인구(행정)'!$C$7:$U$501,17,FALSE)</f>
        <v>60</v>
      </c>
      <c r="Q920" s="5">
        <f>VLOOKUP($C920,'[1]1.계획인구(행정)'!$C$7:$U$501,18,FALSE)</f>
        <v>61</v>
      </c>
      <c r="R920" s="5">
        <f>VLOOKUP($C920,'[1]1.계획인구(행정)'!$C$7:$U$501,19,FALSE)</f>
        <v>63</v>
      </c>
      <c r="S920" s="27">
        <f t="shared" si="4840"/>
        <v>0</v>
      </c>
      <c r="T920" s="27">
        <f>ROUND(IF($F920=0,N920,IF($F920=5,0,0))*H920,0)+U920</f>
        <v>52</v>
      </c>
      <c r="U920" s="27">
        <f t="shared" si="4841"/>
        <v>52</v>
      </c>
      <c r="V920" s="27">
        <f t="shared" si="4842"/>
        <v>54</v>
      </c>
      <c r="W920" s="27">
        <f t="shared" si="4843"/>
        <v>58</v>
      </c>
      <c r="X920" s="27">
        <f t="shared" si="4844"/>
        <v>60</v>
      </c>
      <c r="Y920" s="27">
        <f t="shared" si="4845"/>
        <v>0</v>
      </c>
      <c r="Z920" s="27">
        <f>ROUND(IF($F920=0,N920,IF($F920=5,N920,0))*H920,0)+AA920</f>
        <v>52</v>
      </c>
      <c r="AA920" s="27">
        <f t="shared" si="4846"/>
        <v>52</v>
      </c>
      <c r="AB920" s="27">
        <f t="shared" si="4847"/>
        <v>54</v>
      </c>
      <c r="AC920" s="27">
        <f t="shared" si="4848"/>
        <v>58</v>
      </c>
      <c r="AD920" s="27">
        <f t="shared" si="4849"/>
        <v>60</v>
      </c>
    </row>
    <row r="921" spans="1:30" s="2" customFormat="1" ht="18" customHeight="1">
      <c r="A921" s="72"/>
      <c r="B921" s="72" t="s">
        <v>545</v>
      </c>
      <c r="C921" s="25" t="s">
        <v>546</v>
      </c>
      <c r="D921" s="25" t="s">
        <v>2</v>
      </c>
      <c r="E921" s="4"/>
      <c r="F921" s="9"/>
      <c r="G921" s="9"/>
      <c r="H921" s="3"/>
      <c r="I921" s="3"/>
      <c r="J921" s="3"/>
      <c r="K921" s="3"/>
      <c r="L921" s="3"/>
      <c r="M921" s="5">
        <f>SUMPRODUCT(($D922:$D930="계")*(M922:M930))</f>
        <v>480</v>
      </c>
      <c r="N921" s="5">
        <f t="shared" ref="N921:R921" si="4852">SUMPRODUCT(($D922:$D930="계")*(N922:N930))</f>
        <v>481</v>
      </c>
      <c r="O921" s="5">
        <f t="shared" si="4852"/>
        <v>474</v>
      </c>
      <c r="P921" s="5">
        <f t="shared" si="4852"/>
        <v>468</v>
      </c>
      <c r="Q921" s="5">
        <f t="shared" si="4852"/>
        <v>478</v>
      </c>
      <c r="R921" s="5">
        <f t="shared" si="4852"/>
        <v>488</v>
      </c>
      <c r="S921" s="5">
        <f t="shared" ref="S921:T921" si="4853">SUMPRODUCT(($D922:$D930="계")*(S922:S930))</f>
        <v>18</v>
      </c>
      <c r="T921" s="5">
        <f t="shared" si="4853"/>
        <v>18</v>
      </c>
      <c r="U921" s="5">
        <f t="shared" ref="U921" si="4854">SUMPRODUCT(($D922:$D930="계")*(U922:U930))</f>
        <v>402</v>
      </c>
      <c r="V921" s="5">
        <f t="shared" ref="V921" si="4855">SUMPRODUCT(($D922:$D930="계")*(V922:V930))</f>
        <v>421</v>
      </c>
      <c r="W921" s="5">
        <f t="shared" ref="W921" si="4856">SUMPRODUCT(($D922:$D930="계")*(W922:W930))</f>
        <v>454</v>
      </c>
      <c r="X921" s="5">
        <f t="shared" ref="X921" si="4857">SUMPRODUCT(($D922:$D930="계")*(X922:X930))</f>
        <v>463</v>
      </c>
      <c r="Y921" s="5">
        <f t="shared" ref="Y921:Z921" si="4858">SUMPRODUCT(($D922:$D930="계")*(Y922:Y930))</f>
        <v>18</v>
      </c>
      <c r="Z921" s="5">
        <f t="shared" si="4858"/>
        <v>18</v>
      </c>
      <c r="AA921" s="5">
        <f t="shared" ref="AA921" si="4859">SUMPRODUCT(($D922:$D930="계")*(AA922:AA930))</f>
        <v>402</v>
      </c>
      <c r="AB921" s="5">
        <f t="shared" ref="AB921" si="4860">SUMPRODUCT(($D922:$D930="계")*(AB922:AB930))</f>
        <v>421</v>
      </c>
      <c r="AC921" s="5">
        <f t="shared" ref="AC921" si="4861">SUMPRODUCT(($D922:$D930="계")*(AC922:AC930))</f>
        <v>454</v>
      </c>
      <c r="AD921" s="5">
        <f t="shared" ref="AD921" si="4862">SUMPRODUCT(($D922:$D930="계")*(AD922:AD930))</f>
        <v>463</v>
      </c>
    </row>
    <row r="922" spans="1:30" s="2" customFormat="1" ht="18" customHeight="1" outlineLevel="1">
      <c r="A922" s="72"/>
      <c r="B922" s="72"/>
      <c r="C922" s="22" t="s">
        <v>1082</v>
      </c>
      <c r="D922" s="25" t="s">
        <v>1122</v>
      </c>
      <c r="E922" s="4">
        <f>SUM(E923:E925)</f>
        <v>46640</v>
      </c>
      <c r="F922" s="9"/>
      <c r="G922" s="9"/>
      <c r="H922" s="3"/>
      <c r="I922" s="3"/>
      <c r="J922" s="3"/>
      <c r="K922" s="3"/>
      <c r="L922" s="3"/>
      <c r="M922" s="5">
        <f>VLOOKUP($C922,'[1]1.계획인구(행정)'!$C$7:$U$501,14,FALSE)</f>
        <v>144</v>
      </c>
      <c r="N922" s="5">
        <f>VLOOKUP($C922,'[1]1.계획인구(행정)'!$C$7:$U$501,15,FALSE)</f>
        <v>144</v>
      </c>
      <c r="O922" s="5">
        <f>VLOOKUP($C922,'[1]1.계획인구(행정)'!$C$7:$U$501,16,FALSE)</f>
        <v>142</v>
      </c>
      <c r="P922" s="5">
        <f>VLOOKUP($C922,'[1]1.계획인구(행정)'!$C$7:$U$501,17,FALSE)</f>
        <v>141</v>
      </c>
      <c r="Q922" s="5">
        <f>VLOOKUP($C922,'[1]1.계획인구(행정)'!$C$7:$U$501,18,FALSE)</f>
        <v>144</v>
      </c>
      <c r="R922" s="5">
        <f>VLOOKUP($C922,'[1]1.계획인구(행정)'!$C$7:$U$501,19,FALSE)</f>
        <v>147</v>
      </c>
      <c r="S922" s="5">
        <f>SUM(S923:S925)</f>
        <v>18</v>
      </c>
      <c r="T922" s="5">
        <f>SUM(T923:T925)</f>
        <v>18</v>
      </c>
      <c r="U922" s="5">
        <f t="shared" ref="U922:AD922" si="4863">SUM(U923:U925)</f>
        <v>120</v>
      </c>
      <c r="V922" s="5">
        <f t="shared" si="4863"/>
        <v>127</v>
      </c>
      <c r="W922" s="5">
        <f t="shared" si="4863"/>
        <v>137</v>
      </c>
      <c r="X922" s="5">
        <f t="shared" si="4863"/>
        <v>140</v>
      </c>
      <c r="Y922" s="5">
        <f t="shared" si="4863"/>
        <v>18</v>
      </c>
      <c r="Z922" s="5">
        <f t="shared" ref="Z922" si="4864">SUM(Z923:Z925)</f>
        <v>18</v>
      </c>
      <c r="AA922" s="5">
        <f t="shared" si="4863"/>
        <v>120</v>
      </c>
      <c r="AB922" s="5">
        <f t="shared" si="4863"/>
        <v>127</v>
      </c>
      <c r="AC922" s="5">
        <f t="shared" si="4863"/>
        <v>137</v>
      </c>
      <c r="AD922" s="5">
        <f t="shared" si="4863"/>
        <v>140</v>
      </c>
    </row>
    <row r="923" spans="1:30" s="2" customFormat="1" ht="18" customHeight="1" outlineLevel="1">
      <c r="A923" s="72"/>
      <c r="B923" s="72"/>
      <c r="C923" s="12"/>
      <c r="D923" s="25" t="s">
        <v>676</v>
      </c>
      <c r="E923" s="4">
        <v>8961</v>
      </c>
      <c r="F923" s="9">
        <v>1</v>
      </c>
      <c r="G923" s="9"/>
      <c r="H923" s="3">
        <v>0.75</v>
      </c>
      <c r="I923" s="3">
        <v>0.85</v>
      </c>
      <c r="J923" s="3">
        <v>0.9</v>
      </c>
      <c r="K923" s="3">
        <v>0.95</v>
      </c>
      <c r="L923" s="3">
        <v>0.95</v>
      </c>
      <c r="M923" s="5">
        <f>ROUND(M$922*($E923/$E$922),0)</f>
        <v>28</v>
      </c>
      <c r="N923" s="5">
        <f t="shared" ref="N923:R924" si="4865">ROUND(N$922*($E923/$E$922),0)</f>
        <v>28</v>
      </c>
      <c r="O923" s="5">
        <f t="shared" si="4865"/>
        <v>27</v>
      </c>
      <c r="P923" s="5">
        <f t="shared" si="4865"/>
        <v>27</v>
      </c>
      <c r="Q923" s="5">
        <f t="shared" si="4865"/>
        <v>28</v>
      </c>
      <c r="R923" s="5">
        <f t="shared" si="4865"/>
        <v>28</v>
      </c>
      <c r="S923" s="27">
        <f t="shared" ref="S923:S925" si="4866">ROUND(IF($F923=0,M923,IF($F923=5,0,0))*H923,0)</f>
        <v>0</v>
      </c>
      <c r="T923" s="27">
        <f t="shared" ref="T923:T925" si="4867">ROUND(IF($F923=0,N923,IF($F923=5,0,0))*H923,0)</f>
        <v>0</v>
      </c>
      <c r="U923" s="27">
        <f t="shared" ref="U923:U925" si="4868">ROUND(IF($F923=0,O923,IF($F923=1,O923,IF($F923=5,O923,0)))*I923,0)</f>
        <v>23</v>
      </c>
      <c r="V923" s="27">
        <f t="shared" ref="V923:V925" si="4869">ROUND(IF($F923=0,P923,IF($F923=1,P923,IF($F923=2,P923,IF($F923=5,P923,0))))*J923,0)</f>
        <v>24</v>
      </c>
      <c r="W923" s="27">
        <f t="shared" ref="W923:W925" si="4870">ROUND(IF($F923=0,Q923,IF($F923=1,Q923,IF($F923=2,Q923,IF($F923=3,Q923,IF($F923=5,Q923,0)))))*K923,0)</f>
        <v>27</v>
      </c>
      <c r="X923" s="27">
        <f t="shared" ref="X923:X925" si="4871">ROUND(IF($F923=0,R923,IF($F923=1,R923,IF($F923=2,R923,IF($F923=3,R923,IF($F923=4,R923,IF($F923=5,R923,0))))))*L923,0)</f>
        <v>27</v>
      </c>
      <c r="Y923" s="27">
        <f t="shared" ref="Y923:Y925" si="4872">ROUND(IF($F923=0,M923,IF($F923=5,M923,0))*H923,0)</f>
        <v>0</v>
      </c>
      <c r="Z923" s="27">
        <f t="shared" ref="Z923:Z925" si="4873">ROUND(IF($F923=0,N923,IF($F923=5,N923,0))*H923,0)</f>
        <v>0</v>
      </c>
      <c r="AA923" s="27">
        <f t="shared" ref="AA923:AA925" si="4874">ROUND(IF($F923=0,O923,IF($F923=1,O923,IF($F923=5,O923,0)))*I923,0)</f>
        <v>23</v>
      </c>
      <c r="AB923" s="27">
        <f t="shared" ref="AB923:AB925" si="4875">ROUND(IF($F923=0,P923,IF($F923=1,P923,IF($F923=2,P923,IF($F923=5,P923,0))))*J923,0)</f>
        <v>24</v>
      </c>
      <c r="AC923" s="27">
        <f t="shared" ref="AC923:AC925" si="4876">ROUND(IF($F923=0,Q923,IF($F923=1,Q923,IF($F923=2,Q923,IF($F923=3,Q923,IF($F923=5,Q923,0)))))*K923,0)</f>
        <v>27</v>
      </c>
      <c r="AD923" s="27">
        <f t="shared" ref="AD923:AD925" si="4877">ROUND(IF($F923=0,R923,IF($F923=1,R923,IF($F923=2,R923,IF($F923=3,R923,IF($F923=4,R923,IF($F923=5,R923,0))))))*L923,0)</f>
        <v>27</v>
      </c>
    </row>
    <row r="924" spans="1:30" s="2" customFormat="1" ht="18" customHeight="1" outlineLevel="1">
      <c r="A924" s="72"/>
      <c r="B924" s="72"/>
      <c r="C924" s="12"/>
      <c r="D924" s="25" t="s">
        <v>677</v>
      </c>
      <c r="E924" s="4">
        <v>29879</v>
      </c>
      <c r="F924" s="9">
        <v>1</v>
      </c>
      <c r="G924" s="9"/>
      <c r="H924" s="3">
        <v>0.75</v>
      </c>
      <c r="I924" s="3">
        <v>0.85</v>
      </c>
      <c r="J924" s="3">
        <v>0.9</v>
      </c>
      <c r="K924" s="3">
        <v>0.95</v>
      </c>
      <c r="L924" s="3">
        <v>0.95</v>
      </c>
      <c r="M924" s="5">
        <f>ROUND(M$922*($E924/$E$922),0)</f>
        <v>92</v>
      </c>
      <c r="N924" s="5">
        <f t="shared" si="4865"/>
        <v>92</v>
      </c>
      <c r="O924" s="5">
        <f t="shared" si="4865"/>
        <v>91</v>
      </c>
      <c r="P924" s="5">
        <f t="shared" si="4865"/>
        <v>90</v>
      </c>
      <c r="Q924" s="5">
        <f t="shared" si="4865"/>
        <v>92</v>
      </c>
      <c r="R924" s="5">
        <f t="shared" si="4865"/>
        <v>94</v>
      </c>
      <c r="S924" s="27">
        <f t="shared" si="4866"/>
        <v>0</v>
      </c>
      <c r="T924" s="27">
        <f t="shared" si="4867"/>
        <v>0</v>
      </c>
      <c r="U924" s="27">
        <f t="shared" si="4868"/>
        <v>77</v>
      </c>
      <c r="V924" s="27">
        <f t="shared" si="4869"/>
        <v>81</v>
      </c>
      <c r="W924" s="27">
        <f t="shared" si="4870"/>
        <v>87</v>
      </c>
      <c r="X924" s="27">
        <f t="shared" si="4871"/>
        <v>89</v>
      </c>
      <c r="Y924" s="27">
        <f t="shared" si="4872"/>
        <v>0</v>
      </c>
      <c r="Z924" s="27">
        <f t="shared" si="4873"/>
        <v>0</v>
      </c>
      <c r="AA924" s="27">
        <f t="shared" si="4874"/>
        <v>77</v>
      </c>
      <c r="AB924" s="27">
        <f t="shared" si="4875"/>
        <v>81</v>
      </c>
      <c r="AC924" s="27">
        <f t="shared" si="4876"/>
        <v>87</v>
      </c>
      <c r="AD924" s="27">
        <f t="shared" si="4877"/>
        <v>89</v>
      </c>
    </row>
    <row r="925" spans="1:30" s="2" customFormat="1" ht="18" customHeight="1" outlineLevel="1">
      <c r="A925" s="72"/>
      <c r="B925" s="72"/>
      <c r="C925" s="11"/>
      <c r="D925" s="25" t="s">
        <v>680</v>
      </c>
      <c r="E925" s="4">
        <v>7800</v>
      </c>
      <c r="F925" s="9">
        <v>0</v>
      </c>
      <c r="G925" s="9"/>
      <c r="H925" s="3">
        <v>0.75</v>
      </c>
      <c r="I925" s="3">
        <v>0.85</v>
      </c>
      <c r="J925" s="3">
        <v>0.9</v>
      </c>
      <c r="K925" s="3">
        <v>0.95</v>
      </c>
      <c r="L925" s="3">
        <v>0.95</v>
      </c>
      <c r="M925" s="5">
        <f>M922-M923-M924</f>
        <v>24</v>
      </c>
      <c r="N925" s="5">
        <f t="shared" ref="N925" si="4878">N922-N923-N924</f>
        <v>24</v>
      </c>
      <c r="O925" s="5">
        <f t="shared" ref="O925:R925" si="4879">O922-O923-O924</f>
        <v>24</v>
      </c>
      <c r="P925" s="5">
        <f t="shared" si="4879"/>
        <v>24</v>
      </c>
      <c r="Q925" s="5">
        <f t="shared" si="4879"/>
        <v>24</v>
      </c>
      <c r="R925" s="5">
        <f t="shared" si="4879"/>
        <v>25</v>
      </c>
      <c r="S925" s="27">
        <f t="shared" si="4866"/>
        <v>18</v>
      </c>
      <c r="T925" s="27">
        <f t="shared" si="4867"/>
        <v>18</v>
      </c>
      <c r="U925" s="27">
        <f t="shared" si="4868"/>
        <v>20</v>
      </c>
      <c r="V925" s="27">
        <f t="shared" si="4869"/>
        <v>22</v>
      </c>
      <c r="W925" s="27">
        <f t="shared" si="4870"/>
        <v>23</v>
      </c>
      <c r="X925" s="27">
        <f t="shared" si="4871"/>
        <v>24</v>
      </c>
      <c r="Y925" s="27">
        <f t="shared" si="4872"/>
        <v>18</v>
      </c>
      <c r="Z925" s="27">
        <f t="shared" si="4873"/>
        <v>18</v>
      </c>
      <c r="AA925" s="27">
        <f t="shared" si="4874"/>
        <v>20</v>
      </c>
      <c r="AB925" s="27">
        <f t="shared" si="4875"/>
        <v>22</v>
      </c>
      <c r="AC925" s="27">
        <f t="shared" si="4876"/>
        <v>23</v>
      </c>
      <c r="AD925" s="27">
        <f t="shared" si="4877"/>
        <v>24</v>
      </c>
    </row>
    <row r="926" spans="1:30" s="2" customFormat="1" ht="18.95" customHeight="1" outlineLevel="1">
      <c r="A926" s="72" t="s">
        <v>1519</v>
      </c>
      <c r="B926" s="72" t="s">
        <v>545</v>
      </c>
      <c r="C926" s="22" t="s">
        <v>1083</v>
      </c>
      <c r="D926" s="25" t="s">
        <v>1122</v>
      </c>
      <c r="E926" s="4"/>
      <c r="F926" s="9"/>
      <c r="G926" s="9"/>
      <c r="H926" s="3"/>
      <c r="I926" s="3"/>
      <c r="J926" s="3"/>
      <c r="K926" s="3"/>
      <c r="L926" s="3"/>
      <c r="M926" s="5">
        <f>VLOOKUP($C926,'[1]1.계획인구(행정)'!$C$7:$U$501,14,FALSE)</f>
        <v>90</v>
      </c>
      <c r="N926" s="5">
        <f>VLOOKUP($C926,'[1]1.계획인구(행정)'!$C$7:$U$501,15,FALSE)</f>
        <v>90</v>
      </c>
      <c r="O926" s="5">
        <f>VLOOKUP($C926,'[1]1.계획인구(행정)'!$C$7:$U$501,16,FALSE)</f>
        <v>89</v>
      </c>
      <c r="P926" s="5">
        <f>VLOOKUP($C926,'[1]1.계획인구(행정)'!$C$7:$U$501,17,FALSE)</f>
        <v>88</v>
      </c>
      <c r="Q926" s="5">
        <f>VLOOKUP($C926,'[1]1.계획인구(행정)'!$C$7:$U$501,18,FALSE)</f>
        <v>90</v>
      </c>
      <c r="R926" s="5">
        <f>VLOOKUP($C926,'[1]1.계획인구(행정)'!$C$7:$U$501,19,FALSE)</f>
        <v>92</v>
      </c>
      <c r="S926" s="5">
        <f>SUM(S927)</f>
        <v>0</v>
      </c>
      <c r="T926" s="5">
        <f>SUM(T927)</f>
        <v>0</v>
      </c>
      <c r="U926" s="5">
        <f t="shared" ref="U926:AD926" si="4880">SUM(U927)</f>
        <v>76</v>
      </c>
      <c r="V926" s="5">
        <f t="shared" si="4880"/>
        <v>79</v>
      </c>
      <c r="W926" s="5">
        <f t="shared" si="4880"/>
        <v>86</v>
      </c>
      <c r="X926" s="5">
        <f t="shared" si="4880"/>
        <v>87</v>
      </c>
      <c r="Y926" s="5">
        <f t="shared" si="4880"/>
        <v>0</v>
      </c>
      <c r="Z926" s="5">
        <f t="shared" si="4880"/>
        <v>0</v>
      </c>
      <c r="AA926" s="5">
        <f t="shared" si="4880"/>
        <v>76</v>
      </c>
      <c r="AB926" s="5">
        <f t="shared" si="4880"/>
        <v>79</v>
      </c>
      <c r="AC926" s="5">
        <f t="shared" si="4880"/>
        <v>86</v>
      </c>
      <c r="AD926" s="5">
        <f t="shared" si="4880"/>
        <v>87</v>
      </c>
    </row>
    <row r="927" spans="1:30" s="2" customFormat="1" ht="18.95" customHeight="1" outlineLevel="1">
      <c r="A927" s="72"/>
      <c r="B927" s="72"/>
      <c r="C927" s="11"/>
      <c r="D927" s="25" t="s">
        <v>678</v>
      </c>
      <c r="E927" s="4"/>
      <c r="F927" s="9">
        <v>1</v>
      </c>
      <c r="G927" s="9"/>
      <c r="H927" s="3">
        <v>0.75</v>
      </c>
      <c r="I927" s="3">
        <v>0.85</v>
      </c>
      <c r="J927" s="3">
        <v>0.9</v>
      </c>
      <c r="K927" s="3">
        <v>0.95</v>
      </c>
      <c r="L927" s="3">
        <v>0.95</v>
      </c>
      <c r="M927" s="5">
        <f>M926</f>
        <v>90</v>
      </c>
      <c r="N927" s="5">
        <f t="shared" ref="N927:R927" si="4881">N926</f>
        <v>90</v>
      </c>
      <c r="O927" s="5">
        <f t="shared" si="4881"/>
        <v>89</v>
      </c>
      <c r="P927" s="5">
        <f t="shared" si="4881"/>
        <v>88</v>
      </c>
      <c r="Q927" s="5">
        <f t="shared" si="4881"/>
        <v>90</v>
      </c>
      <c r="R927" s="5">
        <f t="shared" si="4881"/>
        <v>92</v>
      </c>
      <c r="S927" s="27">
        <f t="shared" ref="S927" si="4882">ROUND(IF($F927=0,M927,IF($F927=5,0,0))*H927,0)</f>
        <v>0</v>
      </c>
      <c r="T927" s="27">
        <f t="shared" ref="T927" si="4883">ROUND(IF($F927=0,N927,IF($F927=5,0,0))*H927,0)</f>
        <v>0</v>
      </c>
      <c r="U927" s="27">
        <f>ROUND(IF($F927=0,O927,IF($F927=1,O927,IF($F927=5,O927,0)))*I927,0)</f>
        <v>76</v>
      </c>
      <c r="V927" s="27">
        <f>ROUND(IF($F927=0,P927,IF($F927=1,P927,IF($F927=2,P927,IF($F927=5,P927,0))))*J927,0)</f>
        <v>79</v>
      </c>
      <c r="W927" s="27">
        <f>ROUND(IF($F927=0,Q927,IF($F927=1,Q927,IF($F927=2,Q927,IF($F927=3,Q927,IF($F927=5,Q927,0)))))*K927,0)</f>
        <v>86</v>
      </c>
      <c r="X927" s="27">
        <f>ROUND(IF($F927=0,R927,IF($F927=1,R927,IF($F927=2,R927,IF($F927=3,R927,IF($F927=4,R927,IF($F927=5,R927,0))))))*L927,0)</f>
        <v>87</v>
      </c>
      <c r="Y927" s="27">
        <f t="shared" ref="Y927" si="4884">ROUND(IF($F927=0,M927,IF($F927=5,M927,0))*H927,0)</f>
        <v>0</v>
      </c>
      <c r="Z927" s="27">
        <f t="shared" ref="Z927" si="4885">ROUND(IF($F927=0,N927,IF($F927=5,N927,0))*H927,0)</f>
        <v>0</v>
      </c>
      <c r="AA927" s="27">
        <f>ROUND(IF($F927=0,O927,IF($F927=1,O927,IF($F927=5,O927,0)))*I927,0)</f>
        <v>76</v>
      </c>
      <c r="AB927" s="27">
        <f>ROUND(IF($F927=0,P927,IF($F927=1,P927,IF($F927=2,P927,IF($F927=5,P927,0))))*J927,0)</f>
        <v>79</v>
      </c>
      <c r="AC927" s="27">
        <f>ROUND(IF($F927=0,Q927,IF($F927=1,Q927,IF($F927=2,Q927,IF($F927=3,Q927,IF($F927=5,Q927,0)))))*K927,0)</f>
        <v>86</v>
      </c>
      <c r="AD927" s="27">
        <f>ROUND(IF($F927=0,R927,IF($F927=1,R927,IF($F927=2,R927,IF($F927=3,R927,IF($F927=4,R927,IF($F927=5,R927,0))))))*L927,0)</f>
        <v>87</v>
      </c>
    </row>
    <row r="928" spans="1:30" s="2" customFormat="1" ht="18.95" customHeight="1" outlineLevel="1">
      <c r="A928" s="72"/>
      <c r="B928" s="72"/>
      <c r="C928" s="22" t="s">
        <v>1084</v>
      </c>
      <c r="D928" s="25" t="s">
        <v>1122</v>
      </c>
      <c r="E928" s="4"/>
      <c r="F928" s="9"/>
      <c r="G928" s="9"/>
      <c r="H928" s="3"/>
      <c r="I928" s="3"/>
      <c r="J928" s="3"/>
      <c r="K928" s="3"/>
      <c r="L928" s="3"/>
      <c r="M928" s="5">
        <f>VLOOKUP($C928,'[1]1.계획인구(행정)'!$C$7:$U$501,14,FALSE)</f>
        <v>132</v>
      </c>
      <c r="N928" s="5">
        <f>VLOOKUP($C928,'[1]1.계획인구(행정)'!$C$7:$U$501,15,FALSE)</f>
        <v>133</v>
      </c>
      <c r="O928" s="5">
        <f>VLOOKUP($C928,'[1]1.계획인구(행정)'!$C$7:$U$501,16,FALSE)</f>
        <v>131</v>
      </c>
      <c r="P928" s="5">
        <f>VLOOKUP($C928,'[1]1.계획인구(행정)'!$C$7:$U$501,17,FALSE)</f>
        <v>128</v>
      </c>
      <c r="Q928" s="5">
        <f>VLOOKUP($C928,'[1]1.계획인구(행정)'!$C$7:$U$501,18,FALSE)</f>
        <v>131</v>
      </c>
      <c r="R928" s="5">
        <f>VLOOKUP($C928,'[1]1.계획인구(행정)'!$C$7:$U$501,19,FALSE)</f>
        <v>134</v>
      </c>
      <c r="S928" s="5">
        <f t="shared" ref="S928:AD928" si="4886">SUM(S929)</f>
        <v>0</v>
      </c>
      <c r="T928" s="5">
        <f t="shared" si="4886"/>
        <v>0</v>
      </c>
      <c r="U928" s="5">
        <f t="shared" si="4886"/>
        <v>111</v>
      </c>
      <c r="V928" s="5">
        <f t="shared" si="4886"/>
        <v>115</v>
      </c>
      <c r="W928" s="5">
        <f t="shared" si="4886"/>
        <v>124</v>
      </c>
      <c r="X928" s="5">
        <f t="shared" si="4886"/>
        <v>127</v>
      </c>
      <c r="Y928" s="5">
        <f t="shared" si="4886"/>
        <v>0</v>
      </c>
      <c r="Z928" s="5">
        <f t="shared" si="4886"/>
        <v>0</v>
      </c>
      <c r="AA928" s="5">
        <f t="shared" si="4886"/>
        <v>111</v>
      </c>
      <c r="AB928" s="5">
        <f t="shared" si="4886"/>
        <v>115</v>
      </c>
      <c r="AC928" s="5">
        <f t="shared" si="4886"/>
        <v>124</v>
      </c>
      <c r="AD928" s="5">
        <f t="shared" si="4886"/>
        <v>127</v>
      </c>
    </row>
    <row r="929" spans="1:30" s="2" customFormat="1" ht="18.95" customHeight="1" outlineLevel="1">
      <c r="A929" s="72"/>
      <c r="B929" s="72"/>
      <c r="C929" s="11"/>
      <c r="D929" s="25" t="s">
        <v>679</v>
      </c>
      <c r="E929" s="4"/>
      <c r="F929" s="9">
        <v>1</v>
      </c>
      <c r="G929" s="9"/>
      <c r="H929" s="3">
        <v>0.75</v>
      </c>
      <c r="I929" s="3">
        <v>0.85</v>
      </c>
      <c r="J929" s="3">
        <v>0.9</v>
      </c>
      <c r="K929" s="3">
        <v>0.95</v>
      </c>
      <c r="L929" s="3">
        <v>0.95</v>
      </c>
      <c r="M929" s="5">
        <f>M928</f>
        <v>132</v>
      </c>
      <c r="N929" s="5">
        <f t="shared" ref="N929:O929" si="4887">N928</f>
        <v>133</v>
      </c>
      <c r="O929" s="5">
        <f t="shared" si="4887"/>
        <v>131</v>
      </c>
      <c r="P929" s="5">
        <f t="shared" ref="P929" si="4888">P928</f>
        <v>128</v>
      </c>
      <c r="Q929" s="5">
        <f t="shared" ref="Q929" si="4889">Q928</f>
        <v>131</v>
      </c>
      <c r="R929" s="5">
        <f t="shared" ref="R929" si="4890">R928</f>
        <v>134</v>
      </c>
      <c r="S929" s="27">
        <f t="shared" ref="S929:S930" si="4891">ROUND(IF($F929=0,M929,IF($F929=5,0,0))*H929,0)</f>
        <v>0</v>
      </c>
      <c r="T929" s="27">
        <f t="shared" ref="T929:T930" si="4892">ROUND(IF($F929=0,N929,IF($F929=5,0,0))*H929,0)</f>
        <v>0</v>
      </c>
      <c r="U929" s="27">
        <f>ROUND(IF($F929=0,O929,IF($F929=1,O929,IF($F929=5,O929,0)))*I929,0)</f>
        <v>111</v>
      </c>
      <c r="V929" s="27">
        <f>ROUND(IF($F929=0,P929,IF($F929=1,P929,IF($F929=2,P929,IF($F929=5,P929,0))))*J929,0)</f>
        <v>115</v>
      </c>
      <c r="W929" s="27">
        <f>ROUND(IF($F929=0,Q929,IF($F929=1,Q929,IF($F929=2,Q929,IF($F929=3,Q929,IF($F929=5,Q929,0)))))*K929,0)</f>
        <v>124</v>
      </c>
      <c r="X929" s="27">
        <f>ROUND(IF($F929=0,R929,IF($F929=1,R929,IF($F929=2,R929,IF($F929=3,R929,IF($F929=4,R929,IF($F929=5,R929,0))))))*L929,0)</f>
        <v>127</v>
      </c>
      <c r="Y929" s="27">
        <f t="shared" ref="Y929:Y930" si="4893">ROUND(IF($F929=0,M929,IF($F929=5,M929,0))*H929,0)</f>
        <v>0</v>
      </c>
      <c r="Z929" s="27">
        <f t="shared" ref="Z929:Z930" si="4894">ROUND(IF($F929=0,N929,IF($F929=5,N929,0))*H929,0)</f>
        <v>0</v>
      </c>
      <c r="AA929" s="27">
        <f>ROUND(IF($F929=0,O929,IF($F929=1,O929,IF($F929=5,O929,0)))*I929,0)</f>
        <v>111</v>
      </c>
      <c r="AB929" s="27">
        <f>ROUND(IF($F929=0,P929,IF($F929=1,P929,IF($F929=2,P929,IF($F929=5,P929,0))))*J929,0)</f>
        <v>115</v>
      </c>
      <c r="AC929" s="27">
        <f>ROUND(IF($F929=0,Q929,IF($F929=1,Q929,IF($F929=2,Q929,IF($F929=3,Q929,IF($F929=5,Q929,0)))))*K929,0)</f>
        <v>124</v>
      </c>
      <c r="AD929" s="27">
        <f>ROUND(IF($F929=0,R929,IF($F929=1,R929,IF($F929=2,R929,IF($F929=3,R929,IF($F929=4,R929,IF($F929=5,R929,0))))))*L929,0)</f>
        <v>127</v>
      </c>
    </row>
    <row r="930" spans="1:30" s="2" customFormat="1" ht="18.95" customHeight="1" outlineLevel="1">
      <c r="A930" s="72"/>
      <c r="B930" s="72"/>
      <c r="C930" s="25" t="s">
        <v>1085</v>
      </c>
      <c r="D930" s="25" t="s">
        <v>1122</v>
      </c>
      <c r="E930" s="4"/>
      <c r="F930" s="9">
        <v>1</v>
      </c>
      <c r="G930" s="9"/>
      <c r="H930" s="3">
        <v>0.75</v>
      </c>
      <c r="I930" s="3">
        <v>0.85</v>
      </c>
      <c r="J930" s="3">
        <v>0.9</v>
      </c>
      <c r="K930" s="3">
        <v>0.95</v>
      </c>
      <c r="L930" s="3">
        <v>0.95</v>
      </c>
      <c r="M930" s="5">
        <f>VLOOKUP($C930,'[1]1.계획인구(행정)'!$C$7:$U$501,14,FALSE)</f>
        <v>114</v>
      </c>
      <c r="N930" s="5">
        <f>VLOOKUP($C930,'[1]1.계획인구(행정)'!$C$7:$U$501,15,FALSE)</f>
        <v>114</v>
      </c>
      <c r="O930" s="5">
        <f>VLOOKUP($C930,'[1]1.계획인구(행정)'!$C$7:$U$501,16,FALSE)</f>
        <v>112</v>
      </c>
      <c r="P930" s="5">
        <f>VLOOKUP($C930,'[1]1.계획인구(행정)'!$C$7:$U$501,17,FALSE)</f>
        <v>111</v>
      </c>
      <c r="Q930" s="5">
        <f>VLOOKUP($C930,'[1]1.계획인구(행정)'!$C$7:$U$501,18,FALSE)</f>
        <v>113</v>
      </c>
      <c r="R930" s="5">
        <f>VLOOKUP($C930,'[1]1.계획인구(행정)'!$C$7:$U$501,19,FALSE)</f>
        <v>115</v>
      </c>
      <c r="S930" s="27">
        <f t="shared" si="4891"/>
        <v>0</v>
      </c>
      <c r="T930" s="27">
        <f t="shared" si="4892"/>
        <v>0</v>
      </c>
      <c r="U930" s="27">
        <f>ROUND(IF($F930=0,O930,IF($F930=1,O930,IF($F930=5,O930,0)))*I930,0)</f>
        <v>95</v>
      </c>
      <c r="V930" s="27">
        <f>ROUND(IF($F930=0,P930,IF($F930=1,P930,IF($F930=2,P930,IF($F930=5,P930,0))))*J930,0)</f>
        <v>100</v>
      </c>
      <c r="W930" s="27">
        <f>ROUND(IF($F930=0,Q930,IF($F930=1,Q930,IF($F930=2,Q930,IF($F930=3,Q930,IF($F930=5,Q930,0)))))*K930,0)</f>
        <v>107</v>
      </c>
      <c r="X930" s="27">
        <f>ROUND(IF($F930=0,R930,IF($F930=1,R930,IF($F930=2,R930,IF($F930=3,R930,IF($F930=4,R930,IF($F930=5,R930,0))))))*L930,0)</f>
        <v>109</v>
      </c>
      <c r="Y930" s="27">
        <f t="shared" si="4893"/>
        <v>0</v>
      </c>
      <c r="Z930" s="27">
        <f t="shared" si="4894"/>
        <v>0</v>
      </c>
      <c r="AA930" s="27">
        <f>ROUND(IF($F930=0,O930,IF($F930=1,O930,IF($F930=5,O930,0)))*I930,0)</f>
        <v>95</v>
      </c>
      <c r="AB930" s="27">
        <f>ROUND(IF($F930=0,P930,IF($F930=1,P930,IF($F930=2,P930,IF($F930=5,P930,0))))*J930,0)</f>
        <v>100</v>
      </c>
      <c r="AC930" s="27">
        <f>ROUND(IF($F930=0,Q930,IF($F930=1,Q930,IF($F930=2,Q930,IF($F930=3,Q930,IF($F930=5,Q930,0)))))*K930,0)</f>
        <v>107</v>
      </c>
      <c r="AD930" s="27">
        <f>ROUND(IF($F930=0,R930,IF($F930=1,R930,IF($F930=2,R930,IF($F930=3,R930,IF($F930=4,R930,IF($F930=5,R930,0))))))*L930,0)</f>
        <v>109</v>
      </c>
    </row>
    <row r="931" spans="1:30" s="2" customFormat="1" ht="18.95" customHeight="1">
      <c r="A931" s="72"/>
      <c r="B931" s="72" t="s">
        <v>547</v>
      </c>
      <c r="C931" s="25" t="s">
        <v>548</v>
      </c>
      <c r="D931" s="25" t="s">
        <v>2</v>
      </c>
      <c r="E931" s="4"/>
      <c r="F931" s="9"/>
      <c r="G931" s="9"/>
      <c r="H931" s="3"/>
      <c r="I931" s="3"/>
      <c r="J931" s="3"/>
      <c r="K931" s="3"/>
      <c r="L931" s="3"/>
      <c r="M931" s="5">
        <f>SUMPRODUCT(($D932:$D934="계")*(M932:M934))</f>
        <v>344</v>
      </c>
      <c r="N931" s="5">
        <f t="shared" ref="N931:R931" si="4895">SUMPRODUCT(($D932:$D934="계")*(N932:N934))</f>
        <v>344</v>
      </c>
      <c r="O931" s="5">
        <f t="shared" si="4895"/>
        <v>339</v>
      </c>
      <c r="P931" s="5">
        <f t="shared" si="4895"/>
        <v>335</v>
      </c>
      <c r="Q931" s="5">
        <f t="shared" si="4895"/>
        <v>344</v>
      </c>
      <c r="R931" s="5">
        <f t="shared" si="4895"/>
        <v>349</v>
      </c>
      <c r="S931" s="5">
        <f t="shared" ref="S931:T931" si="4896">SUMPRODUCT(($D932:$D934="계")*(S932:S934))</f>
        <v>258</v>
      </c>
      <c r="T931" s="5">
        <f t="shared" si="4896"/>
        <v>258</v>
      </c>
      <c r="U931" s="5">
        <f t="shared" ref="U931" si="4897">SUMPRODUCT(($D932:$D934="계")*(U932:U934))</f>
        <v>287</v>
      </c>
      <c r="V931" s="5">
        <f t="shared" ref="V931" si="4898">SUMPRODUCT(($D932:$D934="계")*(V932:V934))</f>
        <v>301</v>
      </c>
      <c r="W931" s="5">
        <f t="shared" ref="W931" si="4899">SUMPRODUCT(($D932:$D934="계")*(W932:W934))</f>
        <v>326</v>
      </c>
      <c r="X931" s="5">
        <f t="shared" ref="X931" si="4900">SUMPRODUCT(($D932:$D934="계")*(X932:X934))</f>
        <v>331</v>
      </c>
      <c r="Y931" s="5">
        <f t="shared" ref="Y931:Z931" si="4901">SUMPRODUCT(($D932:$D934="계")*(Y932:Y934))</f>
        <v>258</v>
      </c>
      <c r="Z931" s="5">
        <f t="shared" si="4901"/>
        <v>258</v>
      </c>
      <c r="AA931" s="5">
        <f t="shared" ref="AA931" si="4902">SUMPRODUCT(($D932:$D934="계")*(AA932:AA934))</f>
        <v>287</v>
      </c>
      <c r="AB931" s="5">
        <f t="shared" ref="AB931" si="4903">SUMPRODUCT(($D932:$D934="계")*(AB932:AB934))</f>
        <v>301</v>
      </c>
      <c r="AC931" s="5">
        <f t="shared" ref="AC931" si="4904">SUMPRODUCT(($D932:$D934="계")*(AC932:AC934))</f>
        <v>326</v>
      </c>
      <c r="AD931" s="5">
        <f t="shared" ref="AD931" si="4905">SUMPRODUCT(($D932:$D934="계")*(AD932:AD934))</f>
        <v>331</v>
      </c>
    </row>
    <row r="932" spans="1:30" s="2" customFormat="1" ht="18.95" customHeight="1" outlineLevel="1">
      <c r="A932" s="72"/>
      <c r="B932" s="72"/>
      <c r="C932" s="25" t="s">
        <v>1071</v>
      </c>
      <c r="D932" s="25" t="s">
        <v>1122</v>
      </c>
      <c r="E932" s="4"/>
      <c r="F932" s="9">
        <v>0</v>
      </c>
      <c r="G932" s="9"/>
      <c r="H932" s="3">
        <v>0.75</v>
      </c>
      <c r="I932" s="3">
        <v>0.85</v>
      </c>
      <c r="J932" s="3">
        <v>0.9</v>
      </c>
      <c r="K932" s="3">
        <v>0.95</v>
      </c>
      <c r="L932" s="3">
        <v>0.95</v>
      </c>
      <c r="M932" s="5">
        <f>VLOOKUP($C932,'[1]1.계획인구(행정)'!$C$7:$U$501,14,FALSE)</f>
        <v>119</v>
      </c>
      <c r="N932" s="5">
        <f>VLOOKUP($C932,'[1]1.계획인구(행정)'!$C$7:$U$501,15,FALSE)</f>
        <v>119</v>
      </c>
      <c r="O932" s="5">
        <f>VLOOKUP($C932,'[1]1.계획인구(행정)'!$C$7:$U$501,16,FALSE)</f>
        <v>117</v>
      </c>
      <c r="P932" s="5">
        <f>VLOOKUP($C932,'[1]1.계획인구(행정)'!$C$7:$U$501,17,FALSE)</f>
        <v>116</v>
      </c>
      <c r="Q932" s="5">
        <f>VLOOKUP($C932,'[1]1.계획인구(행정)'!$C$7:$U$501,18,FALSE)</f>
        <v>119</v>
      </c>
      <c r="R932" s="5">
        <f>VLOOKUP($C932,'[1]1.계획인구(행정)'!$C$7:$U$501,19,FALSE)</f>
        <v>121</v>
      </c>
      <c r="S932" s="27">
        <f t="shared" ref="S932:S934" si="4906">ROUND(IF($F932=0,M932,IF($F932=5,0,0))*H932,0)</f>
        <v>89</v>
      </c>
      <c r="T932" s="27">
        <f t="shared" ref="T932:T934" si="4907">ROUND(IF($F932=0,N932,IF($F932=5,0,0))*H932,0)</f>
        <v>89</v>
      </c>
      <c r="U932" s="27">
        <f t="shared" ref="U932:U934" si="4908">ROUND(IF($F932=0,O932,IF($F932=1,O932,IF($F932=5,O932,0)))*I932,0)</f>
        <v>99</v>
      </c>
      <c r="V932" s="27">
        <f t="shared" ref="V932:V934" si="4909">ROUND(IF($F932=0,P932,IF($F932=1,P932,IF($F932=2,P932,IF($F932=5,P932,0))))*J932,0)</f>
        <v>104</v>
      </c>
      <c r="W932" s="27">
        <f t="shared" ref="W932:W934" si="4910">ROUND(IF($F932=0,Q932,IF($F932=1,Q932,IF($F932=2,Q932,IF($F932=3,Q932,IF($F932=5,Q932,0)))))*K932,0)</f>
        <v>113</v>
      </c>
      <c r="X932" s="27">
        <f t="shared" ref="X932:X934" si="4911">ROUND(IF($F932=0,R932,IF($F932=1,R932,IF($F932=2,R932,IF($F932=3,R932,IF($F932=4,R932,IF($F932=5,R932,0))))))*L932,0)</f>
        <v>115</v>
      </c>
      <c r="Y932" s="27">
        <f t="shared" ref="Y932:Y934" si="4912">ROUND(IF($F932=0,M932,IF($F932=5,M932,0))*H932,0)</f>
        <v>89</v>
      </c>
      <c r="Z932" s="27">
        <f t="shared" ref="Z932:Z934" si="4913">ROUND(IF($F932=0,N932,IF($F932=5,N932,0))*H932,0)</f>
        <v>89</v>
      </c>
      <c r="AA932" s="27">
        <f t="shared" ref="AA932:AA934" si="4914">ROUND(IF($F932=0,O932,IF($F932=1,O932,IF($F932=5,O932,0)))*I932,0)</f>
        <v>99</v>
      </c>
      <c r="AB932" s="27">
        <f t="shared" ref="AB932:AB934" si="4915">ROUND(IF($F932=0,P932,IF($F932=1,P932,IF($F932=2,P932,IF($F932=5,P932,0))))*J932,0)</f>
        <v>104</v>
      </c>
      <c r="AC932" s="27">
        <f t="shared" ref="AC932:AC934" si="4916">ROUND(IF($F932=0,Q932,IF($F932=1,Q932,IF($F932=2,Q932,IF($F932=3,Q932,IF($F932=5,Q932,0)))))*K932,0)</f>
        <v>113</v>
      </c>
      <c r="AD932" s="27">
        <f t="shared" ref="AD932:AD934" si="4917">ROUND(IF($F932=0,R932,IF($F932=1,R932,IF($F932=2,R932,IF($F932=3,R932,IF($F932=4,R932,IF($F932=5,R932,0))))))*L932,0)</f>
        <v>115</v>
      </c>
    </row>
    <row r="933" spans="1:30" s="2" customFormat="1" ht="18.95" customHeight="1" outlineLevel="1">
      <c r="A933" s="72"/>
      <c r="B933" s="72"/>
      <c r="C933" s="25" t="s">
        <v>1086</v>
      </c>
      <c r="D933" s="25" t="s">
        <v>1122</v>
      </c>
      <c r="E933" s="4"/>
      <c r="F933" s="9">
        <v>0</v>
      </c>
      <c r="G933" s="9"/>
      <c r="H933" s="3">
        <v>0.75</v>
      </c>
      <c r="I933" s="3">
        <v>0.85</v>
      </c>
      <c r="J933" s="3">
        <v>0.9</v>
      </c>
      <c r="K933" s="3">
        <v>0.95</v>
      </c>
      <c r="L933" s="3">
        <v>0.95</v>
      </c>
      <c r="M933" s="5">
        <f>VLOOKUP($C933,'[1]1.계획인구(행정)'!$C$7:$U$501,14,FALSE)</f>
        <v>153</v>
      </c>
      <c r="N933" s="5">
        <f>VLOOKUP($C933,'[1]1.계획인구(행정)'!$C$7:$U$501,15,FALSE)</f>
        <v>153</v>
      </c>
      <c r="O933" s="5">
        <f>VLOOKUP($C933,'[1]1.계획인구(행정)'!$C$7:$U$501,16,FALSE)</f>
        <v>151</v>
      </c>
      <c r="P933" s="5">
        <f>VLOOKUP($C933,'[1]1.계획인구(행정)'!$C$7:$U$501,17,FALSE)</f>
        <v>149</v>
      </c>
      <c r="Q933" s="5">
        <f>VLOOKUP($C933,'[1]1.계획인구(행정)'!$C$7:$U$501,18,FALSE)</f>
        <v>153</v>
      </c>
      <c r="R933" s="5">
        <f>VLOOKUP($C933,'[1]1.계획인구(행정)'!$C$7:$U$501,19,FALSE)</f>
        <v>155</v>
      </c>
      <c r="S933" s="27">
        <f t="shared" si="4906"/>
        <v>115</v>
      </c>
      <c r="T933" s="27">
        <f t="shared" si="4907"/>
        <v>115</v>
      </c>
      <c r="U933" s="27">
        <f t="shared" si="4908"/>
        <v>128</v>
      </c>
      <c r="V933" s="27">
        <f t="shared" si="4909"/>
        <v>134</v>
      </c>
      <c r="W933" s="27">
        <f t="shared" si="4910"/>
        <v>145</v>
      </c>
      <c r="X933" s="27">
        <f t="shared" si="4911"/>
        <v>147</v>
      </c>
      <c r="Y933" s="27">
        <f t="shared" si="4912"/>
        <v>115</v>
      </c>
      <c r="Z933" s="27">
        <f t="shared" si="4913"/>
        <v>115</v>
      </c>
      <c r="AA933" s="27">
        <f t="shared" si="4914"/>
        <v>128</v>
      </c>
      <c r="AB933" s="27">
        <f t="shared" si="4915"/>
        <v>134</v>
      </c>
      <c r="AC933" s="27">
        <f t="shared" si="4916"/>
        <v>145</v>
      </c>
      <c r="AD933" s="27">
        <f t="shared" si="4917"/>
        <v>147</v>
      </c>
    </row>
    <row r="934" spans="1:30" s="2" customFormat="1" ht="18.95" customHeight="1" outlineLevel="1">
      <c r="A934" s="72"/>
      <c r="B934" s="72"/>
      <c r="C934" s="25" t="s">
        <v>1087</v>
      </c>
      <c r="D934" s="25" t="s">
        <v>1122</v>
      </c>
      <c r="E934" s="4"/>
      <c r="F934" s="9">
        <v>0</v>
      </c>
      <c r="G934" s="9"/>
      <c r="H934" s="3">
        <v>0.75</v>
      </c>
      <c r="I934" s="3">
        <v>0.85</v>
      </c>
      <c r="J934" s="3">
        <v>0.9</v>
      </c>
      <c r="K934" s="3">
        <v>0.95</v>
      </c>
      <c r="L934" s="3">
        <v>0.95</v>
      </c>
      <c r="M934" s="5">
        <f>VLOOKUP($C934,'[1]1.계획인구(행정)'!$C$7:$U$501,14,FALSE)</f>
        <v>72</v>
      </c>
      <c r="N934" s="5">
        <f>VLOOKUP($C934,'[1]1.계획인구(행정)'!$C$7:$U$501,15,FALSE)</f>
        <v>72</v>
      </c>
      <c r="O934" s="5">
        <f>VLOOKUP($C934,'[1]1.계획인구(행정)'!$C$7:$U$501,16,FALSE)</f>
        <v>71</v>
      </c>
      <c r="P934" s="5">
        <f>VLOOKUP($C934,'[1]1.계획인구(행정)'!$C$7:$U$501,17,FALSE)</f>
        <v>70</v>
      </c>
      <c r="Q934" s="5">
        <f>VLOOKUP($C934,'[1]1.계획인구(행정)'!$C$7:$U$501,18,FALSE)</f>
        <v>72</v>
      </c>
      <c r="R934" s="5">
        <f>VLOOKUP($C934,'[1]1.계획인구(행정)'!$C$7:$U$501,19,FALSE)</f>
        <v>73</v>
      </c>
      <c r="S934" s="27">
        <f t="shared" si="4906"/>
        <v>54</v>
      </c>
      <c r="T934" s="27">
        <f t="shared" si="4907"/>
        <v>54</v>
      </c>
      <c r="U934" s="27">
        <f t="shared" si="4908"/>
        <v>60</v>
      </c>
      <c r="V934" s="27">
        <f t="shared" si="4909"/>
        <v>63</v>
      </c>
      <c r="W934" s="27">
        <f t="shared" si="4910"/>
        <v>68</v>
      </c>
      <c r="X934" s="27">
        <f t="shared" si="4911"/>
        <v>69</v>
      </c>
      <c r="Y934" s="27">
        <f t="shared" si="4912"/>
        <v>54</v>
      </c>
      <c r="Z934" s="27">
        <f t="shared" si="4913"/>
        <v>54</v>
      </c>
      <c r="AA934" s="27">
        <f t="shared" si="4914"/>
        <v>60</v>
      </c>
      <c r="AB934" s="27">
        <f t="shared" si="4915"/>
        <v>63</v>
      </c>
      <c r="AC934" s="27">
        <f t="shared" si="4916"/>
        <v>68</v>
      </c>
      <c r="AD934" s="27">
        <f t="shared" si="4917"/>
        <v>69</v>
      </c>
    </row>
    <row r="935" spans="1:30" s="2" customFormat="1" ht="18.95" customHeight="1">
      <c r="A935" s="72"/>
      <c r="B935" s="72" t="s">
        <v>549</v>
      </c>
      <c r="C935" s="53" t="s">
        <v>1599</v>
      </c>
      <c r="D935" s="25" t="s">
        <v>2</v>
      </c>
      <c r="E935" s="4"/>
      <c r="F935" s="9"/>
      <c r="G935" s="9"/>
      <c r="H935" s="3"/>
      <c r="I935" s="3"/>
      <c r="J935" s="3"/>
      <c r="K935" s="3"/>
      <c r="L935" s="3"/>
      <c r="M935" s="5">
        <f>SUMPRODUCT(($D936:$D938="계")*(M936:M938))</f>
        <v>642</v>
      </c>
      <c r="N935" s="5">
        <f t="shared" ref="N935:R935" si="4918">SUMPRODUCT(($D936:$D938="계")*(N936:N938))</f>
        <v>644</v>
      </c>
      <c r="O935" s="5">
        <f t="shared" si="4918"/>
        <v>634</v>
      </c>
      <c r="P935" s="5">
        <f t="shared" si="4918"/>
        <v>626</v>
      </c>
      <c r="Q935" s="5">
        <f t="shared" si="4918"/>
        <v>641</v>
      </c>
      <c r="R935" s="5">
        <f t="shared" si="4918"/>
        <v>653</v>
      </c>
      <c r="S935" s="5">
        <f t="shared" ref="S935:T935" si="4919">SUMPRODUCT(($D936:$D938="계")*(S936:S938))</f>
        <v>462</v>
      </c>
      <c r="T935" s="5">
        <f t="shared" si="4919"/>
        <v>463</v>
      </c>
      <c r="U935" s="5">
        <f t="shared" ref="U935" si="4920">SUMPRODUCT(($D936:$D938="계")*(U936:U938))</f>
        <v>546</v>
      </c>
      <c r="V935" s="5">
        <f t="shared" ref="V935" si="4921">SUMPRODUCT(($D936:$D938="계")*(V936:V938))</f>
        <v>570</v>
      </c>
      <c r="W935" s="5">
        <f t="shared" ref="W935" si="4922">SUMPRODUCT(($D936:$D938="계")*(W936:W938))</f>
        <v>608</v>
      </c>
      <c r="X935" s="5">
        <f t="shared" ref="X935" si="4923">SUMPRODUCT(($D936:$D938="계")*(X936:X938))</f>
        <v>620</v>
      </c>
      <c r="Y935" s="5">
        <f t="shared" ref="Y935:Z935" si="4924">SUMPRODUCT(($D936:$D938="계")*(Y936:Y938))</f>
        <v>462</v>
      </c>
      <c r="Z935" s="5">
        <f t="shared" si="4924"/>
        <v>463</v>
      </c>
      <c r="AA935" s="5">
        <f t="shared" ref="AA935" si="4925">SUMPRODUCT(($D936:$D938="계")*(AA936:AA938))</f>
        <v>546</v>
      </c>
      <c r="AB935" s="5">
        <f t="shared" ref="AB935" si="4926">SUMPRODUCT(($D936:$D938="계")*(AB936:AB938))</f>
        <v>570</v>
      </c>
      <c r="AC935" s="5">
        <f t="shared" ref="AC935" si="4927">SUMPRODUCT(($D936:$D938="계")*(AC936:AC938))</f>
        <v>608</v>
      </c>
      <c r="AD935" s="5">
        <f t="shared" ref="AD935" si="4928">SUMPRODUCT(($D936:$D938="계")*(AD936:AD938))</f>
        <v>620</v>
      </c>
    </row>
    <row r="936" spans="1:30" s="2" customFormat="1" ht="18.95" customHeight="1" outlineLevel="1">
      <c r="A936" s="72"/>
      <c r="B936" s="72"/>
      <c r="C936" s="25" t="s">
        <v>1088</v>
      </c>
      <c r="D936" s="25" t="s">
        <v>1122</v>
      </c>
      <c r="E936" s="4"/>
      <c r="F936" s="9">
        <v>0</v>
      </c>
      <c r="G936" s="9"/>
      <c r="H936" s="3">
        <v>0.75</v>
      </c>
      <c r="I936" s="3">
        <v>0.85</v>
      </c>
      <c r="J936" s="3">
        <v>0.9</v>
      </c>
      <c r="K936" s="3">
        <v>0.95</v>
      </c>
      <c r="L936" s="3">
        <v>0.95</v>
      </c>
      <c r="M936" s="5">
        <f>VLOOKUP($C936,'[1]1.계획인구(행정)'!$C$7:$U$501,14,FALSE)</f>
        <v>171</v>
      </c>
      <c r="N936" s="5">
        <f>VLOOKUP($C936,'[1]1.계획인구(행정)'!$C$7:$U$501,15,FALSE)</f>
        <v>172</v>
      </c>
      <c r="O936" s="5">
        <f>VLOOKUP($C936,'[1]1.계획인구(행정)'!$C$7:$U$501,16,FALSE)</f>
        <v>169</v>
      </c>
      <c r="P936" s="5">
        <f>VLOOKUP($C936,'[1]1.계획인구(행정)'!$C$7:$U$501,17,FALSE)</f>
        <v>167</v>
      </c>
      <c r="Q936" s="5">
        <f>VLOOKUP($C936,'[1]1.계획인구(행정)'!$C$7:$U$501,18,FALSE)</f>
        <v>171</v>
      </c>
      <c r="R936" s="5">
        <f>VLOOKUP($C936,'[1]1.계획인구(행정)'!$C$7:$U$501,19,FALSE)</f>
        <v>174</v>
      </c>
      <c r="S936" s="27">
        <f t="shared" ref="S936:S939" si="4929">ROUND(IF($F936=0,M936,IF($F936=5,0,0))*H936,0)</f>
        <v>128</v>
      </c>
      <c r="T936" s="27">
        <f t="shared" ref="T936:T939" si="4930">ROUND(IF($F936=0,N936,IF($F936=5,0,0))*H936,0)</f>
        <v>129</v>
      </c>
      <c r="U936" s="27">
        <f t="shared" ref="U936:U939" si="4931">ROUND(IF($F936=0,O936,IF($F936=1,O936,IF($F936=5,O936,0)))*I936,0)</f>
        <v>144</v>
      </c>
      <c r="V936" s="27">
        <f t="shared" ref="V936:V939" si="4932">ROUND(IF($F936=0,P936,IF($F936=1,P936,IF($F936=2,P936,IF($F936=5,P936,0))))*J936,0)</f>
        <v>150</v>
      </c>
      <c r="W936" s="27">
        <f t="shared" ref="W936:W939" si="4933">ROUND(IF($F936=0,Q936,IF($F936=1,Q936,IF($F936=2,Q936,IF($F936=3,Q936,IF($F936=5,Q936,0)))))*K936,0)</f>
        <v>162</v>
      </c>
      <c r="X936" s="27">
        <f t="shared" ref="X936:X939" si="4934">ROUND(IF($F936=0,R936,IF($F936=1,R936,IF($F936=2,R936,IF($F936=3,R936,IF($F936=4,R936,IF($F936=5,R936,0))))))*L936,0)</f>
        <v>165</v>
      </c>
      <c r="Y936" s="27">
        <f t="shared" ref="Y936:Y939" si="4935">ROUND(IF($F936=0,M936,IF($F936=5,M936,0))*H936,0)</f>
        <v>128</v>
      </c>
      <c r="Z936" s="27">
        <f t="shared" ref="Z936:Z939" si="4936">ROUND(IF($F936=0,N936,IF($F936=5,N936,0))*H936,0)</f>
        <v>129</v>
      </c>
      <c r="AA936" s="27">
        <f t="shared" ref="AA936:AA939" si="4937">ROUND(IF($F936=0,O936,IF($F936=1,O936,IF($F936=5,O936,0)))*I936,0)</f>
        <v>144</v>
      </c>
      <c r="AB936" s="27">
        <f t="shared" ref="AB936:AB939" si="4938">ROUND(IF($F936=0,P936,IF($F936=1,P936,IF($F936=2,P936,IF($F936=5,P936,0))))*J936,0)</f>
        <v>150</v>
      </c>
      <c r="AC936" s="27">
        <f t="shared" ref="AC936:AC939" si="4939">ROUND(IF($F936=0,Q936,IF($F936=1,Q936,IF($F936=2,Q936,IF($F936=3,Q936,IF($F936=5,Q936,0)))))*K936,0)</f>
        <v>162</v>
      </c>
      <c r="AD936" s="27">
        <f t="shared" ref="AD936:AD939" si="4940">ROUND(IF($F936=0,R936,IF($F936=1,R936,IF($F936=2,R936,IF($F936=3,R936,IF($F936=4,R936,IF($F936=5,R936,0))))))*L936,0)</f>
        <v>165</v>
      </c>
    </row>
    <row r="937" spans="1:30" s="2" customFormat="1" ht="18.95" customHeight="1" outlineLevel="1">
      <c r="A937" s="72"/>
      <c r="B937" s="72"/>
      <c r="C937" s="25" t="s">
        <v>1089</v>
      </c>
      <c r="D937" s="25" t="s">
        <v>1122</v>
      </c>
      <c r="E937" s="4"/>
      <c r="F937" s="9">
        <v>0</v>
      </c>
      <c r="G937" s="9"/>
      <c r="H937" s="3">
        <v>0.75</v>
      </c>
      <c r="I937" s="3">
        <v>0.85</v>
      </c>
      <c r="J937" s="3">
        <v>0.9</v>
      </c>
      <c r="K937" s="3">
        <v>0.95</v>
      </c>
      <c r="L937" s="3">
        <v>0.95</v>
      </c>
      <c r="M937" s="5">
        <f>VLOOKUP($C937,'[1]1.계획인구(행정)'!$C$7:$U$501,14,FALSE)</f>
        <v>338</v>
      </c>
      <c r="N937" s="5">
        <f>VLOOKUP($C937,'[1]1.계획인구(행정)'!$C$7:$U$501,15,FALSE)</f>
        <v>338</v>
      </c>
      <c r="O937" s="5">
        <f>VLOOKUP($C937,'[1]1.계획인구(행정)'!$C$7:$U$501,16,FALSE)</f>
        <v>333</v>
      </c>
      <c r="P937" s="5">
        <f>VLOOKUP($C937,'[1]1.계획인구(행정)'!$C$7:$U$501,17,FALSE)</f>
        <v>330</v>
      </c>
      <c r="Q937" s="5">
        <f>VLOOKUP($C937,'[1]1.계획인구(행정)'!$C$7:$U$501,18,FALSE)</f>
        <v>338</v>
      </c>
      <c r="R937" s="5">
        <f>VLOOKUP($C937,'[1]1.계획인구(행정)'!$C$7:$U$501,19,FALSE)</f>
        <v>344</v>
      </c>
      <c r="S937" s="27">
        <f t="shared" si="4929"/>
        <v>254</v>
      </c>
      <c r="T937" s="27">
        <f t="shared" si="4930"/>
        <v>254</v>
      </c>
      <c r="U937" s="27">
        <f t="shared" si="4931"/>
        <v>283</v>
      </c>
      <c r="V937" s="27">
        <f t="shared" si="4932"/>
        <v>297</v>
      </c>
      <c r="W937" s="27">
        <f t="shared" si="4933"/>
        <v>321</v>
      </c>
      <c r="X937" s="27">
        <f t="shared" si="4934"/>
        <v>327</v>
      </c>
      <c r="Y937" s="27">
        <f t="shared" si="4935"/>
        <v>254</v>
      </c>
      <c r="Z937" s="27">
        <f t="shared" si="4936"/>
        <v>254</v>
      </c>
      <c r="AA937" s="27">
        <f t="shared" si="4937"/>
        <v>283</v>
      </c>
      <c r="AB937" s="27">
        <f t="shared" si="4938"/>
        <v>297</v>
      </c>
      <c r="AC937" s="27">
        <f t="shared" si="4939"/>
        <v>321</v>
      </c>
      <c r="AD937" s="27">
        <f t="shared" si="4940"/>
        <v>327</v>
      </c>
    </row>
    <row r="938" spans="1:30" s="2" customFormat="1" ht="18.95" customHeight="1" outlineLevel="1">
      <c r="A938" s="72"/>
      <c r="B938" s="72"/>
      <c r="C938" s="25" t="s">
        <v>1090</v>
      </c>
      <c r="D938" s="25" t="s">
        <v>1122</v>
      </c>
      <c r="E938" s="4"/>
      <c r="F938" s="9">
        <v>0</v>
      </c>
      <c r="G938" s="9"/>
      <c r="H938" s="3">
        <v>0.6</v>
      </c>
      <c r="I938" s="3">
        <v>0.9</v>
      </c>
      <c r="J938" s="3">
        <v>0.95</v>
      </c>
      <c r="K938" s="3">
        <v>0.95</v>
      </c>
      <c r="L938" s="3">
        <v>0.95</v>
      </c>
      <c r="M938" s="5">
        <f>VLOOKUP($C938,'[1]1.계획인구(행정)'!$C$7:$U$501,14,FALSE)</f>
        <v>133</v>
      </c>
      <c r="N938" s="5">
        <f>VLOOKUP($C938,'[1]1.계획인구(행정)'!$C$7:$U$501,15,FALSE)</f>
        <v>134</v>
      </c>
      <c r="O938" s="5">
        <f>VLOOKUP($C938,'[1]1.계획인구(행정)'!$C$7:$U$501,16,FALSE)</f>
        <v>132</v>
      </c>
      <c r="P938" s="5">
        <f>VLOOKUP($C938,'[1]1.계획인구(행정)'!$C$7:$U$501,17,FALSE)</f>
        <v>129</v>
      </c>
      <c r="Q938" s="5">
        <f>VLOOKUP($C938,'[1]1.계획인구(행정)'!$C$7:$U$501,18,FALSE)</f>
        <v>132</v>
      </c>
      <c r="R938" s="5">
        <f>VLOOKUP($C938,'[1]1.계획인구(행정)'!$C$7:$U$501,19,FALSE)</f>
        <v>135</v>
      </c>
      <c r="S938" s="27">
        <f t="shared" si="4929"/>
        <v>80</v>
      </c>
      <c r="T938" s="27">
        <f t="shared" si="4930"/>
        <v>80</v>
      </c>
      <c r="U938" s="27">
        <f t="shared" si="4931"/>
        <v>119</v>
      </c>
      <c r="V938" s="27">
        <f t="shared" si="4932"/>
        <v>123</v>
      </c>
      <c r="W938" s="27">
        <f t="shared" si="4933"/>
        <v>125</v>
      </c>
      <c r="X938" s="27">
        <f t="shared" si="4934"/>
        <v>128</v>
      </c>
      <c r="Y938" s="27">
        <f t="shared" si="4935"/>
        <v>80</v>
      </c>
      <c r="Z938" s="27">
        <f t="shared" si="4936"/>
        <v>80</v>
      </c>
      <c r="AA938" s="27">
        <f t="shared" si="4937"/>
        <v>119</v>
      </c>
      <c r="AB938" s="27">
        <f t="shared" si="4938"/>
        <v>123</v>
      </c>
      <c r="AC938" s="27">
        <f t="shared" si="4939"/>
        <v>125</v>
      </c>
      <c r="AD938" s="27">
        <f t="shared" si="4940"/>
        <v>128</v>
      </c>
    </row>
    <row r="939" spans="1:30" s="2" customFormat="1" ht="18.95" customHeight="1">
      <c r="A939" s="72"/>
      <c r="B939" s="25" t="s">
        <v>550</v>
      </c>
      <c r="C939" s="25" t="s">
        <v>551</v>
      </c>
      <c r="D939" s="25" t="s">
        <v>2</v>
      </c>
      <c r="E939" s="4"/>
      <c r="F939" s="9">
        <v>0</v>
      </c>
      <c r="G939" s="9"/>
      <c r="H939" s="3">
        <v>0.55000000000000004</v>
      </c>
      <c r="I939" s="3">
        <v>0.9</v>
      </c>
      <c r="J939" s="3">
        <v>0.95</v>
      </c>
      <c r="K939" s="3">
        <v>0.95</v>
      </c>
      <c r="L939" s="3">
        <v>0.95</v>
      </c>
      <c r="M939" s="5">
        <f>VLOOKUP($C939,'[1]1.계획인구(행정)'!$C$7:$U$501,14,FALSE)</f>
        <v>1310</v>
      </c>
      <c r="N939" s="5">
        <f>VLOOKUP($C939,'[1]1.계획인구(행정)'!$C$7:$U$501,15,FALSE)</f>
        <v>1312</v>
      </c>
      <c r="O939" s="5">
        <f>VLOOKUP($C939,'[1]1.계획인구(행정)'!$C$7:$U$501,16,FALSE)</f>
        <v>1291</v>
      </c>
      <c r="P939" s="5">
        <f>VLOOKUP($C939,'[1]1.계획인구(행정)'!$C$7:$U$501,17,FALSE)</f>
        <v>1278</v>
      </c>
      <c r="Q939" s="5">
        <f>VLOOKUP($C939,'[1]1.계획인구(행정)'!$C$7:$U$501,18,FALSE)</f>
        <v>1309</v>
      </c>
      <c r="R939" s="5">
        <f>VLOOKUP($C939,'[1]1.계획인구(행정)'!$C$7:$U$501,19,FALSE)</f>
        <v>1332</v>
      </c>
      <c r="S939" s="27">
        <f t="shared" si="4929"/>
        <v>721</v>
      </c>
      <c r="T939" s="27">
        <f t="shared" si="4930"/>
        <v>722</v>
      </c>
      <c r="U939" s="27">
        <f t="shared" si="4931"/>
        <v>1162</v>
      </c>
      <c r="V939" s="27">
        <f t="shared" si="4932"/>
        <v>1214</v>
      </c>
      <c r="W939" s="27">
        <f t="shared" si="4933"/>
        <v>1244</v>
      </c>
      <c r="X939" s="27">
        <f t="shared" si="4934"/>
        <v>1265</v>
      </c>
      <c r="Y939" s="27">
        <f t="shared" si="4935"/>
        <v>721</v>
      </c>
      <c r="Z939" s="27">
        <f t="shared" si="4936"/>
        <v>722</v>
      </c>
      <c r="AA939" s="27">
        <f t="shared" si="4937"/>
        <v>1162</v>
      </c>
      <c r="AB939" s="27">
        <f t="shared" si="4938"/>
        <v>1214</v>
      </c>
      <c r="AC939" s="27">
        <f t="shared" si="4939"/>
        <v>1244</v>
      </c>
      <c r="AD939" s="27">
        <f t="shared" si="4940"/>
        <v>1265</v>
      </c>
    </row>
    <row r="940" spans="1:30" s="2" customFormat="1" ht="18.95" customHeight="1">
      <c r="A940" s="72"/>
      <c r="B940" s="72" t="s">
        <v>489</v>
      </c>
      <c r="C940" s="25" t="s">
        <v>490</v>
      </c>
      <c r="D940" s="25" t="s">
        <v>2</v>
      </c>
      <c r="E940" s="4"/>
      <c r="F940" s="9"/>
      <c r="G940" s="9"/>
      <c r="H940" s="3"/>
      <c r="I940" s="3"/>
      <c r="J940" s="3"/>
      <c r="K940" s="3"/>
      <c r="L940" s="3"/>
      <c r="M940" s="5">
        <f>SUMPRODUCT(($D941:$D943="계")*(M941:M943))</f>
        <v>424</v>
      </c>
      <c r="N940" s="5">
        <f t="shared" ref="N940:R940" si="4941">SUMPRODUCT(($D941:$D943="계")*(N941:N943))</f>
        <v>425</v>
      </c>
      <c r="O940" s="5">
        <f t="shared" si="4941"/>
        <v>419</v>
      </c>
      <c r="P940" s="5">
        <f t="shared" si="4941"/>
        <v>414</v>
      </c>
      <c r="Q940" s="5">
        <f t="shared" si="4941"/>
        <v>423</v>
      </c>
      <c r="R940" s="5">
        <f t="shared" si="4941"/>
        <v>432</v>
      </c>
      <c r="S940" s="5">
        <f t="shared" ref="S940:T940" si="4942">SUMPRODUCT(($D941:$D943="계")*(S941:S943))</f>
        <v>318</v>
      </c>
      <c r="T940" s="5">
        <f t="shared" si="4942"/>
        <v>319</v>
      </c>
      <c r="U940" s="5">
        <f t="shared" ref="U940" si="4943">SUMPRODUCT(($D941:$D943="계")*(U941:U943))</f>
        <v>356</v>
      </c>
      <c r="V940" s="5">
        <f t="shared" ref="V940" si="4944">SUMPRODUCT(($D941:$D943="계")*(V941:V943))</f>
        <v>372</v>
      </c>
      <c r="W940" s="5">
        <f t="shared" ref="W940" si="4945">SUMPRODUCT(($D941:$D943="계")*(W941:W943))</f>
        <v>401</v>
      </c>
      <c r="X940" s="5">
        <f t="shared" ref="X940" si="4946">SUMPRODUCT(($D941:$D943="계")*(X941:X943))</f>
        <v>410</v>
      </c>
      <c r="Y940" s="5">
        <f t="shared" ref="Y940:Z940" si="4947">SUMPRODUCT(($D941:$D943="계")*(Y941:Y943))</f>
        <v>318</v>
      </c>
      <c r="Z940" s="5">
        <f t="shared" si="4947"/>
        <v>319</v>
      </c>
      <c r="AA940" s="5">
        <f t="shared" ref="AA940" si="4948">SUMPRODUCT(($D941:$D943="계")*(AA941:AA943))</f>
        <v>356</v>
      </c>
      <c r="AB940" s="5">
        <f t="shared" ref="AB940" si="4949">SUMPRODUCT(($D941:$D943="계")*(AB941:AB943))</f>
        <v>372</v>
      </c>
      <c r="AC940" s="5">
        <f t="shared" ref="AC940" si="4950">SUMPRODUCT(($D941:$D943="계")*(AC941:AC943))</f>
        <v>401</v>
      </c>
      <c r="AD940" s="5">
        <f t="shared" ref="AD940" si="4951">SUMPRODUCT(($D941:$D943="계")*(AD941:AD943))</f>
        <v>410</v>
      </c>
    </row>
    <row r="941" spans="1:30" s="2" customFormat="1" ht="18.95" customHeight="1" outlineLevel="1">
      <c r="A941" s="72"/>
      <c r="B941" s="72"/>
      <c r="C941" s="25" t="s">
        <v>1091</v>
      </c>
      <c r="D941" s="25" t="s">
        <v>1122</v>
      </c>
      <c r="E941" s="4"/>
      <c r="F941" s="9">
        <v>0</v>
      </c>
      <c r="G941" s="9"/>
      <c r="H941" s="3">
        <v>0.75</v>
      </c>
      <c r="I941" s="3">
        <v>0.85</v>
      </c>
      <c r="J941" s="3">
        <v>0.9</v>
      </c>
      <c r="K941" s="3">
        <v>0.95</v>
      </c>
      <c r="L941" s="3">
        <v>0.95</v>
      </c>
      <c r="M941" s="5">
        <f>VLOOKUP($C941,'[1]1.계획인구(행정)'!$C$7:$U$501,14,FALSE)</f>
        <v>200</v>
      </c>
      <c r="N941" s="5">
        <f>VLOOKUP($C941,'[1]1.계획인구(행정)'!$C$7:$U$501,15,FALSE)</f>
        <v>200</v>
      </c>
      <c r="O941" s="5">
        <f>VLOOKUP($C941,'[1]1.계획인구(행정)'!$C$7:$U$501,16,FALSE)</f>
        <v>197</v>
      </c>
      <c r="P941" s="5">
        <f>VLOOKUP($C941,'[1]1.계획인구(행정)'!$C$7:$U$501,17,FALSE)</f>
        <v>196</v>
      </c>
      <c r="Q941" s="5">
        <f>VLOOKUP($C941,'[1]1.계획인구(행정)'!$C$7:$U$501,18,FALSE)</f>
        <v>200</v>
      </c>
      <c r="R941" s="5">
        <f>VLOOKUP($C941,'[1]1.계획인구(행정)'!$C$7:$U$501,19,FALSE)</f>
        <v>204</v>
      </c>
      <c r="S941" s="27">
        <f t="shared" ref="S941:S943" si="4952">ROUND(IF($F941=0,M941,IF($F941=5,0,0))*H941,0)</f>
        <v>150</v>
      </c>
      <c r="T941" s="27">
        <f t="shared" ref="T941:T943" si="4953">ROUND(IF($F941=0,N941,IF($F941=5,0,0))*H941,0)</f>
        <v>150</v>
      </c>
      <c r="U941" s="27">
        <f t="shared" ref="U941:U943" si="4954">ROUND(IF($F941=0,O941,IF($F941=1,O941,IF($F941=5,O941,0)))*I941,0)</f>
        <v>167</v>
      </c>
      <c r="V941" s="27">
        <f t="shared" ref="V941:V943" si="4955">ROUND(IF($F941=0,P941,IF($F941=1,P941,IF($F941=2,P941,IF($F941=5,P941,0))))*J941,0)</f>
        <v>176</v>
      </c>
      <c r="W941" s="27">
        <f t="shared" ref="W941:W943" si="4956">ROUND(IF($F941=0,Q941,IF($F941=1,Q941,IF($F941=2,Q941,IF($F941=3,Q941,IF($F941=5,Q941,0)))))*K941,0)</f>
        <v>190</v>
      </c>
      <c r="X941" s="27">
        <f t="shared" ref="X941:X943" si="4957">ROUND(IF($F941=0,R941,IF($F941=1,R941,IF($F941=2,R941,IF($F941=3,R941,IF($F941=4,R941,IF($F941=5,R941,0))))))*L941,0)</f>
        <v>194</v>
      </c>
      <c r="Y941" s="27">
        <f t="shared" ref="Y941:Y943" si="4958">ROUND(IF($F941=0,M941,IF($F941=5,M941,0))*H941,0)</f>
        <v>150</v>
      </c>
      <c r="Z941" s="27">
        <f t="shared" ref="Z941:Z943" si="4959">ROUND(IF($F941=0,N941,IF($F941=5,N941,0))*H941,0)</f>
        <v>150</v>
      </c>
      <c r="AA941" s="27">
        <f t="shared" ref="AA941:AA943" si="4960">ROUND(IF($F941=0,O941,IF($F941=1,O941,IF($F941=5,O941,0)))*I941,0)</f>
        <v>167</v>
      </c>
      <c r="AB941" s="27">
        <f t="shared" ref="AB941:AB943" si="4961">ROUND(IF($F941=0,P941,IF($F941=1,P941,IF($F941=2,P941,IF($F941=5,P941,0))))*J941,0)</f>
        <v>176</v>
      </c>
      <c r="AC941" s="27">
        <f t="shared" ref="AC941:AC943" si="4962">ROUND(IF($F941=0,Q941,IF($F941=1,Q941,IF($F941=2,Q941,IF($F941=3,Q941,IF($F941=5,Q941,0)))))*K941,0)</f>
        <v>190</v>
      </c>
      <c r="AD941" s="27">
        <f t="shared" ref="AD941:AD943" si="4963">ROUND(IF($F941=0,R941,IF($F941=1,R941,IF($F941=2,R941,IF($F941=3,R941,IF($F941=4,R941,IF($F941=5,R941,0))))))*L941,0)</f>
        <v>194</v>
      </c>
    </row>
    <row r="942" spans="1:30" s="2" customFormat="1" ht="18.95" customHeight="1" outlineLevel="1">
      <c r="A942" s="72"/>
      <c r="B942" s="72"/>
      <c r="C942" s="25" t="s">
        <v>1092</v>
      </c>
      <c r="D942" s="25" t="s">
        <v>1122</v>
      </c>
      <c r="E942" s="4"/>
      <c r="F942" s="9">
        <v>0</v>
      </c>
      <c r="G942" s="9"/>
      <c r="H942" s="3">
        <v>0.75</v>
      </c>
      <c r="I942" s="3">
        <v>0.85</v>
      </c>
      <c r="J942" s="3">
        <v>0.9</v>
      </c>
      <c r="K942" s="3">
        <v>0.95</v>
      </c>
      <c r="L942" s="3">
        <v>0.95</v>
      </c>
      <c r="M942" s="5">
        <f>VLOOKUP($C942,'[1]1.계획인구(행정)'!$C$7:$U$501,14,FALSE)</f>
        <v>91</v>
      </c>
      <c r="N942" s="5">
        <f>VLOOKUP($C942,'[1]1.계획인구(행정)'!$C$7:$U$501,15,FALSE)</f>
        <v>91</v>
      </c>
      <c r="O942" s="5">
        <f>VLOOKUP($C942,'[1]1.계획인구(행정)'!$C$7:$U$501,16,FALSE)</f>
        <v>90</v>
      </c>
      <c r="P942" s="5">
        <f>VLOOKUP($C942,'[1]1.계획인구(행정)'!$C$7:$U$501,17,FALSE)</f>
        <v>89</v>
      </c>
      <c r="Q942" s="5">
        <f>VLOOKUP($C942,'[1]1.계획인구(행정)'!$C$7:$U$501,18,FALSE)</f>
        <v>91</v>
      </c>
      <c r="R942" s="5">
        <f>VLOOKUP($C942,'[1]1.계획인구(행정)'!$C$7:$U$501,19,FALSE)</f>
        <v>93</v>
      </c>
      <c r="S942" s="27">
        <f t="shared" si="4952"/>
        <v>68</v>
      </c>
      <c r="T942" s="27">
        <f t="shared" si="4953"/>
        <v>68</v>
      </c>
      <c r="U942" s="27">
        <f t="shared" si="4954"/>
        <v>77</v>
      </c>
      <c r="V942" s="27">
        <f t="shared" si="4955"/>
        <v>80</v>
      </c>
      <c r="W942" s="27">
        <f t="shared" si="4956"/>
        <v>86</v>
      </c>
      <c r="X942" s="27">
        <f t="shared" si="4957"/>
        <v>88</v>
      </c>
      <c r="Y942" s="27">
        <f t="shared" si="4958"/>
        <v>68</v>
      </c>
      <c r="Z942" s="27">
        <f t="shared" si="4959"/>
        <v>68</v>
      </c>
      <c r="AA942" s="27">
        <f t="shared" si="4960"/>
        <v>77</v>
      </c>
      <c r="AB942" s="27">
        <f t="shared" si="4961"/>
        <v>80</v>
      </c>
      <c r="AC942" s="27">
        <f t="shared" si="4962"/>
        <v>86</v>
      </c>
      <c r="AD942" s="27">
        <f t="shared" si="4963"/>
        <v>88</v>
      </c>
    </row>
    <row r="943" spans="1:30" s="2" customFormat="1" ht="18.95" customHeight="1" outlineLevel="1">
      <c r="A943" s="72"/>
      <c r="B943" s="72"/>
      <c r="C943" s="25" t="s">
        <v>1093</v>
      </c>
      <c r="D943" s="25" t="s">
        <v>1122</v>
      </c>
      <c r="E943" s="4"/>
      <c r="F943" s="9">
        <v>0</v>
      </c>
      <c r="G943" s="9"/>
      <c r="H943" s="3">
        <v>0.75</v>
      </c>
      <c r="I943" s="3">
        <v>0.85</v>
      </c>
      <c r="J943" s="3">
        <v>0.9</v>
      </c>
      <c r="K943" s="3">
        <v>0.95</v>
      </c>
      <c r="L943" s="3">
        <v>0.95</v>
      </c>
      <c r="M943" s="5">
        <f>VLOOKUP($C943,'[1]1.계획인구(행정)'!$C$7:$U$501,14,FALSE)</f>
        <v>133</v>
      </c>
      <c r="N943" s="5">
        <f>VLOOKUP($C943,'[1]1.계획인구(행정)'!$C$7:$U$501,15,FALSE)</f>
        <v>134</v>
      </c>
      <c r="O943" s="5">
        <f>VLOOKUP($C943,'[1]1.계획인구(행정)'!$C$7:$U$501,16,FALSE)</f>
        <v>132</v>
      </c>
      <c r="P943" s="5">
        <f>VLOOKUP($C943,'[1]1.계획인구(행정)'!$C$7:$U$501,17,FALSE)</f>
        <v>129</v>
      </c>
      <c r="Q943" s="5">
        <f>VLOOKUP($C943,'[1]1.계획인구(행정)'!$C$7:$U$501,18,FALSE)</f>
        <v>132</v>
      </c>
      <c r="R943" s="5">
        <f>VLOOKUP($C943,'[1]1.계획인구(행정)'!$C$7:$U$501,19,FALSE)</f>
        <v>135</v>
      </c>
      <c r="S943" s="27">
        <f t="shared" si="4952"/>
        <v>100</v>
      </c>
      <c r="T943" s="27">
        <f t="shared" si="4953"/>
        <v>101</v>
      </c>
      <c r="U943" s="27">
        <f t="shared" si="4954"/>
        <v>112</v>
      </c>
      <c r="V943" s="27">
        <f t="shared" si="4955"/>
        <v>116</v>
      </c>
      <c r="W943" s="27">
        <f t="shared" si="4956"/>
        <v>125</v>
      </c>
      <c r="X943" s="27">
        <f t="shared" si="4957"/>
        <v>128</v>
      </c>
      <c r="Y943" s="27">
        <f t="shared" si="4958"/>
        <v>100</v>
      </c>
      <c r="Z943" s="27">
        <f t="shared" si="4959"/>
        <v>101</v>
      </c>
      <c r="AA943" s="27">
        <f t="shared" si="4960"/>
        <v>112</v>
      </c>
      <c r="AB943" s="27">
        <f t="shared" si="4961"/>
        <v>116</v>
      </c>
      <c r="AC943" s="27">
        <f t="shared" si="4962"/>
        <v>125</v>
      </c>
      <c r="AD943" s="27">
        <f t="shared" si="4963"/>
        <v>128</v>
      </c>
    </row>
    <row r="944" spans="1:30" s="2" customFormat="1" ht="18.95" customHeight="1">
      <c r="A944" s="72"/>
      <c r="B944" s="72" t="s">
        <v>552</v>
      </c>
      <c r="C944" s="22" t="s">
        <v>553</v>
      </c>
      <c r="D944" s="25" t="s">
        <v>2</v>
      </c>
      <c r="E944" s="4">
        <f>SUM(E945:E946)</f>
        <v>46228</v>
      </c>
      <c r="F944" s="9"/>
      <c r="G944" s="9"/>
      <c r="H944" s="3"/>
      <c r="I944" s="3"/>
      <c r="J944" s="3"/>
      <c r="K944" s="3"/>
      <c r="L944" s="3"/>
      <c r="M944" s="5">
        <f>VLOOKUP($C944,'[1]1.계획인구(행정)'!$C$7:$U$501,14,FALSE)</f>
        <v>282</v>
      </c>
      <c r="N944" s="5">
        <f>VLOOKUP($C944,'[1]1.계획인구(행정)'!$C$7:$U$501,15,FALSE)</f>
        <v>283</v>
      </c>
      <c r="O944" s="5">
        <f>VLOOKUP($C944,'[1]1.계획인구(행정)'!$C$7:$U$501,16,FALSE)</f>
        <v>278</v>
      </c>
      <c r="P944" s="5">
        <f>VLOOKUP($C944,'[1]1.계획인구(행정)'!$C$7:$U$501,17,FALSE)</f>
        <v>275</v>
      </c>
      <c r="Q944" s="5">
        <f>VLOOKUP($C944,'[1]1.계획인구(행정)'!$C$7:$U$501,18,FALSE)</f>
        <v>282</v>
      </c>
      <c r="R944" s="5">
        <f>VLOOKUP($C944,'[1]1.계획인구(행정)'!$C$7:$U$501,19,FALSE)</f>
        <v>287</v>
      </c>
      <c r="S944" s="5">
        <f>SUM(S945:S946)</f>
        <v>0</v>
      </c>
      <c r="T944" s="5">
        <f>SUM(T945:T946)</f>
        <v>0</v>
      </c>
      <c r="U944" s="5">
        <f t="shared" ref="U944:AD944" si="4964">SUM(U945:U946)</f>
        <v>0</v>
      </c>
      <c r="V944" s="5">
        <f t="shared" si="4964"/>
        <v>247</v>
      </c>
      <c r="W944" s="5">
        <f t="shared" si="4964"/>
        <v>268</v>
      </c>
      <c r="X944" s="5">
        <f t="shared" si="4964"/>
        <v>273</v>
      </c>
      <c r="Y944" s="5">
        <f t="shared" si="4964"/>
        <v>0</v>
      </c>
      <c r="Z944" s="5">
        <f t="shared" si="4964"/>
        <v>0</v>
      </c>
      <c r="AA944" s="5">
        <f t="shared" si="4964"/>
        <v>0</v>
      </c>
      <c r="AB944" s="5">
        <f t="shared" si="4964"/>
        <v>247</v>
      </c>
      <c r="AC944" s="5">
        <f t="shared" si="4964"/>
        <v>268</v>
      </c>
      <c r="AD944" s="5">
        <f t="shared" si="4964"/>
        <v>273</v>
      </c>
    </row>
    <row r="945" spans="1:32" s="2" customFormat="1" ht="18.95" customHeight="1" outlineLevel="1">
      <c r="A945" s="72"/>
      <c r="B945" s="72"/>
      <c r="C945" s="12"/>
      <c r="D945" s="25" t="s">
        <v>681</v>
      </c>
      <c r="E945" s="4">
        <v>19633</v>
      </c>
      <c r="F945" s="9">
        <v>2</v>
      </c>
      <c r="G945" s="9"/>
      <c r="H945" s="3">
        <v>0.75</v>
      </c>
      <c r="I945" s="3">
        <v>0.85</v>
      </c>
      <c r="J945" s="3">
        <v>0.9</v>
      </c>
      <c r="K945" s="3">
        <v>0.95</v>
      </c>
      <c r="L945" s="3">
        <v>0.95</v>
      </c>
      <c r="M945" s="5">
        <f>ROUND(M$944*($E945/$E$944),0)</f>
        <v>120</v>
      </c>
      <c r="N945" s="5">
        <f t="shared" ref="N945:R945" si="4965">ROUND(N$944*($E945/$E$944),0)</f>
        <v>120</v>
      </c>
      <c r="O945" s="5">
        <f t="shared" si="4965"/>
        <v>118</v>
      </c>
      <c r="P945" s="5">
        <f t="shared" si="4965"/>
        <v>117</v>
      </c>
      <c r="Q945" s="5">
        <f t="shared" si="4965"/>
        <v>120</v>
      </c>
      <c r="R945" s="5">
        <f t="shared" si="4965"/>
        <v>122</v>
      </c>
      <c r="S945" s="27">
        <f t="shared" ref="S945:S946" si="4966">ROUND(IF($F945=0,M945,IF($F945=5,0,0))*H945,0)</f>
        <v>0</v>
      </c>
      <c r="T945" s="27">
        <f t="shared" ref="T945:T946" si="4967">ROUND(IF($F945=0,N945,IF($F945=5,0,0))*H945,0)</f>
        <v>0</v>
      </c>
      <c r="U945" s="27">
        <f t="shared" ref="U945:U946" si="4968">ROUND(IF($F945=0,O945,IF($F945=1,O945,IF($F945=5,O945,0)))*I945,0)</f>
        <v>0</v>
      </c>
      <c r="V945" s="27">
        <f t="shared" ref="V945:V946" si="4969">ROUND(IF($F945=0,P945,IF($F945=1,P945,IF($F945=2,P945,IF($F945=5,P945,0))))*J945,0)</f>
        <v>105</v>
      </c>
      <c r="W945" s="27">
        <f t="shared" ref="W945:W946" si="4970">ROUND(IF($F945=0,Q945,IF($F945=1,Q945,IF($F945=2,Q945,IF($F945=3,Q945,IF($F945=5,Q945,0)))))*K945,0)</f>
        <v>114</v>
      </c>
      <c r="X945" s="27">
        <f t="shared" ref="X945:X946" si="4971">ROUND(IF($F945=0,R945,IF($F945=1,R945,IF($F945=2,R945,IF($F945=3,R945,IF($F945=4,R945,IF($F945=5,R945,0))))))*L945,0)</f>
        <v>116</v>
      </c>
      <c r="Y945" s="27">
        <f t="shared" ref="Y945:Y946" si="4972">ROUND(IF($F945=0,M945,IF($F945=5,M945,0))*H945,0)</f>
        <v>0</v>
      </c>
      <c r="Z945" s="27">
        <f t="shared" ref="Z945:Z946" si="4973">ROUND(IF($F945=0,N945,IF($F945=5,N945,0))*H945,0)</f>
        <v>0</v>
      </c>
      <c r="AA945" s="27">
        <f t="shared" ref="AA945:AA946" si="4974">ROUND(IF($F945=0,O945,IF($F945=1,O945,IF($F945=5,O945,0)))*I945,0)</f>
        <v>0</v>
      </c>
      <c r="AB945" s="27">
        <f t="shared" ref="AB945:AB946" si="4975">ROUND(IF($F945=0,P945,IF($F945=1,P945,IF($F945=2,P945,IF($F945=5,P945,0))))*J945,0)</f>
        <v>105</v>
      </c>
      <c r="AC945" s="27">
        <f t="shared" ref="AC945:AC946" si="4976">ROUND(IF($F945=0,Q945,IF($F945=1,Q945,IF($F945=2,Q945,IF($F945=3,Q945,IF($F945=5,Q945,0)))))*K945,0)</f>
        <v>114</v>
      </c>
      <c r="AD945" s="27">
        <f t="shared" ref="AD945:AD946" si="4977">ROUND(IF($F945=0,R945,IF($F945=1,R945,IF($F945=2,R945,IF($F945=3,R945,IF($F945=4,R945,IF($F945=5,R945,0))))))*L945,0)</f>
        <v>116</v>
      </c>
    </row>
    <row r="946" spans="1:32" s="2" customFormat="1" ht="18.95" customHeight="1" outlineLevel="1">
      <c r="A946" s="72"/>
      <c r="B946" s="72"/>
      <c r="C946" s="11"/>
      <c r="D946" s="25" t="s">
        <v>682</v>
      </c>
      <c r="E946" s="4">
        <v>26595</v>
      </c>
      <c r="F946" s="9">
        <v>2</v>
      </c>
      <c r="G946" s="9"/>
      <c r="H946" s="3">
        <v>0.75</v>
      </c>
      <c r="I946" s="3">
        <v>0.85</v>
      </c>
      <c r="J946" s="3">
        <v>0.9</v>
      </c>
      <c r="K946" s="3">
        <v>0.95</v>
      </c>
      <c r="L946" s="3">
        <v>0.95</v>
      </c>
      <c r="M946" s="5">
        <f>M944-M945</f>
        <v>162</v>
      </c>
      <c r="N946" s="5">
        <f t="shared" ref="N946" si="4978">N944-N945</f>
        <v>163</v>
      </c>
      <c r="O946" s="5">
        <f t="shared" ref="O946:R946" si="4979">O944-O945</f>
        <v>160</v>
      </c>
      <c r="P946" s="5">
        <f t="shared" si="4979"/>
        <v>158</v>
      </c>
      <c r="Q946" s="5">
        <f t="shared" si="4979"/>
        <v>162</v>
      </c>
      <c r="R946" s="5">
        <f t="shared" si="4979"/>
        <v>165</v>
      </c>
      <c r="S946" s="27">
        <f t="shared" si="4966"/>
        <v>0</v>
      </c>
      <c r="T946" s="27">
        <f t="shared" si="4967"/>
        <v>0</v>
      </c>
      <c r="U946" s="27">
        <f t="shared" si="4968"/>
        <v>0</v>
      </c>
      <c r="V946" s="27">
        <f t="shared" si="4969"/>
        <v>142</v>
      </c>
      <c r="W946" s="27">
        <f t="shared" si="4970"/>
        <v>154</v>
      </c>
      <c r="X946" s="27">
        <f t="shared" si="4971"/>
        <v>157</v>
      </c>
      <c r="Y946" s="27">
        <f t="shared" si="4972"/>
        <v>0</v>
      </c>
      <c r="Z946" s="27">
        <f t="shared" si="4973"/>
        <v>0</v>
      </c>
      <c r="AA946" s="27">
        <f t="shared" si="4974"/>
        <v>0</v>
      </c>
      <c r="AB946" s="27">
        <f t="shared" si="4975"/>
        <v>142</v>
      </c>
      <c r="AC946" s="27">
        <f t="shared" si="4976"/>
        <v>154</v>
      </c>
      <c r="AD946" s="27">
        <f t="shared" si="4977"/>
        <v>157</v>
      </c>
    </row>
    <row r="947" spans="1:32" s="2" customFormat="1" ht="18.95" customHeight="1">
      <c r="A947" s="72"/>
      <c r="B947" s="72" t="s">
        <v>554</v>
      </c>
      <c r="C947" s="25" t="s">
        <v>555</v>
      </c>
      <c r="D947" s="25" t="s">
        <v>2</v>
      </c>
      <c r="E947" s="4"/>
      <c r="F947" s="9"/>
      <c r="G947" s="9"/>
      <c r="H947" s="3"/>
      <c r="I947" s="3"/>
      <c r="J947" s="3"/>
      <c r="K947" s="3"/>
      <c r="L947" s="3"/>
      <c r="M947" s="5">
        <f>SUMPRODUCT(($D948:$D950="계")*(M948:M950))</f>
        <v>544</v>
      </c>
      <c r="N947" s="5">
        <f t="shared" ref="N947" si="4980">SUMPRODUCT(($D948:$D950="계")*(N948:N950))</f>
        <v>544</v>
      </c>
      <c r="O947" s="5">
        <f t="shared" ref="O947:T947" si="4981">SUMPRODUCT(($D948:$D950="계")*(O948:O950))</f>
        <v>536</v>
      </c>
      <c r="P947" s="5">
        <f t="shared" si="4981"/>
        <v>532</v>
      </c>
      <c r="Q947" s="5">
        <f t="shared" si="4981"/>
        <v>544</v>
      </c>
      <c r="R947" s="5">
        <f t="shared" si="4981"/>
        <v>554</v>
      </c>
      <c r="S947" s="5">
        <f t="shared" si="4981"/>
        <v>203</v>
      </c>
      <c r="T947" s="5">
        <f t="shared" si="4981"/>
        <v>203</v>
      </c>
      <c r="U947" s="5">
        <f t="shared" ref="U947" si="4982">SUMPRODUCT(($D948:$D950="계")*(U948:U950))</f>
        <v>226</v>
      </c>
      <c r="V947" s="5">
        <f t="shared" ref="V947" si="4983">SUMPRODUCT(($D948:$D950="계")*(V948:V950))</f>
        <v>479</v>
      </c>
      <c r="W947" s="5">
        <f t="shared" ref="W947" si="4984">SUMPRODUCT(($D948:$D950="계")*(W948:W950))</f>
        <v>517</v>
      </c>
      <c r="X947" s="5">
        <f t="shared" ref="X947" si="4985">SUMPRODUCT(($D948:$D950="계")*(X948:X950))</f>
        <v>526</v>
      </c>
      <c r="Y947" s="5">
        <f t="shared" ref="Y947:Z947" si="4986">SUMPRODUCT(($D948:$D950="계")*(Y948:Y950))</f>
        <v>203</v>
      </c>
      <c r="Z947" s="5">
        <f t="shared" si="4986"/>
        <v>203</v>
      </c>
      <c r="AA947" s="5">
        <f t="shared" ref="AA947" si="4987">SUMPRODUCT(($D948:$D950="계")*(AA948:AA950))</f>
        <v>226</v>
      </c>
      <c r="AB947" s="5">
        <f t="shared" ref="AB947" si="4988">SUMPRODUCT(($D948:$D950="계")*(AB948:AB950))</f>
        <v>479</v>
      </c>
      <c r="AC947" s="5">
        <f t="shared" ref="AC947" si="4989">SUMPRODUCT(($D948:$D950="계")*(AC948:AC950))</f>
        <v>517</v>
      </c>
      <c r="AD947" s="5">
        <f t="shared" ref="AD947" si="4990">SUMPRODUCT(($D948:$D950="계")*(AD948:AD950))</f>
        <v>526</v>
      </c>
    </row>
    <row r="948" spans="1:32" s="2" customFormat="1" ht="18.95" customHeight="1" outlineLevel="1">
      <c r="A948" s="72"/>
      <c r="B948" s="72"/>
      <c r="C948" s="25" t="s">
        <v>1094</v>
      </c>
      <c r="D948" s="25" t="s">
        <v>1122</v>
      </c>
      <c r="E948" s="4"/>
      <c r="F948" s="9">
        <v>2</v>
      </c>
      <c r="G948" s="9"/>
      <c r="H948" s="3">
        <v>0.75</v>
      </c>
      <c r="I948" s="3">
        <v>0.85</v>
      </c>
      <c r="J948" s="3">
        <v>0.9</v>
      </c>
      <c r="K948" s="3">
        <v>0.95</v>
      </c>
      <c r="L948" s="3">
        <v>0.95</v>
      </c>
      <c r="M948" s="5">
        <f>VLOOKUP($C948,'[1]1.계획인구(행정)'!$C$7:$U$501,14,FALSE)</f>
        <v>112</v>
      </c>
      <c r="N948" s="5">
        <f>VLOOKUP($C948,'[1]1.계획인구(행정)'!$C$7:$U$501,15,FALSE)</f>
        <v>112</v>
      </c>
      <c r="O948" s="5">
        <f>VLOOKUP($C948,'[1]1.계획인구(행정)'!$C$7:$U$501,16,FALSE)</f>
        <v>110</v>
      </c>
      <c r="P948" s="5">
        <f>VLOOKUP($C948,'[1]1.계획인구(행정)'!$C$7:$U$501,17,FALSE)</f>
        <v>110</v>
      </c>
      <c r="Q948" s="5">
        <f>VLOOKUP($C948,'[1]1.계획인구(행정)'!$C$7:$U$501,18,FALSE)</f>
        <v>112</v>
      </c>
      <c r="R948" s="5">
        <f>VLOOKUP($C948,'[1]1.계획인구(행정)'!$C$7:$U$501,19,FALSE)</f>
        <v>114</v>
      </c>
      <c r="S948" s="27">
        <f t="shared" ref="S948:S950" si="4991">ROUND(IF($F948=0,M948,IF($F948=5,0,0))*H948,0)</f>
        <v>0</v>
      </c>
      <c r="T948" s="27">
        <f t="shared" ref="T948:T950" si="4992">ROUND(IF($F948=0,N948,IF($F948=5,0,0))*H948,0)</f>
        <v>0</v>
      </c>
      <c r="U948" s="27">
        <f t="shared" ref="U948:U950" si="4993">ROUND(IF($F948=0,O948,IF($F948=1,O948,IF($F948=5,O948,0)))*I948,0)</f>
        <v>0</v>
      </c>
      <c r="V948" s="27">
        <f t="shared" ref="V948:V950" si="4994">ROUND(IF($F948=0,P948,IF($F948=1,P948,IF($F948=2,P948,IF($F948=5,P948,0))))*J948,0)</f>
        <v>99</v>
      </c>
      <c r="W948" s="27">
        <f t="shared" ref="W948:W950" si="4995">ROUND(IF($F948=0,Q948,IF($F948=1,Q948,IF($F948=2,Q948,IF($F948=3,Q948,IF($F948=5,Q948,0)))))*K948,0)</f>
        <v>106</v>
      </c>
      <c r="X948" s="27">
        <f t="shared" ref="X948:X950" si="4996">ROUND(IF($F948=0,R948,IF($F948=1,R948,IF($F948=2,R948,IF($F948=3,R948,IF($F948=4,R948,IF($F948=5,R948,0))))))*L948,0)</f>
        <v>108</v>
      </c>
      <c r="Y948" s="27">
        <f t="shared" ref="Y948:Y950" si="4997">ROUND(IF($F948=0,M948,IF($F948=5,M948,0))*H948,0)</f>
        <v>0</v>
      </c>
      <c r="Z948" s="27">
        <f t="shared" ref="Z948:Z950" si="4998">ROUND(IF($F948=0,N948,IF($F948=5,N948,0))*H948,0)</f>
        <v>0</v>
      </c>
      <c r="AA948" s="27">
        <f t="shared" ref="AA948:AA950" si="4999">ROUND(IF($F948=0,O948,IF($F948=1,O948,IF($F948=5,O948,0)))*I948,0)</f>
        <v>0</v>
      </c>
      <c r="AB948" s="27">
        <f t="shared" ref="AB948:AB950" si="5000">ROUND(IF($F948=0,P948,IF($F948=1,P948,IF($F948=2,P948,IF($F948=5,P948,0))))*J948,0)</f>
        <v>99</v>
      </c>
      <c r="AC948" s="27">
        <f t="shared" ref="AC948:AC950" si="5001">ROUND(IF($F948=0,Q948,IF($F948=1,Q948,IF($F948=2,Q948,IF($F948=3,Q948,IF($F948=5,Q948,0)))))*K948,0)</f>
        <v>106</v>
      </c>
      <c r="AD948" s="27">
        <f t="shared" ref="AD948:AD950" si="5002">ROUND(IF($F948=0,R948,IF($F948=1,R948,IF($F948=2,R948,IF($F948=3,R948,IF($F948=4,R948,IF($F948=5,R948,0))))))*L948,0)</f>
        <v>108</v>
      </c>
    </row>
    <row r="949" spans="1:32" s="2" customFormat="1" ht="18.95" customHeight="1" outlineLevel="1">
      <c r="A949" s="72"/>
      <c r="B949" s="72"/>
      <c r="C949" s="25" t="s">
        <v>1095</v>
      </c>
      <c r="D949" s="25" t="s">
        <v>1122</v>
      </c>
      <c r="E949" s="4"/>
      <c r="F949" s="9">
        <v>2</v>
      </c>
      <c r="G949" s="9"/>
      <c r="H949" s="3">
        <v>0.75</v>
      </c>
      <c r="I949" s="3">
        <v>0.85</v>
      </c>
      <c r="J949" s="3">
        <v>0.9</v>
      </c>
      <c r="K949" s="3">
        <v>0.95</v>
      </c>
      <c r="L949" s="3">
        <v>0.95</v>
      </c>
      <c r="M949" s="5">
        <f>VLOOKUP($C949,'[1]1.계획인구(행정)'!$C$7:$U$501,14,FALSE)</f>
        <v>162</v>
      </c>
      <c r="N949" s="5">
        <f>VLOOKUP($C949,'[1]1.계획인구(행정)'!$C$7:$U$501,15,FALSE)</f>
        <v>162</v>
      </c>
      <c r="O949" s="5">
        <f>VLOOKUP($C949,'[1]1.계획인구(행정)'!$C$7:$U$501,16,FALSE)</f>
        <v>160</v>
      </c>
      <c r="P949" s="5">
        <f>VLOOKUP($C949,'[1]1.계획인구(행정)'!$C$7:$U$501,17,FALSE)</f>
        <v>158</v>
      </c>
      <c r="Q949" s="5">
        <f>VLOOKUP($C949,'[1]1.계획인구(행정)'!$C$7:$U$501,18,FALSE)</f>
        <v>162</v>
      </c>
      <c r="R949" s="5">
        <f>VLOOKUP($C949,'[1]1.계획인구(행정)'!$C$7:$U$501,19,FALSE)</f>
        <v>165</v>
      </c>
      <c r="S949" s="27">
        <f t="shared" si="4991"/>
        <v>0</v>
      </c>
      <c r="T949" s="27">
        <f t="shared" si="4992"/>
        <v>0</v>
      </c>
      <c r="U949" s="27">
        <f t="shared" si="4993"/>
        <v>0</v>
      </c>
      <c r="V949" s="27">
        <f t="shared" si="4994"/>
        <v>142</v>
      </c>
      <c r="W949" s="27">
        <f t="shared" si="4995"/>
        <v>154</v>
      </c>
      <c r="X949" s="27">
        <f t="shared" si="4996"/>
        <v>157</v>
      </c>
      <c r="Y949" s="27">
        <f t="shared" si="4997"/>
        <v>0</v>
      </c>
      <c r="Z949" s="27">
        <f t="shared" si="4998"/>
        <v>0</v>
      </c>
      <c r="AA949" s="27">
        <f t="shared" si="4999"/>
        <v>0</v>
      </c>
      <c r="AB949" s="27">
        <f t="shared" si="5000"/>
        <v>142</v>
      </c>
      <c r="AC949" s="27">
        <f t="shared" si="5001"/>
        <v>154</v>
      </c>
      <c r="AD949" s="27">
        <f t="shared" si="5002"/>
        <v>157</v>
      </c>
    </row>
    <row r="950" spans="1:32" s="2" customFormat="1" ht="18.95" customHeight="1" outlineLevel="1">
      <c r="A950" s="72"/>
      <c r="B950" s="72"/>
      <c r="C950" s="25" t="s">
        <v>1096</v>
      </c>
      <c r="D950" s="25" t="s">
        <v>1122</v>
      </c>
      <c r="E950" s="4"/>
      <c r="F950" s="9">
        <v>0</v>
      </c>
      <c r="G950" s="9"/>
      <c r="H950" s="3">
        <v>0.75</v>
      </c>
      <c r="I950" s="3">
        <v>0.85</v>
      </c>
      <c r="J950" s="3">
        <v>0.9</v>
      </c>
      <c r="K950" s="3">
        <v>0.95</v>
      </c>
      <c r="L950" s="3">
        <v>0.95</v>
      </c>
      <c r="M950" s="5">
        <f>VLOOKUP($C950,'[1]1.계획인구(행정)'!$C$7:$U$501,14,FALSE)</f>
        <v>270</v>
      </c>
      <c r="N950" s="5">
        <f>VLOOKUP($C950,'[1]1.계획인구(행정)'!$C$7:$U$501,15,FALSE)</f>
        <v>270</v>
      </c>
      <c r="O950" s="5">
        <f>VLOOKUP($C950,'[1]1.계획인구(행정)'!$C$7:$U$501,16,FALSE)</f>
        <v>266</v>
      </c>
      <c r="P950" s="5">
        <f>VLOOKUP($C950,'[1]1.계획인구(행정)'!$C$7:$U$501,17,FALSE)</f>
        <v>264</v>
      </c>
      <c r="Q950" s="5">
        <f>VLOOKUP($C950,'[1]1.계획인구(행정)'!$C$7:$U$501,18,FALSE)</f>
        <v>270</v>
      </c>
      <c r="R950" s="5">
        <f>VLOOKUP($C950,'[1]1.계획인구(행정)'!$C$7:$U$501,19,FALSE)</f>
        <v>275</v>
      </c>
      <c r="S950" s="27">
        <f t="shared" si="4991"/>
        <v>203</v>
      </c>
      <c r="T950" s="27">
        <f t="shared" si="4992"/>
        <v>203</v>
      </c>
      <c r="U950" s="27">
        <f t="shared" si="4993"/>
        <v>226</v>
      </c>
      <c r="V950" s="27">
        <f t="shared" si="4994"/>
        <v>238</v>
      </c>
      <c r="W950" s="27">
        <f t="shared" si="4995"/>
        <v>257</v>
      </c>
      <c r="X950" s="27">
        <f t="shared" si="4996"/>
        <v>261</v>
      </c>
      <c r="Y950" s="27">
        <f t="shared" si="4997"/>
        <v>203</v>
      </c>
      <c r="Z950" s="27">
        <f t="shared" si="4998"/>
        <v>203</v>
      </c>
      <c r="AA950" s="27">
        <f t="shared" si="4999"/>
        <v>226</v>
      </c>
      <c r="AB950" s="27">
        <f t="shared" si="5000"/>
        <v>238</v>
      </c>
      <c r="AC950" s="27">
        <f t="shared" si="5001"/>
        <v>257</v>
      </c>
      <c r="AD950" s="27">
        <f t="shared" si="5002"/>
        <v>261</v>
      </c>
    </row>
    <row r="951" spans="1:32" s="2" customFormat="1" ht="18.600000000000001" customHeight="1">
      <c r="A951" s="72" t="s">
        <v>556</v>
      </c>
      <c r="B951" s="73" t="s">
        <v>40</v>
      </c>
      <c r="C951" s="74"/>
      <c r="D951" s="75"/>
      <c r="E951" s="6"/>
      <c r="F951" s="10"/>
      <c r="G951" s="10"/>
      <c r="H951" s="8"/>
      <c r="I951" s="8"/>
      <c r="J951" s="8"/>
      <c r="K951" s="8"/>
      <c r="L951" s="8"/>
      <c r="M951" s="7">
        <f>SUMPRODUCT(($D952:$D984="소계")*(M952:M984))</f>
        <v>2879</v>
      </c>
      <c r="N951" s="7">
        <f t="shared" ref="N951" si="5003">SUMPRODUCT(($D952:$D984="소계")*(N952:N984))</f>
        <v>2881</v>
      </c>
      <c r="O951" s="7">
        <f t="shared" ref="O951:R951" si="5004">SUMPRODUCT(($D952:$D984="소계")*(O952:O984))</f>
        <v>2839</v>
      </c>
      <c r="P951" s="7">
        <f t="shared" si="5004"/>
        <v>2807</v>
      </c>
      <c r="Q951" s="7">
        <f t="shared" si="5004"/>
        <v>2877</v>
      </c>
      <c r="R951" s="7">
        <f t="shared" si="5004"/>
        <v>2930</v>
      </c>
      <c r="S951" s="7">
        <f t="shared" ref="S951:T951" si="5005">SUMPRODUCT(($D952:$D984="소계")*(S952:S984))</f>
        <v>2109</v>
      </c>
      <c r="T951" s="7">
        <f t="shared" si="5005"/>
        <v>2111</v>
      </c>
      <c r="U951" s="7">
        <f t="shared" ref="U951" si="5006">SUMPRODUCT(($D952:$D984="소계")*(U952:U984))</f>
        <v>2557</v>
      </c>
      <c r="V951" s="7">
        <f t="shared" ref="V951" si="5007">SUMPRODUCT(($D952:$D984="소계")*(V952:V984))</f>
        <v>2667</v>
      </c>
      <c r="W951" s="7">
        <f t="shared" ref="W951" si="5008">SUMPRODUCT(($D952:$D984="소계")*(W952:W984))</f>
        <v>2735</v>
      </c>
      <c r="X951" s="7">
        <f t="shared" ref="X951" si="5009">SUMPRODUCT(($D952:$D984="소계")*(X952:X984))</f>
        <v>2783</v>
      </c>
      <c r="Y951" s="7">
        <f t="shared" ref="Y951:Z951" si="5010">SUMPRODUCT(($D952:$D984="소계")*(Y952:Y984))</f>
        <v>2109</v>
      </c>
      <c r="Z951" s="7">
        <f t="shared" si="5010"/>
        <v>2111</v>
      </c>
      <c r="AA951" s="7">
        <f t="shared" ref="AA951" si="5011">SUMPRODUCT(($D952:$D984="소계")*(AA952:AA984))</f>
        <v>2557</v>
      </c>
      <c r="AB951" s="7">
        <f t="shared" ref="AB951" si="5012">SUMPRODUCT(($D952:$D984="소계")*(AB952:AB984))</f>
        <v>2667</v>
      </c>
      <c r="AC951" s="7">
        <f t="shared" ref="AC951" si="5013">SUMPRODUCT(($D952:$D984="소계")*(AC952:AC984))</f>
        <v>2735</v>
      </c>
      <c r="AD951" s="7">
        <f t="shared" ref="AD951" si="5014">SUMPRODUCT(($D952:$D984="소계")*(AD952:AD984))</f>
        <v>2783</v>
      </c>
      <c r="AE951" s="29">
        <f>S951/M951</f>
        <v>0.73254602292462656</v>
      </c>
      <c r="AF951" s="29">
        <f>Y951/M951</f>
        <v>0.73254602292462656</v>
      </c>
    </row>
    <row r="952" spans="1:32" s="2" customFormat="1" ht="18.600000000000001" customHeight="1">
      <c r="A952" s="72"/>
      <c r="B952" s="72" t="s">
        <v>557</v>
      </c>
      <c r="C952" s="25" t="s">
        <v>558</v>
      </c>
      <c r="D952" s="25" t="s">
        <v>2</v>
      </c>
      <c r="E952" s="4"/>
      <c r="F952" s="9"/>
      <c r="G952" s="9"/>
      <c r="H952" s="3"/>
      <c r="I952" s="3"/>
      <c r="J952" s="3"/>
      <c r="K952" s="3"/>
      <c r="L952" s="3"/>
      <c r="M952" s="5">
        <f>SUMPRODUCT(($D953:$D955="계")*(M953:M955))</f>
        <v>591</v>
      </c>
      <c r="N952" s="5">
        <f t="shared" ref="N952" si="5015">SUMPRODUCT(($D953:$D955="계")*(N953:N955))</f>
        <v>592</v>
      </c>
      <c r="O952" s="5">
        <f t="shared" ref="O952:R952" si="5016">SUMPRODUCT(($D953:$D955="계")*(O953:O955))</f>
        <v>584</v>
      </c>
      <c r="P952" s="5">
        <f t="shared" si="5016"/>
        <v>576</v>
      </c>
      <c r="Q952" s="5">
        <f t="shared" si="5016"/>
        <v>590</v>
      </c>
      <c r="R952" s="5">
        <f t="shared" si="5016"/>
        <v>602</v>
      </c>
      <c r="S952" s="5">
        <f t="shared" ref="S952:T952" si="5017">SUMPRODUCT(($D953:$D955="계")*(S953:S955))</f>
        <v>444</v>
      </c>
      <c r="T952" s="5">
        <f t="shared" si="5017"/>
        <v>445</v>
      </c>
      <c r="U952" s="5">
        <f t="shared" ref="U952" si="5018">SUMPRODUCT(($D953:$D955="계")*(U953:U955))</f>
        <v>526</v>
      </c>
      <c r="V952" s="5">
        <f t="shared" ref="V952" si="5019">SUMPRODUCT(($D953:$D955="계")*(V953:V955))</f>
        <v>547</v>
      </c>
      <c r="W952" s="5">
        <f t="shared" ref="W952" si="5020">SUMPRODUCT(($D953:$D955="계")*(W953:W955))</f>
        <v>561</v>
      </c>
      <c r="X952" s="5">
        <f t="shared" ref="X952" si="5021">SUMPRODUCT(($D953:$D955="계")*(X953:X955))</f>
        <v>572</v>
      </c>
      <c r="Y952" s="5">
        <f t="shared" ref="Y952:Z952" si="5022">SUMPRODUCT(($D953:$D955="계")*(Y953:Y955))</f>
        <v>444</v>
      </c>
      <c r="Z952" s="5">
        <f t="shared" si="5022"/>
        <v>445</v>
      </c>
      <c r="AA952" s="5">
        <f t="shared" ref="AA952" si="5023">SUMPRODUCT(($D953:$D955="계")*(AA953:AA955))</f>
        <v>526</v>
      </c>
      <c r="AB952" s="5">
        <f t="shared" ref="AB952" si="5024">SUMPRODUCT(($D953:$D955="계")*(AB953:AB955))</f>
        <v>547</v>
      </c>
      <c r="AC952" s="5">
        <f t="shared" ref="AC952" si="5025">SUMPRODUCT(($D953:$D955="계")*(AC953:AC955))</f>
        <v>561</v>
      </c>
      <c r="AD952" s="5">
        <f t="shared" ref="AD952" si="5026">SUMPRODUCT(($D953:$D955="계")*(AD953:AD955))</f>
        <v>572</v>
      </c>
    </row>
    <row r="953" spans="1:32" s="2" customFormat="1" ht="18.600000000000001" customHeight="1" outlineLevel="1">
      <c r="A953" s="72"/>
      <c r="B953" s="72"/>
      <c r="C953" s="25" t="s">
        <v>1097</v>
      </c>
      <c r="D953" s="25" t="s">
        <v>1122</v>
      </c>
      <c r="E953" s="4"/>
      <c r="F953" s="9">
        <v>0</v>
      </c>
      <c r="G953" s="9"/>
      <c r="H953" s="3">
        <v>0.75</v>
      </c>
      <c r="I953" s="3">
        <v>0.9</v>
      </c>
      <c r="J953" s="3">
        <v>0.95</v>
      </c>
      <c r="K953" s="3">
        <v>0.95</v>
      </c>
      <c r="L953" s="3">
        <v>0.95</v>
      </c>
      <c r="M953" s="5">
        <f>VLOOKUP($C953,'[1]1.계획인구(행정)'!$C$7:$U$501,14,FALSE)</f>
        <v>237</v>
      </c>
      <c r="N953" s="5">
        <f>VLOOKUP($C953,'[1]1.계획인구(행정)'!$C$7:$U$501,15,FALSE)</f>
        <v>237</v>
      </c>
      <c r="O953" s="5">
        <f>VLOOKUP($C953,'[1]1.계획인구(행정)'!$C$7:$U$501,16,FALSE)</f>
        <v>234</v>
      </c>
      <c r="P953" s="5">
        <f>VLOOKUP($C953,'[1]1.계획인구(행정)'!$C$7:$U$501,17,FALSE)</f>
        <v>231</v>
      </c>
      <c r="Q953" s="5">
        <f>VLOOKUP($C953,'[1]1.계획인구(행정)'!$C$7:$U$501,18,FALSE)</f>
        <v>236</v>
      </c>
      <c r="R953" s="5">
        <f>VLOOKUP($C953,'[1]1.계획인구(행정)'!$C$7:$U$501,19,FALSE)</f>
        <v>241</v>
      </c>
      <c r="S953" s="27">
        <f t="shared" ref="S953:S955" si="5027">ROUND(IF($F953=0,M953,IF($F953=5,0,0))*H953,0)</f>
        <v>178</v>
      </c>
      <c r="T953" s="27">
        <f t="shared" ref="T953:T955" si="5028">ROUND(IF($F953=0,N953,IF($F953=5,0,0))*H953,0)</f>
        <v>178</v>
      </c>
      <c r="U953" s="27">
        <f t="shared" ref="U953:U955" si="5029">ROUND(IF($F953=0,O953,IF($F953=1,O953,IF($F953=5,O953,0)))*I953,0)</f>
        <v>211</v>
      </c>
      <c r="V953" s="27">
        <f t="shared" ref="V953:V955" si="5030">ROUND(IF($F953=0,P953,IF($F953=1,P953,IF($F953=2,P953,IF($F953=5,P953,0))))*J953,0)</f>
        <v>219</v>
      </c>
      <c r="W953" s="27">
        <f t="shared" ref="W953:W955" si="5031">ROUND(IF($F953=0,Q953,IF($F953=1,Q953,IF($F953=2,Q953,IF($F953=3,Q953,IF($F953=5,Q953,0)))))*K953,0)</f>
        <v>224</v>
      </c>
      <c r="X953" s="27">
        <f t="shared" ref="X953:X955" si="5032">ROUND(IF($F953=0,R953,IF($F953=1,R953,IF($F953=2,R953,IF($F953=3,R953,IF($F953=4,R953,IF($F953=5,R953,0))))))*L953,0)</f>
        <v>229</v>
      </c>
      <c r="Y953" s="27">
        <f t="shared" ref="Y953:Y955" si="5033">ROUND(IF($F953=0,M953,IF($F953=5,M953,0))*H953,0)</f>
        <v>178</v>
      </c>
      <c r="Z953" s="27">
        <f t="shared" ref="Z953:Z955" si="5034">ROUND(IF($F953=0,N953,IF($F953=5,N953,0))*H953,0)</f>
        <v>178</v>
      </c>
      <c r="AA953" s="27">
        <f t="shared" ref="AA953:AA955" si="5035">ROUND(IF($F953=0,O953,IF($F953=1,O953,IF($F953=5,O953,0)))*I953,0)</f>
        <v>211</v>
      </c>
      <c r="AB953" s="27">
        <f t="shared" ref="AB953:AB955" si="5036">ROUND(IF($F953=0,P953,IF($F953=1,P953,IF($F953=2,P953,IF($F953=5,P953,0))))*J953,0)</f>
        <v>219</v>
      </c>
      <c r="AC953" s="27">
        <f t="shared" ref="AC953:AC955" si="5037">ROUND(IF($F953=0,Q953,IF($F953=1,Q953,IF($F953=2,Q953,IF($F953=3,Q953,IF($F953=5,Q953,0)))))*K953,0)</f>
        <v>224</v>
      </c>
      <c r="AD953" s="27">
        <f t="shared" ref="AD953:AD955" si="5038">ROUND(IF($F953=0,R953,IF($F953=1,R953,IF($F953=2,R953,IF($F953=3,R953,IF($F953=4,R953,IF($F953=5,R953,0))))))*L953,0)</f>
        <v>229</v>
      </c>
    </row>
    <row r="954" spans="1:32" s="2" customFormat="1" ht="18.600000000000001" customHeight="1" outlineLevel="1">
      <c r="A954" s="72"/>
      <c r="B954" s="72"/>
      <c r="C954" s="25" t="s">
        <v>1098</v>
      </c>
      <c r="D954" s="25" t="s">
        <v>1122</v>
      </c>
      <c r="E954" s="4"/>
      <c r="F954" s="9">
        <v>0</v>
      </c>
      <c r="G954" s="9"/>
      <c r="H954" s="3">
        <v>0.75</v>
      </c>
      <c r="I954" s="3">
        <v>0.9</v>
      </c>
      <c r="J954" s="3">
        <v>0.95</v>
      </c>
      <c r="K954" s="3">
        <v>0.95</v>
      </c>
      <c r="L954" s="3">
        <v>0.95</v>
      </c>
      <c r="M954" s="5">
        <f>VLOOKUP($C954,'[1]1.계획인구(행정)'!$C$7:$U$501,14,FALSE)</f>
        <v>225</v>
      </c>
      <c r="N954" s="5">
        <f>VLOOKUP($C954,'[1]1.계획인구(행정)'!$C$7:$U$501,15,FALSE)</f>
        <v>225</v>
      </c>
      <c r="O954" s="5">
        <f>VLOOKUP($C954,'[1]1.계획인구(행정)'!$C$7:$U$501,16,FALSE)</f>
        <v>222</v>
      </c>
      <c r="P954" s="5">
        <f>VLOOKUP($C954,'[1]1.계획인구(행정)'!$C$7:$U$501,17,FALSE)</f>
        <v>219</v>
      </c>
      <c r="Q954" s="5">
        <f>VLOOKUP($C954,'[1]1.계획인구(행정)'!$C$7:$U$501,18,FALSE)</f>
        <v>225</v>
      </c>
      <c r="R954" s="5">
        <f>VLOOKUP($C954,'[1]1.계획인구(행정)'!$C$7:$U$501,19,FALSE)</f>
        <v>229</v>
      </c>
      <c r="S954" s="27">
        <f t="shared" si="5027"/>
        <v>169</v>
      </c>
      <c r="T954" s="27">
        <f t="shared" si="5028"/>
        <v>169</v>
      </c>
      <c r="U954" s="27">
        <f t="shared" si="5029"/>
        <v>200</v>
      </c>
      <c r="V954" s="27">
        <f t="shared" si="5030"/>
        <v>208</v>
      </c>
      <c r="W954" s="27">
        <f t="shared" si="5031"/>
        <v>214</v>
      </c>
      <c r="X954" s="27">
        <f t="shared" si="5032"/>
        <v>218</v>
      </c>
      <c r="Y954" s="27">
        <f t="shared" si="5033"/>
        <v>169</v>
      </c>
      <c r="Z954" s="27">
        <f t="shared" si="5034"/>
        <v>169</v>
      </c>
      <c r="AA954" s="27">
        <f t="shared" si="5035"/>
        <v>200</v>
      </c>
      <c r="AB954" s="27">
        <f t="shared" si="5036"/>
        <v>208</v>
      </c>
      <c r="AC954" s="27">
        <f t="shared" si="5037"/>
        <v>214</v>
      </c>
      <c r="AD954" s="27">
        <f t="shared" si="5038"/>
        <v>218</v>
      </c>
    </row>
    <row r="955" spans="1:32" s="2" customFormat="1" ht="18.600000000000001" customHeight="1" outlineLevel="1">
      <c r="A955" s="72"/>
      <c r="B955" s="72"/>
      <c r="C955" s="25" t="s">
        <v>1099</v>
      </c>
      <c r="D955" s="25" t="s">
        <v>1122</v>
      </c>
      <c r="E955" s="4"/>
      <c r="F955" s="9">
        <v>0</v>
      </c>
      <c r="G955" s="9"/>
      <c r="H955" s="3">
        <v>0.75</v>
      </c>
      <c r="I955" s="3">
        <v>0.9</v>
      </c>
      <c r="J955" s="3">
        <v>0.95</v>
      </c>
      <c r="K955" s="3">
        <v>0.95</v>
      </c>
      <c r="L955" s="3">
        <v>0.95</v>
      </c>
      <c r="M955" s="5">
        <f>VLOOKUP($C955,'[1]1.계획인구(행정)'!$C$7:$U$501,14,FALSE)</f>
        <v>129</v>
      </c>
      <c r="N955" s="5">
        <f>VLOOKUP($C955,'[1]1.계획인구(행정)'!$C$7:$U$501,15,FALSE)</f>
        <v>130</v>
      </c>
      <c r="O955" s="5">
        <f>VLOOKUP($C955,'[1]1.계획인구(행정)'!$C$7:$U$501,16,FALSE)</f>
        <v>128</v>
      </c>
      <c r="P955" s="5">
        <f>VLOOKUP($C955,'[1]1.계획인구(행정)'!$C$7:$U$501,17,FALSE)</f>
        <v>126</v>
      </c>
      <c r="Q955" s="5">
        <f>VLOOKUP($C955,'[1]1.계획인구(행정)'!$C$7:$U$501,18,FALSE)</f>
        <v>129</v>
      </c>
      <c r="R955" s="5">
        <f>VLOOKUP($C955,'[1]1.계획인구(행정)'!$C$7:$U$501,19,FALSE)</f>
        <v>132</v>
      </c>
      <c r="S955" s="27">
        <f t="shared" si="5027"/>
        <v>97</v>
      </c>
      <c r="T955" s="27">
        <f t="shared" si="5028"/>
        <v>98</v>
      </c>
      <c r="U955" s="27">
        <f t="shared" si="5029"/>
        <v>115</v>
      </c>
      <c r="V955" s="27">
        <f t="shared" si="5030"/>
        <v>120</v>
      </c>
      <c r="W955" s="27">
        <f t="shared" si="5031"/>
        <v>123</v>
      </c>
      <c r="X955" s="27">
        <f t="shared" si="5032"/>
        <v>125</v>
      </c>
      <c r="Y955" s="27">
        <f t="shared" si="5033"/>
        <v>97</v>
      </c>
      <c r="Z955" s="27">
        <f t="shared" si="5034"/>
        <v>98</v>
      </c>
      <c r="AA955" s="27">
        <f t="shared" si="5035"/>
        <v>115</v>
      </c>
      <c r="AB955" s="27">
        <f t="shared" si="5036"/>
        <v>120</v>
      </c>
      <c r="AC955" s="27">
        <f t="shared" si="5037"/>
        <v>123</v>
      </c>
      <c r="AD955" s="27">
        <f t="shared" si="5038"/>
        <v>125</v>
      </c>
    </row>
    <row r="956" spans="1:32" s="2" customFormat="1" ht="18.600000000000001" customHeight="1">
      <c r="A956" s="72"/>
      <c r="B956" s="72" t="s">
        <v>559</v>
      </c>
      <c r="C956" s="25" t="s">
        <v>560</v>
      </c>
      <c r="D956" s="25" t="s">
        <v>2</v>
      </c>
      <c r="E956" s="4"/>
      <c r="F956" s="9"/>
      <c r="G956" s="9"/>
      <c r="H956" s="3"/>
      <c r="I956" s="3"/>
      <c r="J956" s="3"/>
      <c r="K956" s="3"/>
      <c r="L956" s="3"/>
      <c r="M956" s="5">
        <f>SUMPRODUCT(($D957:$D960="계")*(M957:M960))</f>
        <v>514</v>
      </c>
      <c r="N956" s="5">
        <f t="shared" ref="N956:R956" si="5039">SUMPRODUCT(($D957:$D960="계")*(N957:N960))</f>
        <v>514</v>
      </c>
      <c r="O956" s="5">
        <f t="shared" si="5039"/>
        <v>507</v>
      </c>
      <c r="P956" s="5">
        <f t="shared" si="5039"/>
        <v>501</v>
      </c>
      <c r="Q956" s="5">
        <f t="shared" si="5039"/>
        <v>513</v>
      </c>
      <c r="R956" s="5">
        <f t="shared" si="5039"/>
        <v>522</v>
      </c>
      <c r="S956" s="5">
        <f t="shared" ref="S956:T956" si="5040">SUMPRODUCT(($D957:$D960="계")*(S957:S960))</f>
        <v>387</v>
      </c>
      <c r="T956" s="5">
        <f t="shared" si="5040"/>
        <v>387</v>
      </c>
      <c r="U956" s="5">
        <f t="shared" ref="U956" si="5041">SUMPRODUCT(($D957:$D960="계")*(U957:U960))</f>
        <v>457</v>
      </c>
      <c r="V956" s="5">
        <f t="shared" ref="V956" si="5042">SUMPRODUCT(($D957:$D960="계")*(V957:V960))</f>
        <v>477</v>
      </c>
      <c r="W956" s="5">
        <f t="shared" ref="W956" si="5043">SUMPRODUCT(($D957:$D960="계")*(W957:W960))</f>
        <v>488</v>
      </c>
      <c r="X956" s="5">
        <f t="shared" ref="X956" si="5044">SUMPRODUCT(($D957:$D960="계")*(X957:X960))</f>
        <v>496</v>
      </c>
      <c r="Y956" s="5">
        <f t="shared" ref="Y956:Z956" si="5045">SUMPRODUCT(($D957:$D960="계")*(Y957:Y960))</f>
        <v>387</v>
      </c>
      <c r="Z956" s="5">
        <f t="shared" si="5045"/>
        <v>387</v>
      </c>
      <c r="AA956" s="5">
        <f t="shared" ref="AA956" si="5046">SUMPRODUCT(($D957:$D960="계")*(AA957:AA960))</f>
        <v>457</v>
      </c>
      <c r="AB956" s="5">
        <f t="shared" ref="AB956" si="5047">SUMPRODUCT(($D957:$D960="계")*(AB957:AB960))</f>
        <v>477</v>
      </c>
      <c r="AC956" s="5">
        <f t="shared" ref="AC956" si="5048">SUMPRODUCT(($D957:$D960="계")*(AC957:AC960))</f>
        <v>488</v>
      </c>
      <c r="AD956" s="5">
        <f t="shared" ref="AD956" si="5049">SUMPRODUCT(($D957:$D960="계")*(AD957:AD960))</f>
        <v>496</v>
      </c>
    </row>
    <row r="957" spans="1:32" s="2" customFormat="1" ht="18.600000000000001" customHeight="1" outlineLevel="1">
      <c r="A957" s="72"/>
      <c r="B957" s="72"/>
      <c r="C957" s="25" t="s">
        <v>1100</v>
      </c>
      <c r="D957" s="25" t="s">
        <v>1122</v>
      </c>
      <c r="E957" s="4"/>
      <c r="F957" s="9">
        <v>0</v>
      </c>
      <c r="G957" s="9"/>
      <c r="H957" s="3">
        <v>0.75</v>
      </c>
      <c r="I957" s="3">
        <v>0.9</v>
      </c>
      <c r="J957" s="3">
        <v>0.95</v>
      </c>
      <c r="K957" s="3">
        <v>0.95</v>
      </c>
      <c r="L957" s="3">
        <v>0.95</v>
      </c>
      <c r="M957" s="5">
        <f>VLOOKUP($C957,'[1]1.계획인구(행정)'!$C$7:$U$501,14,FALSE)</f>
        <v>149</v>
      </c>
      <c r="N957" s="5">
        <f>VLOOKUP($C957,'[1]1.계획인구(행정)'!$C$7:$U$501,15,FALSE)</f>
        <v>149</v>
      </c>
      <c r="O957" s="5">
        <f>VLOOKUP($C957,'[1]1.계획인구(행정)'!$C$7:$U$501,16,FALSE)</f>
        <v>147</v>
      </c>
      <c r="P957" s="5">
        <f>VLOOKUP($C957,'[1]1.계획인구(행정)'!$C$7:$U$501,17,FALSE)</f>
        <v>145</v>
      </c>
      <c r="Q957" s="5">
        <f>VLOOKUP($C957,'[1]1.계획인구(행정)'!$C$7:$U$501,18,FALSE)</f>
        <v>148</v>
      </c>
      <c r="R957" s="5">
        <f>VLOOKUP($C957,'[1]1.계획인구(행정)'!$C$7:$U$501,19,FALSE)</f>
        <v>151</v>
      </c>
      <c r="S957" s="27">
        <f t="shared" ref="S957:S960" si="5050">ROUND(IF($F957=0,M957,IF($F957=5,0,0))*H957,0)</f>
        <v>112</v>
      </c>
      <c r="T957" s="27">
        <f t="shared" ref="T957:T960" si="5051">ROUND(IF($F957=0,N957,IF($F957=5,0,0))*H957,0)</f>
        <v>112</v>
      </c>
      <c r="U957" s="27">
        <f t="shared" ref="U957:U960" si="5052">ROUND(IF($F957=0,O957,IF($F957=1,O957,IF($F957=5,O957,0)))*I957,0)</f>
        <v>132</v>
      </c>
      <c r="V957" s="27">
        <f t="shared" ref="V957:V960" si="5053">ROUND(IF($F957=0,P957,IF($F957=1,P957,IF($F957=2,P957,IF($F957=5,P957,0))))*J957,0)</f>
        <v>138</v>
      </c>
      <c r="W957" s="27">
        <f t="shared" ref="W957:W960" si="5054">ROUND(IF($F957=0,Q957,IF($F957=1,Q957,IF($F957=2,Q957,IF($F957=3,Q957,IF($F957=5,Q957,0)))))*K957,0)</f>
        <v>141</v>
      </c>
      <c r="X957" s="27">
        <f t="shared" ref="X957:X960" si="5055">ROUND(IF($F957=0,R957,IF($F957=1,R957,IF($F957=2,R957,IF($F957=3,R957,IF($F957=4,R957,IF($F957=5,R957,0))))))*L957,0)</f>
        <v>143</v>
      </c>
      <c r="Y957" s="27">
        <f t="shared" ref="Y957:Y960" si="5056">ROUND(IF($F957=0,M957,IF($F957=5,M957,0))*H957,0)</f>
        <v>112</v>
      </c>
      <c r="Z957" s="27">
        <f t="shared" ref="Z957:Z960" si="5057">ROUND(IF($F957=0,N957,IF($F957=5,N957,0))*H957,0)</f>
        <v>112</v>
      </c>
      <c r="AA957" s="27">
        <f t="shared" ref="AA957:AA960" si="5058">ROUND(IF($F957=0,O957,IF($F957=1,O957,IF($F957=5,O957,0)))*I957,0)</f>
        <v>132</v>
      </c>
      <c r="AB957" s="27">
        <f t="shared" ref="AB957:AB960" si="5059">ROUND(IF($F957=0,P957,IF($F957=1,P957,IF($F957=2,P957,IF($F957=5,P957,0))))*J957,0)</f>
        <v>138</v>
      </c>
      <c r="AC957" s="27">
        <f t="shared" ref="AC957:AC960" si="5060">ROUND(IF($F957=0,Q957,IF($F957=1,Q957,IF($F957=2,Q957,IF($F957=3,Q957,IF($F957=5,Q957,0)))))*K957,0)</f>
        <v>141</v>
      </c>
      <c r="AD957" s="27">
        <f t="shared" ref="AD957:AD960" si="5061">ROUND(IF($F957=0,R957,IF($F957=1,R957,IF($F957=2,R957,IF($F957=3,R957,IF($F957=4,R957,IF($F957=5,R957,0))))))*L957,0)</f>
        <v>143</v>
      </c>
    </row>
    <row r="958" spans="1:32" s="2" customFormat="1" ht="18.600000000000001" customHeight="1" outlineLevel="1">
      <c r="A958" s="72"/>
      <c r="B958" s="72"/>
      <c r="C958" s="25" t="s">
        <v>1101</v>
      </c>
      <c r="D958" s="25" t="s">
        <v>1122</v>
      </c>
      <c r="E958" s="4"/>
      <c r="F958" s="9">
        <v>0</v>
      </c>
      <c r="G958" s="9"/>
      <c r="H958" s="3">
        <v>0.75</v>
      </c>
      <c r="I958" s="3">
        <v>0.9</v>
      </c>
      <c r="J958" s="3">
        <v>0.95</v>
      </c>
      <c r="K958" s="3">
        <v>0.95</v>
      </c>
      <c r="L958" s="3">
        <v>0.95</v>
      </c>
      <c r="M958" s="5">
        <f>VLOOKUP($C958,'[1]1.계획인구(행정)'!$C$7:$U$501,14,FALSE)</f>
        <v>145</v>
      </c>
      <c r="N958" s="5">
        <f>VLOOKUP($C958,'[1]1.계획인구(행정)'!$C$7:$U$501,15,FALSE)</f>
        <v>145</v>
      </c>
      <c r="O958" s="5">
        <f>VLOOKUP($C958,'[1]1.계획인구(행정)'!$C$7:$U$501,16,FALSE)</f>
        <v>143</v>
      </c>
      <c r="P958" s="5">
        <f>VLOOKUP($C958,'[1]1.계획인구(행정)'!$C$7:$U$501,17,FALSE)</f>
        <v>142</v>
      </c>
      <c r="Q958" s="5">
        <f>VLOOKUP($C958,'[1]1.계획인구(행정)'!$C$7:$U$501,18,FALSE)</f>
        <v>145</v>
      </c>
      <c r="R958" s="5">
        <f>VLOOKUP($C958,'[1]1.계획인구(행정)'!$C$7:$U$501,19,FALSE)</f>
        <v>148</v>
      </c>
      <c r="S958" s="27">
        <f t="shared" si="5050"/>
        <v>109</v>
      </c>
      <c r="T958" s="27">
        <f t="shared" si="5051"/>
        <v>109</v>
      </c>
      <c r="U958" s="27">
        <f t="shared" si="5052"/>
        <v>129</v>
      </c>
      <c r="V958" s="27">
        <f t="shared" si="5053"/>
        <v>135</v>
      </c>
      <c r="W958" s="27">
        <f t="shared" si="5054"/>
        <v>138</v>
      </c>
      <c r="X958" s="27">
        <f t="shared" si="5055"/>
        <v>141</v>
      </c>
      <c r="Y958" s="27">
        <f t="shared" si="5056"/>
        <v>109</v>
      </c>
      <c r="Z958" s="27">
        <f t="shared" si="5057"/>
        <v>109</v>
      </c>
      <c r="AA958" s="27">
        <f t="shared" si="5058"/>
        <v>129</v>
      </c>
      <c r="AB958" s="27">
        <f t="shared" si="5059"/>
        <v>135</v>
      </c>
      <c r="AC958" s="27">
        <f t="shared" si="5060"/>
        <v>138</v>
      </c>
      <c r="AD958" s="27">
        <f t="shared" si="5061"/>
        <v>141</v>
      </c>
    </row>
    <row r="959" spans="1:32" s="2" customFormat="1" ht="18.600000000000001" customHeight="1" outlineLevel="1">
      <c r="A959" s="72"/>
      <c r="B959" s="72"/>
      <c r="C959" s="25" t="s">
        <v>1102</v>
      </c>
      <c r="D959" s="25" t="s">
        <v>1122</v>
      </c>
      <c r="E959" s="4"/>
      <c r="F959" s="9">
        <v>0</v>
      </c>
      <c r="G959" s="9"/>
      <c r="H959" s="3">
        <v>0.75</v>
      </c>
      <c r="I959" s="3">
        <v>0.9</v>
      </c>
      <c r="J959" s="3">
        <v>0.95</v>
      </c>
      <c r="K959" s="3">
        <v>0.95</v>
      </c>
      <c r="L959" s="3">
        <v>0.95</v>
      </c>
      <c r="M959" s="5">
        <f>VLOOKUP($C959,'[1]1.계획인구(행정)'!$C$7:$U$501,14,FALSE)</f>
        <v>154</v>
      </c>
      <c r="N959" s="5">
        <f>VLOOKUP($C959,'[1]1.계획인구(행정)'!$C$7:$U$501,15,FALSE)</f>
        <v>154</v>
      </c>
      <c r="O959" s="5">
        <f>VLOOKUP($C959,'[1]1.계획인구(행정)'!$C$7:$U$501,16,FALSE)</f>
        <v>152</v>
      </c>
      <c r="P959" s="5">
        <f>VLOOKUP($C959,'[1]1.계획인구(행정)'!$C$7:$U$501,17,FALSE)</f>
        <v>150</v>
      </c>
      <c r="Q959" s="5">
        <f>VLOOKUP($C959,'[1]1.계획인구(행정)'!$C$7:$U$501,18,FALSE)</f>
        <v>154</v>
      </c>
      <c r="R959" s="5">
        <f>VLOOKUP($C959,'[1]1.계획인구(행정)'!$C$7:$U$501,19,FALSE)</f>
        <v>156</v>
      </c>
      <c r="S959" s="27">
        <f t="shared" si="5050"/>
        <v>116</v>
      </c>
      <c r="T959" s="27">
        <f t="shared" si="5051"/>
        <v>116</v>
      </c>
      <c r="U959" s="27">
        <f t="shared" si="5052"/>
        <v>137</v>
      </c>
      <c r="V959" s="27">
        <f t="shared" si="5053"/>
        <v>143</v>
      </c>
      <c r="W959" s="27">
        <f t="shared" si="5054"/>
        <v>146</v>
      </c>
      <c r="X959" s="27">
        <f t="shared" si="5055"/>
        <v>148</v>
      </c>
      <c r="Y959" s="27">
        <f t="shared" si="5056"/>
        <v>116</v>
      </c>
      <c r="Z959" s="27">
        <f t="shared" si="5057"/>
        <v>116</v>
      </c>
      <c r="AA959" s="27">
        <f t="shared" si="5058"/>
        <v>137</v>
      </c>
      <c r="AB959" s="27">
        <f t="shared" si="5059"/>
        <v>143</v>
      </c>
      <c r="AC959" s="27">
        <f t="shared" si="5060"/>
        <v>146</v>
      </c>
      <c r="AD959" s="27">
        <f t="shared" si="5061"/>
        <v>148</v>
      </c>
    </row>
    <row r="960" spans="1:32" s="2" customFormat="1" ht="18.600000000000001" customHeight="1" outlineLevel="1">
      <c r="A960" s="72"/>
      <c r="B960" s="72"/>
      <c r="C960" s="25" t="s">
        <v>1103</v>
      </c>
      <c r="D960" s="25" t="s">
        <v>1122</v>
      </c>
      <c r="E960" s="4"/>
      <c r="F960" s="9">
        <v>0</v>
      </c>
      <c r="G960" s="9"/>
      <c r="H960" s="3">
        <v>0.75</v>
      </c>
      <c r="I960" s="3">
        <v>0.9</v>
      </c>
      <c r="J960" s="3">
        <v>0.95</v>
      </c>
      <c r="K960" s="3">
        <v>0.95</v>
      </c>
      <c r="L960" s="3">
        <v>0.95</v>
      </c>
      <c r="M960" s="5">
        <f>VLOOKUP($C960,'[1]1.계획인구(행정)'!$C$7:$U$501,14,FALSE)</f>
        <v>66</v>
      </c>
      <c r="N960" s="5">
        <f>VLOOKUP($C960,'[1]1.계획인구(행정)'!$C$7:$U$501,15,FALSE)</f>
        <v>66</v>
      </c>
      <c r="O960" s="5">
        <f>VLOOKUP($C960,'[1]1.계획인구(행정)'!$C$7:$U$501,16,FALSE)</f>
        <v>65</v>
      </c>
      <c r="P960" s="5">
        <f>VLOOKUP($C960,'[1]1.계획인구(행정)'!$C$7:$U$501,17,FALSE)</f>
        <v>64</v>
      </c>
      <c r="Q960" s="5">
        <f>VLOOKUP($C960,'[1]1.계획인구(행정)'!$C$7:$U$501,18,FALSE)</f>
        <v>66</v>
      </c>
      <c r="R960" s="5">
        <f>VLOOKUP($C960,'[1]1.계획인구(행정)'!$C$7:$U$501,19,FALSE)</f>
        <v>67</v>
      </c>
      <c r="S960" s="27">
        <f t="shared" si="5050"/>
        <v>50</v>
      </c>
      <c r="T960" s="27">
        <f t="shared" si="5051"/>
        <v>50</v>
      </c>
      <c r="U960" s="27">
        <f t="shared" si="5052"/>
        <v>59</v>
      </c>
      <c r="V960" s="27">
        <f t="shared" si="5053"/>
        <v>61</v>
      </c>
      <c r="W960" s="27">
        <f t="shared" si="5054"/>
        <v>63</v>
      </c>
      <c r="X960" s="27">
        <f t="shared" si="5055"/>
        <v>64</v>
      </c>
      <c r="Y960" s="27">
        <f t="shared" si="5056"/>
        <v>50</v>
      </c>
      <c r="Z960" s="27">
        <f t="shared" si="5057"/>
        <v>50</v>
      </c>
      <c r="AA960" s="27">
        <f t="shared" si="5058"/>
        <v>59</v>
      </c>
      <c r="AB960" s="27">
        <f t="shared" si="5059"/>
        <v>61</v>
      </c>
      <c r="AC960" s="27">
        <f t="shared" si="5060"/>
        <v>63</v>
      </c>
      <c r="AD960" s="27">
        <f t="shared" si="5061"/>
        <v>64</v>
      </c>
    </row>
    <row r="961" spans="1:30" s="2" customFormat="1" ht="18.600000000000001" customHeight="1">
      <c r="A961" s="72"/>
      <c r="B961" s="72" t="s">
        <v>561</v>
      </c>
      <c r="C961" s="25" t="s">
        <v>562</v>
      </c>
      <c r="D961" s="25" t="s">
        <v>2</v>
      </c>
      <c r="E961" s="4"/>
      <c r="F961" s="9"/>
      <c r="G961" s="9"/>
      <c r="H961" s="3"/>
      <c r="I961" s="3"/>
      <c r="J961" s="3"/>
      <c r="K961" s="3"/>
      <c r="L961" s="3"/>
      <c r="M961" s="5">
        <f>SUMPRODUCT(($D962:$D964="계")*(M962:M964))</f>
        <v>511</v>
      </c>
      <c r="N961" s="5">
        <f t="shared" ref="N961:R961" si="5062">SUMPRODUCT(($D962:$D964="계")*(N962:N964))</f>
        <v>512</v>
      </c>
      <c r="O961" s="5">
        <f t="shared" si="5062"/>
        <v>504</v>
      </c>
      <c r="P961" s="5">
        <f t="shared" si="5062"/>
        <v>499</v>
      </c>
      <c r="Q961" s="5">
        <f t="shared" si="5062"/>
        <v>511</v>
      </c>
      <c r="R961" s="5">
        <f t="shared" si="5062"/>
        <v>520</v>
      </c>
      <c r="S961" s="5">
        <f t="shared" ref="S961:T961" si="5063">SUMPRODUCT(($D962:$D964="계")*(S962:S964))</f>
        <v>383</v>
      </c>
      <c r="T961" s="5">
        <f t="shared" si="5063"/>
        <v>384</v>
      </c>
      <c r="U961" s="5">
        <f t="shared" ref="U961" si="5064">SUMPRODUCT(($D962:$D964="계")*(U962:U964))</f>
        <v>454</v>
      </c>
      <c r="V961" s="5">
        <f t="shared" ref="V961" si="5065">SUMPRODUCT(($D962:$D964="계")*(V962:V964))</f>
        <v>474</v>
      </c>
      <c r="W961" s="5">
        <f t="shared" ref="W961" si="5066">SUMPRODUCT(($D962:$D964="계")*(W962:W964))</f>
        <v>486</v>
      </c>
      <c r="X961" s="5">
        <f t="shared" ref="X961" si="5067">SUMPRODUCT(($D962:$D964="계")*(X962:X964))</f>
        <v>495</v>
      </c>
      <c r="Y961" s="5">
        <f t="shared" ref="Y961:Z961" si="5068">SUMPRODUCT(($D962:$D964="계")*(Y962:Y964))</f>
        <v>383</v>
      </c>
      <c r="Z961" s="5">
        <f t="shared" si="5068"/>
        <v>384</v>
      </c>
      <c r="AA961" s="5">
        <f t="shared" ref="AA961" si="5069">SUMPRODUCT(($D962:$D964="계")*(AA962:AA964))</f>
        <v>454</v>
      </c>
      <c r="AB961" s="5">
        <f t="shared" ref="AB961" si="5070">SUMPRODUCT(($D962:$D964="계")*(AB962:AB964))</f>
        <v>474</v>
      </c>
      <c r="AC961" s="5">
        <f t="shared" ref="AC961" si="5071">SUMPRODUCT(($D962:$D964="계")*(AC962:AC964))</f>
        <v>486</v>
      </c>
      <c r="AD961" s="5">
        <f t="shared" ref="AD961" si="5072">SUMPRODUCT(($D962:$D964="계")*(AD962:AD964))</f>
        <v>495</v>
      </c>
    </row>
    <row r="962" spans="1:30" s="2" customFormat="1" ht="18.600000000000001" customHeight="1" outlineLevel="1">
      <c r="A962" s="72"/>
      <c r="B962" s="72"/>
      <c r="C962" s="25" t="s">
        <v>1104</v>
      </c>
      <c r="D962" s="25" t="s">
        <v>1122</v>
      </c>
      <c r="E962" s="4"/>
      <c r="F962" s="9">
        <v>0</v>
      </c>
      <c r="G962" s="9"/>
      <c r="H962" s="3">
        <v>0.75</v>
      </c>
      <c r="I962" s="3">
        <v>0.9</v>
      </c>
      <c r="J962" s="3">
        <v>0.95</v>
      </c>
      <c r="K962" s="3">
        <v>0.95</v>
      </c>
      <c r="L962" s="3">
        <v>0.95</v>
      </c>
      <c r="M962" s="5">
        <f>VLOOKUP($C962,'[1]1.계획인구(행정)'!$C$7:$U$501,14,FALSE)</f>
        <v>241</v>
      </c>
      <c r="N962" s="5">
        <f>VLOOKUP($C962,'[1]1.계획인구(행정)'!$C$7:$U$501,15,FALSE)</f>
        <v>242</v>
      </c>
      <c r="O962" s="5">
        <f>VLOOKUP($C962,'[1]1.계획인구(행정)'!$C$7:$U$501,16,FALSE)</f>
        <v>238</v>
      </c>
      <c r="P962" s="5">
        <f>VLOOKUP($C962,'[1]1.계획인구(행정)'!$C$7:$U$501,17,FALSE)</f>
        <v>235</v>
      </c>
      <c r="Q962" s="5">
        <f>VLOOKUP($C962,'[1]1.계획인구(행정)'!$C$7:$U$501,18,FALSE)</f>
        <v>241</v>
      </c>
      <c r="R962" s="5">
        <f>VLOOKUP($C962,'[1]1.계획인구(행정)'!$C$7:$U$501,19,FALSE)</f>
        <v>245</v>
      </c>
      <c r="S962" s="27">
        <f t="shared" ref="S962:S964" si="5073">ROUND(IF($F962=0,M962,IF($F962=5,0,0))*H962,0)</f>
        <v>181</v>
      </c>
      <c r="T962" s="27">
        <f t="shared" ref="T962:T964" si="5074">ROUND(IF($F962=0,N962,IF($F962=5,0,0))*H962,0)</f>
        <v>182</v>
      </c>
      <c r="U962" s="27">
        <f t="shared" ref="U962:U964" si="5075">ROUND(IF($F962=0,O962,IF($F962=1,O962,IF($F962=5,O962,0)))*I962,0)</f>
        <v>214</v>
      </c>
      <c r="V962" s="27">
        <f t="shared" ref="V962:V964" si="5076">ROUND(IF($F962=0,P962,IF($F962=1,P962,IF($F962=2,P962,IF($F962=5,P962,0))))*J962,0)</f>
        <v>223</v>
      </c>
      <c r="W962" s="27">
        <f t="shared" ref="W962:W964" si="5077">ROUND(IF($F962=0,Q962,IF($F962=1,Q962,IF($F962=2,Q962,IF($F962=3,Q962,IF($F962=5,Q962,0)))))*K962,0)</f>
        <v>229</v>
      </c>
      <c r="X962" s="27">
        <f t="shared" ref="X962:X964" si="5078">ROUND(IF($F962=0,R962,IF($F962=1,R962,IF($F962=2,R962,IF($F962=3,R962,IF($F962=4,R962,IF($F962=5,R962,0))))))*L962,0)</f>
        <v>233</v>
      </c>
      <c r="Y962" s="27">
        <f t="shared" ref="Y962:Y964" si="5079">ROUND(IF($F962=0,M962,IF($F962=5,M962,0))*H962,0)</f>
        <v>181</v>
      </c>
      <c r="Z962" s="27">
        <f t="shared" ref="Z962:Z964" si="5080">ROUND(IF($F962=0,N962,IF($F962=5,N962,0))*H962,0)</f>
        <v>182</v>
      </c>
      <c r="AA962" s="27">
        <f t="shared" ref="AA962:AA964" si="5081">ROUND(IF($F962=0,O962,IF($F962=1,O962,IF($F962=5,O962,0)))*I962,0)</f>
        <v>214</v>
      </c>
      <c r="AB962" s="27">
        <f t="shared" ref="AB962:AB964" si="5082">ROUND(IF($F962=0,P962,IF($F962=1,P962,IF($F962=2,P962,IF($F962=5,P962,0))))*J962,0)</f>
        <v>223</v>
      </c>
      <c r="AC962" s="27">
        <f t="shared" ref="AC962:AC964" si="5083">ROUND(IF($F962=0,Q962,IF($F962=1,Q962,IF($F962=2,Q962,IF($F962=3,Q962,IF($F962=5,Q962,0)))))*K962,0)</f>
        <v>229</v>
      </c>
      <c r="AD962" s="27">
        <f t="shared" ref="AD962:AD964" si="5084">ROUND(IF($F962=0,R962,IF($F962=1,R962,IF($F962=2,R962,IF($F962=3,R962,IF($F962=4,R962,IF($F962=5,R962,0))))))*L962,0)</f>
        <v>233</v>
      </c>
    </row>
    <row r="963" spans="1:30" s="2" customFormat="1" ht="18.600000000000001" customHeight="1" outlineLevel="1">
      <c r="A963" s="72"/>
      <c r="B963" s="72"/>
      <c r="C963" s="25" t="s">
        <v>1105</v>
      </c>
      <c r="D963" s="25" t="s">
        <v>1122</v>
      </c>
      <c r="E963" s="4"/>
      <c r="F963" s="9">
        <v>0</v>
      </c>
      <c r="G963" s="9"/>
      <c r="H963" s="3">
        <v>0.75</v>
      </c>
      <c r="I963" s="3">
        <v>0.9</v>
      </c>
      <c r="J963" s="3">
        <v>0.95</v>
      </c>
      <c r="K963" s="3">
        <v>0.95</v>
      </c>
      <c r="L963" s="3">
        <v>0.95</v>
      </c>
      <c r="M963" s="5">
        <f>VLOOKUP($C963,'[1]1.계획인구(행정)'!$C$7:$U$501,14,FALSE)</f>
        <v>163</v>
      </c>
      <c r="N963" s="5">
        <f>VLOOKUP($C963,'[1]1.계획인구(행정)'!$C$7:$U$501,15,FALSE)</f>
        <v>163</v>
      </c>
      <c r="O963" s="5">
        <f>VLOOKUP($C963,'[1]1.계획인구(행정)'!$C$7:$U$501,16,FALSE)</f>
        <v>161</v>
      </c>
      <c r="P963" s="5">
        <f>VLOOKUP($C963,'[1]1.계획인구(행정)'!$C$7:$U$501,17,FALSE)</f>
        <v>159</v>
      </c>
      <c r="Q963" s="5">
        <f>VLOOKUP($C963,'[1]1.계획인구(행정)'!$C$7:$U$501,18,FALSE)</f>
        <v>163</v>
      </c>
      <c r="R963" s="5">
        <f>VLOOKUP($C963,'[1]1.계획인구(행정)'!$C$7:$U$501,19,FALSE)</f>
        <v>166</v>
      </c>
      <c r="S963" s="27">
        <f t="shared" si="5073"/>
        <v>122</v>
      </c>
      <c r="T963" s="27">
        <f t="shared" si="5074"/>
        <v>122</v>
      </c>
      <c r="U963" s="27">
        <f t="shared" si="5075"/>
        <v>145</v>
      </c>
      <c r="V963" s="27">
        <f t="shared" si="5076"/>
        <v>151</v>
      </c>
      <c r="W963" s="27">
        <f t="shared" si="5077"/>
        <v>155</v>
      </c>
      <c r="X963" s="27">
        <f t="shared" si="5078"/>
        <v>158</v>
      </c>
      <c r="Y963" s="27">
        <f t="shared" si="5079"/>
        <v>122</v>
      </c>
      <c r="Z963" s="27">
        <f t="shared" si="5080"/>
        <v>122</v>
      </c>
      <c r="AA963" s="27">
        <f t="shared" si="5081"/>
        <v>145</v>
      </c>
      <c r="AB963" s="27">
        <f t="shared" si="5082"/>
        <v>151</v>
      </c>
      <c r="AC963" s="27">
        <f t="shared" si="5083"/>
        <v>155</v>
      </c>
      <c r="AD963" s="27">
        <f t="shared" si="5084"/>
        <v>158</v>
      </c>
    </row>
    <row r="964" spans="1:30" s="2" customFormat="1" ht="18.600000000000001" customHeight="1" outlineLevel="1">
      <c r="A964" s="72"/>
      <c r="B964" s="72"/>
      <c r="C964" s="25" t="s">
        <v>1106</v>
      </c>
      <c r="D964" s="25" t="s">
        <v>1122</v>
      </c>
      <c r="E964" s="4"/>
      <c r="F964" s="9">
        <v>0</v>
      </c>
      <c r="G964" s="9"/>
      <c r="H964" s="3">
        <v>0.75</v>
      </c>
      <c r="I964" s="3">
        <v>0.9</v>
      </c>
      <c r="J964" s="3">
        <v>0.95</v>
      </c>
      <c r="K964" s="3">
        <v>0.95</v>
      </c>
      <c r="L964" s="3">
        <v>0.95</v>
      </c>
      <c r="M964" s="5">
        <f>VLOOKUP($C964,'[1]1.계획인구(행정)'!$C$7:$U$501,14,FALSE)</f>
        <v>107</v>
      </c>
      <c r="N964" s="5">
        <f>VLOOKUP($C964,'[1]1.계획인구(행정)'!$C$7:$U$501,15,FALSE)</f>
        <v>107</v>
      </c>
      <c r="O964" s="5">
        <f>VLOOKUP($C964,'[1]1.계획인구(행정)'!$C$7:$U$501,16,FALSE)</f>
        <v>105</v>
      </c>
      <c r="P964" s="5">
        <f>VLOOKUP($C964,'[1]1.계획인구(행정)'!$C$7:$U$501,17,FALSE)</f>
        <v>105</v>
      </c>
      <c r="Q964" s="5">
        <f>VLOOKUP($C964,'[1]1.계획인구(행정)'!$C$7:$U$501,18,FALSE)</f>
        <v>107</v>
      </c>
      <c r="R964" s="5">
        <f>VLOOKUP($C964,'[1]1.계획인구(행정)'!$C$7:$U$501,19,FALSE)</f>
        <v>109</v>
      </c>
      <c r="S964" s="27">
        <f t="shared" si="5073"/>
        <v>80</v>
      </c>
      <c r="T964" s="27">
        <f t="shared" si="5074"/>
        <v>80</v>
      </c>
      <c r="U964" s="27">
        <f t="shared" si="5075"/>
        <v>95</v>
      </c>
      <c r="V964" s="27">
        <f t="shared" si="5076"/>
        <v>100</v>
      </c>
      <c r="W964" s="27">
        <f t="shared" si="5077"/>
        <v>102</v>
      </c>
      <c r="X964" s="27">
        <f t="shared" si="5078"/>
        <v>104</v>
      </c>
      <c r="Y964" s="27">
        <f t="shared" si="5079"/>
        <v>80</v>
      </c>
      <c r="Z964" s="27">
        <f t="shared" si="5080"/>
        <v>80</v>
      </c>
      <c r="AA964" s="27">
        <f t="shared" si="5081"/>
        <v>95</v>
      </c>
      <c r="AB964" s="27">
        <f t="shared" si="5082"/>
        <v>100</v>
      </c>
      <c r="AC964" s="27">
        <f t="shared" si="5083"/>
        <v>102</v>
      </c>
      <c r="AD964" s="27">
        <f t="shared" si="5084"/>
        <v>104</v>
      </c>
    </row>
    <row r="965" spans="1:30" s="2" customFormat="1" ht="18.600000000000001" customHeight="1">
      <c r="A965" s="72"/>
      <c r="B965" s="72" t="s">
        <v>563</v>
      </c>
      <c r="C965" s="25" t="s">
        <v>564</v>
      </c>
      <c r="D965" s="25" t="s">
        <v>2</v>
      </c>
      <c r="E965" s="4"/>
      <c r="F965" s="9"/>
      <c r="G965" s="9"/>
      <c r="H965" s="3"/>
      <c r="I965" s="3"/>
      <c r="J965" s="3"/>
      <c r="K965" s="3"/>
      <c r="L965" s="3"/>
      <c r="M965" s="5">
        <f>SUMPRODUCT(($D966:$D967="계")*(M966:M967))</f>
        <v>250</v>
      </c>
      <c r="N965" s="5">
        <f t="shared" ref="N965:R965" si="5085">SUMPRODUCT(($D966:$D967="계")*(N966:N967))</f>
        <v>250</v>
      </c>
      <c r="O965" s="5">
        <f t="shared" si="5085"/>
        <v>246</v>
      </c>
      <c r="P965" s="5">
        <f t="shared" si="5085"/>
        <v>244</v>
      </c>
      <c r="Q965" s="5">
        <f t="shared" si="5085"/>
        <v>250</v>
      </c>
      <c r="R965" s="5">
        <f t="shared" si="5085"/>
        <v>255</v>
      </c>
      <c r="S965" s="5">
        <f t="shared" ref="S965:T965" si="5086">SUMPRODUCT(($D966:$D967="계")*(S966:S967))</f>
        <v>132</v>
      </c>
      <c r="T965" s="5">
        <f t="shared" si="5086"/>
        <v>132</v>
      </c>
      <c r="U965" s="5">
        <f t="shared" ref="U965" si="5087">SUMPRODUCT(($D966:$D967="계")*(U966:U967))</f>
        <v>222</v>
      </c>
      <c r="V965" s="5">
        <f t="shared" ref="V965" si="5088">SUMPRODUCT(($D966:$D967="계")*(V966:V967))</f>
        <v>231</v>
      </c>
      <c r="W965" s="5">
        <f t="shared" ref="W965" si="5089">SUMPRODUCT(($D966:$D967="계")*(W966:W967))</f>
        <v>237</v>
      </c>
      <c r="X965" s="5">
        <f t="shared" ref="X965" si="5090">SUMPRODUCT(($D966:$D967="계")*(X966:X967))</f>
        <v>242</v>
      </c>
      <c r="Y965" s="5">
        <f t="shared" ref="Y965:Z965" si="5091">SUMPRODUCT(($D966:$D967="계")*(Y966:Y967))</f>
        <v>132</v>
      </c>
      <c r="Z965" s="5">
        <f t="shared" si="5091"/>
        <v>132</v>
      </c>
      <c r="AA965" s="5">
        <f t="shared" ref="AA965" si="5092">SUMPRODUCT(($D966:$D967="계")*(AA966:AA967))</f>
        <v>222</v>
      </c>
      <c r="AB965" s="5">
        <f t="shared" ref="AB965" si="5093">SUMPRODUCT(($D966:$D967="계")*(AB966:AB967))</f>
        <v>231</v>
      </c>
      <c r="AC965" s="5">
        <f t="shared" ref="AC965" si="5094">SUMPRODUCT(($D966:$D967="계")*(AC966:AC967))</f>
        <v>237</v>
      </c>
      <c r="AD965" s="5">
        <f t="shared" ref="AD965" si="5095">SUMPRODUCT(($D966:$D967="계")*(AD966:AD967))</f>
        <v>242</v>
      </c>
    </row>
    <row r="966" spans="1:30" s="2" customFormat="1" ht="18.600000000000001" customHeight="1" outlineLevel="1">
      <c r="A966" s="72"/>
      <c r="B966" s="72"/>
      <c r="C966" s="25" t="s">
        <v>1107</v>
      </c>
      <c r="D966" s="25" t="s">
        <v>1122</v>
      </c>
      <c r="E966" s="4"/>
      <c r="F966" s="9">
        <v>0</v>
      </c>
      <c r="G966" s="9"/>
      <c r="H966" s="3">
        <v>0.75</v>
      </c>
      <c r="I966" s="3">
        <v>0.9</v>
      </c>
      <c r="J966" s="3">
        <v>0.95</v>
      </c>
      <c r="K966" s="3">
        <v>0.95</v>
      </c>
      <c r="L966" s="3">
        <v>0.95</v>
      </c>
      <c r="M966" s="5">
        <f>VLOOKUP($C966,'[1]1.계획인구(행정)'!$C$7:$U$501,14,FALSE)</f>
        <v>176</v>
      </c>
      <c r="N966" s="5">
        <f>VLOOKUP($C966,'[1]1.계획인구(행정)'!$C$7:$U$501,15,FALSE)</f>
        <v>176</v>
      </c>
      <c r="O966" s="5">
        <f>VLOOKUP($C966,'[1]1.계획인구(행정)'!$C$7:$U$501,16,FALSE)</f>
        <v>173</v>
      </c>
      <c r="P966" s="5">
        <f>VLOOKUP($C966,'[1]1.계획인구(행정)'!$C$7:$U$501,17,FALSE)</f>
        <v>172</v>
      </c>
      <c r="Q966" s="5">
        <f>VLOOKUP($C966,'[1]1.계획인구(행정)'!$C$7:$U$501,18,FALSE)</f>
        <v>176</v>
      </c>
      <c r="R966" s="5">
        <f>VLOOKUP($C966,'[1]1.계획인구(행정)'!$C$7:$U$501,19,FALSE)</f>
        <v>179</v>
      </c>
      <c r="S966" s="27">
        <f t="shared" ref="S966:S967" si="5096">ROUND(IF($F966=0,M966,IF($F966=5,0,0))*H966,0)</f>
        <v>132</v>
      </c>
      <c r="T966" s="27">
        <f t="shared" ref="T966:T967" si="5097">ROUND(IF($F966=0,N966,IF($F966=5,0,0))*H966,0)</f>
        <v>132</v>
      </c>
      <c r="U966" s="27">
        <f t="shared" ref="U966:U967" si="5098">ROUND(IF($F966=0,O966,IF($F966=1,O966,IF($F966=5,O966,0)))*I966,0)</f>
        <v>156</v>
      </c>
      <c r="V966" s="27">
        <f t="shared" ref="V966:V967" si="5099">ROUND(IF($F966=0,P966,IF($F966=1,P966,IF($F966=2,P966,IF($F966=5,P966,0))))*J966,0)</f>
        <v>163</v>
      </c>
      <c r="W966" s="27">
        <f t="shared" ref="W966:W967" si="5100">ROUND(IF($F966=0,Q966,IF($F966=1,Q966,IF($F966=2,Q966,IF($F966=3,Q966,IF($F966=5,Q966,0)))))*K966,0)</f>
        <v>167</v>
      </c>
      <c r="X966" s="27">
        <f t="shared" ref="X966:X967" si="5101">ROUND(IF($F966=0,R966,IF($F966=1,R966,IF($F966=2,R966,IF($F966=3,R966,IF($F966=4,R966,IF($F966=5,R966,0))))))*L966,0)</f>
        <v>170</v>
      </c>
      <c r="Y966" s="27">
        <f t="shared" ref="Y966:Y967" si="5102">ROUND(IF($F966=0,M966,IF($F966=5,M966,0))*H966,0)</f>
        <v>132</v>
      </c>
      <c r="Z966" s="27">
        <f t="shared" ref="Z966:Z967" si="5103">ROUND(IF($F966=0,N966,IF($F966=5,N966,0))*H966,0)</f>
        <v>132</v>
      </c>
      <c r="AA966" s="27">
        <f t="shared" ref="AA966:AA967" si="5104">ROUND(IF($F966=0,O966,IF($F966=1,O966,IF($F966=5,O966,0)))*I966,0)</f>
        <v>156</v>
      </c>
      <c r="AB966" s="27">
        <f t="shared" ref="AB966:AB967" si="5105">ROUND(IF($F966=0,P966,IF($F966=1,P966,IF($F966=2,P966,IF($F966=5,P966,0))))*J966,0)</f>
        <v>163</v>
      </c>
      <c r="AC966" s="27">
        <f t="shared" ref="AC966:AC967" si="5106">ROUND(IF($F966=0,Q966,IF($F966=1,Q966,IF($F966=2,Q966,IF($F966=3,Q966,IF($F966=5,Q966,0)))))*K966,0)</f>
        <v>167</v>
      </c>
      <c r="AD966" s="27">
        <f t="shared" ref="AD966:AD967" si="5107">ROUND(IF($F966=0,R966,IF($F966=1,R966,IF($F966=2,R966,IF($F966=3,R966,IF($F966=4,R966,IF($F966=5,R966,0))))))*L966,0)</f>
        <v>170</v>
      </c>
    </row>
    <row r="967" spans="1:30" s="2" customFormat="1" ht="18.600000000000001" customHeight="1" outlineLevel="1">
      <c r="A967" s="72"/>
      <c r="B967" s="72"/>
      <c r="C967" s="25" t="s">
        <v>1108</v>
      </c>
      <c r="D967" s="25" t="s">
        <v>1122</v>
      </c>
      <c r="E967" s="4"/>
      <c r="F967" s="9">
        <v>1</v>
      </c>
      <c r="G967" s="9"/>
      <c r="H967" s="3">
        <v>0.75</v>
      </c>
      <c r="I967" s="3">
        <v>0.9</v>
      </c>
      <c r="J967" s="3">
        <v>0.95</v>
      </c>
      <c r="K967" s="3">
        <v>0.95</v>
      </c>
      <c r="L967" s="3">
        <v>0.95</v>
      </c>
      <c r="M967" s="5">
        <f>VLOOKUP($C967,'[1]1.계획인구(행정)'!$C$7:$U$501,14,FALSE)</f>
        <v>74</v>
      </c>
      <c r="N967" s="5">
        <f>VLOOKUP($C967,'[1]1.계획인구(행정)'!$C$7:$U$501,15,FALSE)</f>
        <v>74</v>
      </c>
      <c r="O967" s="5">
        <f>VLOOKUP($C967,'[1]1.계획인구(행정)'!$C$7:$U$501,16,FALSE)</f>
        <v>73</v>
      </c>
      <c r="P967" s="5">
        <f>VLOOKUP($C967,'[1]1.계획인구(행정)'!$C$7:$U$501,17,FALSE)</f>
        <v>72</v>
      </c>
      <c r="Q967" s="5">
        <f>VLOOKUP($C967,'[1]1.계획인구(행정)'!$C$7:$U$501,18,FALSE)</f>
        <v>74</v>
      </c>
      <c r="R967" s="5">
        <f>VLOOKUP($C967,'[1]1.계획인구(행정)'!$C$7:$U$501,19,FALSE)</f>
        <v>76</v>
      </c>
      <c r="S967" s="27">
        <f t="shared" si="5096"/>
        <v>0</v>
      </c>
      <c r="T967" s="27">
        <f t="shared" si="5097"/>
        <v>0</v>
      </c>
      <c r="U967" s="27">
        <f t="shared" si="5098"/>
        <v>66</v>
      </c>
      <c r="V967" s="27">
        <f t="shared" si="5099"/>
        <v>68</v>
      </c>
      <c r="W967" s="27">
        <f t="shared" si="5100"/>
        <v>70</v>
      </c>
      <c r="X967" s="27">
        <f t="shared" si="5101"/>
        <v>72</v>
      </c>
      <c r="Y967" s="27">
        <f t="shared" si="5102"/>
        <v>0</v>
      </c>
      <c r="Z967" s="27">
        <f t="shared" si="5103"/>
        <v>0</v>
      </c>
      <c r="AA967" s="27">
        <f t="shared" si="5104"/>
        <v>66</v>
      </c>
      <c r="AB967" s="27">
        <f t="shared" si="5105"/>
        <v>68</v>
      </c>
      <c r="AC967" s="27">
        <f t="shared" si="5106"/>
        <v>70</v>
      </c>
      <c r="AD967" s="27">
        <f t="shared" si="5107"/>
        <v>72</v>
      </c>
    </row>
    <row r="968" spans="1:30" s="2" customFormat="1" ht="18.600000000000001" customHeight="1">
      <c r="A968" s="72"/>
      <c r="B968" s="72" t="s">
        <v>565</v>
      </c>
      <c r="C968" s="25" t="s">
        <v>187</v>
      </c>
      <c r="D968" s="25" t="s">
        <v>2</v>
      </c>
      <c r="E968" s="4"/>
      <c r="F968" s="9"/>
      <c r="G968" s="9"/>
      <c r="H968" s="3"/>
      <c r="I968" s="3"/>
      <c r="J968" s="3"/>
      <c r="K968" s="3"/>
      <c r="L968" s="3"/>
      <c r="M968" s="5">
        <f>SUMPRODUCT(($D969:$D970="계")*(M969:M970))</f>
        <v>328</v>
      </c>
      <c r="N968" s="5">
        <f t="shared" ref="N968:O968" si="5108">SUMPRODUCT(($D969:$D970="계")*(N969:N970))</f>
        <v>328</v>
      </c>
      <c r="O968" s="5">
        <f t="shared" si="5108"/>
        <v>323</v>
      </c>
      <c r="P968" s="5">
        <f t="shared" ref="P968" si="5109">SUMPRODUCT(($D969:$D970="계")*(P969:P970))</f>
        <v>321</v>
      </c>
      <c r="Q968" s="5">
        <f t="shared" ref="Q968" si="5110">SUMPRODUCT(($D969:$D970="계")*(Q969:Q970))</f>
        <v>328</v>
      </c>
      <c r="R968" s="5">
        <f t="shared" ref="R968" si="5111">SUMPRODUCT(($D969:$D970="계")*(R969:R970))</f>
        <v>334</v>
      </c>
      <c r="S968" s="5">
        <f t="shared" ref="S968:T968" si="5112">SUMPRODUCT(($D969:$D970="계")*(S969:S970))</f>
        <v>246</v>
      </c>
      <c r="T968" s="5">
        <f t="shared" si="5112"/>
        <v>246</v>
      </c>
      <c r="U968" s="5">
        <f t="shared" ref="U968" si="5113">SUMPRODUCT(($D969:$D970="계")*(U969:U970))</f>
        <v>290</v>
      </c>
      <c r="V968" s="5">
        <f t="shared" ref="V968" si="5114">SUMPRODUCT(($D969:$D970="계")*(V969:V970))</f>
        <v>305</v>
      </c>
      <c r="W968" s="5">
        <f t="shared" ref="W968" si="5115">SUMPRODUCT(($D969:$D970="계")*(W969:W970))</f>
        <v>312</v>
      </c>
      <c r="X968" s="5">
        <f t="shared" ref="X968" si="5116">SUMPRODUCT(($D969:$D970="계")*(X969:X970))</f>
        <v>317</v>
      </c>
      <c r="Y968" s="5">
        <f t="shared" ref="Y968:Z968" si="5117">SUMPRODUCT(($D969:$D970="계")*(Y969:Y970))</f>
        <v>246</v>
      </c>
      <c r="Z968" s="5">
        <f t="shared" si="5117"/>
        <v>246</v>
      </c>
      <c r="AA968" s="5">
        <f t="shared" ref="AA968" si="5118">SUMPRODUCT(($D969:$D970="계")*(AA969:AA970))</f>
        <v>290</v>
      </c>
      <c r="AB968" s="5">
        <f t="shared" ref="AB968" si="5119">SUMPRODUCT(($D969:$D970="계")*(AB969:AB970))</f>
        <v>305</v>
      </c>
      <c r="AC968" s="5">
        <f t="shared" ref="AC968" si="5120">SUMPRODUCT(($D969:$D970="계")*(AC969:AC970))</f>
        <v>312</v>
      </c>
      <c r="AD968" s="5">
        <f t="shared" ref="AD968" si="5121">SUMPRODUCT(($D969:$D970="계")*(AD969:AD970))</f>
        <v>317</v>
      </c>
    </row>
    <row r="969" spans="1:30" s="2" customFormat="1" ht="18.600000000000001" customHeight="1" outlineLevel="1">
      <c r="A969" s="72"/>
      <c r="B969" s="72"/>
      <c r="C969" s="25" t="s">
        <v>1109</v>
      </c>
      <c r="D969" s="25" t="s">
        <v>1122</v>
      </c>
      <c r="E969" s="4"/>
      <c r="F969" s="9">
        <v>0</v>
      </c>
      <c r="G969" s="9"/>
      <c r="H969" s="3">
        <v>0.75</v>
      </c>
      <c r="I969" s="3">
        <v>0.9</v>
      </c>
      <c r="J969" s="3">
        <v>0.95</v>
      </c>
      <c r="K969" s="3">
        <v>0.95</v>
      </c>
      <c r="L969" s="3">
        <v>0.95</v>
      </c>
      <c r="M969" s="5">
        <f>VLOOKUP($C969,'[1]1.계획인구(행정)'!$C$7:$U$501,14,FALSE)</f>
        <v>148</v>
      </c>
      <c r="N969" s="5">
        <f>VLOOKUP($C969,'[1]1.계획인구(행정)'!$C$7:$U$501,15,FALSE)</f>
        <v>148</v>
      </c>
      <c r="O969" s="5">
        <f>VLOOKUP($C969,'[1]1.계획인구(행정)'!$C$7:$U$501,16,FALSE)</f>
        <v>146</v>
      </c>
      <c r="P969" s="5">
        <f>VLOOKUP($C969,'[1]1.계획인구(행정)'!$C$7:$U$501,17,FALSE)</f>
        <v>145</v>
      </c>
      <c r="Q969" s="5">
        <f>VLOOKUP($C969,'[1]1.계획인구(행정)'!$C$7:$U$501,18,FALSE)</f>
        <v>148</v>
      </c>
      <c r="R969" s="5">
        <f>VLOOKUP($C969,'[1]1.계획인구(행정)'!$C$7:$U$501,19,FALSE)</f>
        <v>151</v>
      </c>
      <c r="S969" s="27">
        <f t="shared" ref="S969:S970" si="5122">ROUND(IF($F969=0,M969,IF($F969=5,0,0))*H969,0)</f>
        <v>111</v>
      </c>
      <c r="T969" s="27">
        <f t="shared" ref="T969:T970" si="5123">ROUND(IF($F969=0,N969,IF($F969=5,0,0))*H969,0)</f>
        <v>111</v>
      </c>
      <c r="U969" s="27">
        <f t="shared" ref="U969:U970" si="5124">ROUND(IF($F969=0,O969,IF($F969=1,O969,IF($F969=5,O969,0)))*I969,0)</f>
        <v>131</v>
      </c>
      <c r="V969" s="27">
        <f t="shared" ref="V969:V970" si="5125">ROUND(IF($F969=0,P969,IF($F969=1,P969,IF($F969=2,P969,IF($F969=5,P969,0))))*J969,0)</f>
        <v>138</v>
      </c>
      <c r="W969" s="27">
        <f t="shared" ref="W969:W970" si="5126">ROUND(IF($F969=0,Q969,IF($F969=1,Q969,IF($F969=2,Q969,IF($F969=3,Q969,IF($F969=5,Q969,0)))))*K969,0)</f>
        <v>141</v>
      </c>
      <c r="X969" s="27">
        <f t="shared" ref="X969:X970" si="5127">ROUND(IF($F969=0,R969,IF($F969=1,R969,IF($F969=2,R969,IF($F969=3,R969,IF($F969=4,R969,IF($F969=5,R969,0))))))*L969,0)</f>
        <v>143</v>
      </c>
      <c r="Y969" s="27">
        <f t="shared" ref="Y969:Y970" si="5128">ROUND(IF($F969=0,M969,IF($F969=5,M969,0))*H969,0)</f>
        <v>111</v>
      </c>
      <c r="Z969" s="27">
        <f t="shared" ref="Z969:Z970" si="5129">ROUND(IF($F969=0,N969,IF($F969=5,N969,0))*H969,0)</f>
        <v>111</v>
      </c>
      <c r="AA969" s="27">
        <f t="shared" ref="AA969:AA970" si="5130">ROUND(IF($F969=0,O969,IF($F969=1,O969,IF($F969=5,O969,0)))*I969,0)</f>
        <v>131</v>
      </c>
      <c r="AB969" s="27">
        <f t="shared" ref="AB969:AB970" si="5131">ROUND(IF($F969=0,P969,IF($F969=1,P969,IF($F969=2,P969,IF($F969=5,P969,0))))*J969,0)</f>
        <v>138</v>
      </c>
      <c r="AC969" s="27">
        <f t="shared" ref="AC969:AC970" si="5132">ROUND(IF($F969=0,Q969,IF($F969=1,Q969,IF($F969=2,Q969,IF($F969=3,Q969,IF($F969=5,Q969,0)))))*K969,0)</f>
        <v>141</v>
      </c>
      <c r="AD969" s="27">
        <f t="shared" ref="AD969:AD970" si="5133">ROUND(IF($F969=0,R969,IF($F969=1,R969,IF($F969=2,R969,IF($F969=3,R969,IF($F969=4,R969,IF($F969=5,R969,0))))))*L969,0)</f>
        <v>143</v>
      </c>
    </row>
    <row r="970" spans="1:30" s="2" customFormat="1" ht="18.600000000000001" customHeight="1" outlineLevel="1">
      <c r="A970" s="72"/>
      <c r="B970" s="72"/>
      <c r="C970" s="25" t="s">
        <v>1110</v>
      </c>
      <c r="D970" s="25" t="s">
        <v>1122</v>
      </c>
      <c r="E970" s="4"/>
      <c r="F970" s="9">
        <v>0</v>
      </c>
      <c r="G970" s="9"/>
      <c r="H970" s="3">
        <v>0.75</v>
      </c>
      <c r="I970" s="3">
        <v>0.9</v>
      </c>
      <c r="J970" s="3">
        <v>0.95</v>
      </c>
      <c r="K970" s="3">
        <v>0.95</v>
      </c>
      <c r="L970" s="3">
        <v>0.95</v>
      </c>
      <c r="M970" s="5">
        <f>VLOOKUP($C970,'[1]1.계획인구(행정)'!$C$7:$U$501,14,FALSE)</f>
        <v>180</v>
      </c>
      <c r="N970" s="5">
        <f>VLOOKUP($C970,'[1]1.계획인구(행정)'!$C$7:$U$501,15,FALSE)</f>
        <v>180</v>
      </c>
      <c r="O970" s="5">
        <f>VLOOKUP($C970,'[1]1.계획인구(행정)'!$C$7:$U$501,16,FALSE)</f>
        <v>177</v>
      </c>
      <c r="P970" s="5">
        <f>VLOOKUP($C970,'[1]1.계획인구(행정)'!$C$7:$U$501,17,FALSE)</f>
        <v>176</v>
      </c>
      <c r="Q970" s="5">
        <f>VLOOKUP($C970,'[1]1.계획인구(행정)'!$C$7:$U$501,18,FALSE)</f>
        <v>180</v>
      </c>
      <c r="R970" s="5">
        <f>VLOOKUP($C970,'[1]1.계획인구(행정)'!$C$7:$U$501,19,FALSE)</f>
        <v>183</v>
      </c>
      <c r="S970" s="27">
        <f t="shared" si="5122"/>
        <v>135</v>
      </c>
      <c r="T970" s="27">
        <f t="shared" si="5123"/>
        <v>135</v>
      </c>
      <c r="U970" s="27">
        <f t="shared" si="5124"/>
        <v>159</v>
      </c>
      <c r="V970" s="27">
        <f t="shared" si="5125"/>
        <v>167</v>
      </c>
      <c r="W970" s="27">
        <f t="shared" si="5126"/>
        <v>171</v>
      </c>
      <c r="X970" s="27">
        <f t="shared" si="5127"/>
        <v>174</v>
      </c>
      <c r="Y970" s="27">
        <f t="shared" si="5128"/>
        <v>135</v>
      </c>
      <c r="Z970" s="27">
        <f t="shared" si="5129"/>
        <v>135</v>
      </c>
      <c r="AA970" s="27">
        <f t="shared" si="5130"/>
        <v>159</v>
      </c>
      <c r="AB970" s="27">
        <f t="shared" si="5131"/>
        <v>167</v>
      </c>
      <c r="AC970" s="27">
        <f t="shared" si="5132"/>
        <v>171</v>
      </c>
      <c r="AD970" s="27">
        <f t="shared" si="5133"/>
        <v>174</v>
      </c>
    </row>
    <row r="971" spans="1:30" s="2" customFormat="1" ht="18.600000000000001" customHeight="1">
      <c r="A971" s="72"/>
      <c r="B971" s="72" t="s">
        <v>566</v>
      </c>
      <c r="C971" s="25" t="s">
        <v>449</v>
      </c>
      <c r="D971" s="25" t="s">
        <v>2</v>
      </c>
      <c r="E971" s="4"/>
      <c r="F971" s="9"/>
      <c r="G971" s="9"/>
      <c r="H971" s="3"/>
      <c r="I971" s="3"/>
      <c r="J971" s="3"/>
      <c r="K971" s="3"/>
      <c r="L971" s="3"/>
      <c r="M971" s="5">
        <f>SUMPRODUCT(($D972:$D976="계")*(M972:M976))</f>
        <v>203</v>
      </c>
      <c r="N971" s="5">
        <f t="shared" ref="N971:R971" si="5134">SUMPRODUCT(($D972:$D976="계")*(N972:N976))</f>
        <v>203</v>
      </c>
      <c r="O971" s="5">
        <f t="shared" si="5134"/>
        <v>200</v>
      </c>
      <c r="P971" s="5">
        <f t="shared" si="5134"/>
        <v>197</v>
      </c>
      <c r="Q971" s="5">
        <f t="shared" si="5134"/>
        <v>203</v>
      </c>
      <c r="R971" s="5">
        <f t="shared" si="5134"/>
        <v>206</v>
      </c>
      <c r="S971" s="5">
        <f t="shared" ref="S971:T971" si="5135">SUMPRODUCT(($D972:$D976="계")*(S972:S976))</f>
        <v>152</v>
      </c>
      <c r="T971" s="5">
        <f t="shared" si="5135"/>
        <v>152</v>
      </c>
      <c r="U971" s="5">
        <f t="shared" ref="U971" si="5136">SUMPRODUCT(($D972:$D976="계")*(U972:U976))</f>
        <v>180</v>
      </c>
      <c r="V971" s="5">
        <f t="shared" ref="V971" si="5137">SUMPRODUCT(($D972:$D976="계")*(V972:V976))</f>
        <v>188</v>
      </c>
      <c r="W971" s="5">
        <f t="shared" ref="W971" si="5138">SUMPRODUCT(($D972:$D976="계")*(W972:W976))</f>
        <v>193</v>
      </c>
      <c r="X971" s="5">
        <f t="shared" ref="X971" si="5139">SUMPRODUCT(($D972:$D976="계")*(X972:X976))</f>
        <v>195</v>
      </c>
      <c r="Y971" s="5">
        <f t="shared" ref="Y971:Z971" si="5140">SUMPRODUCT(($D972:$D976="계")*(Y972:Y976))</f>
        <v>152</v>
      </c>
      <c r="Z971" s="5">
        <f t="shared" si="5140"/>
        <v>152</v>
      </c>
      <c r="AA971" s="5">
        <f t="shared" ref="AA971" si="5141">SUMPRODUCT(($D972:$D976="계")*(AA972:AA976))</f>
        <v>180</v>
      </c>
      <c r="AB971" s="5">
        <f t="shared" ref="AB971" si="5142">SUMPRODUCT(($D972:$D976="계")*(AB972:AB976))</f>
        <v>188</v>
      </c>
      <c r="AC971" s="5">
        <f t="shared" ref="AC971" si="5143">SUMPRODUCT(($D972:$D976="계")*(AC972:AC976))</f>
        <v>193</v>
      </c>
      <c r="AD971" s="5">
        <f t="shared" ref="AD971" si="5144">SUMPRODUCT(($D972:$D976="계")*(AD972:AD976))</f>
        <v>195</v>
      </c>
    </row>
    <row r="972" spans="1:30" s="2" customFormat="1" ht="18.600000000000001" customHeight="1" outlineLevel="1">
      <c r="A972" s="72"/>
      <c r="B972" s="72"/>
      <c r="C972" s="25" t="s">
        <v>1111</v>
      </c>
      <c r="D972" s="25" t="s">
        <v>1122</v>
      </c>
      <c r="E972" s="4"/>
      <c r="F972" s="9">
        <v>0</v>
      </c>
      <c r="G972" s="9"/>
      <c r="H972" s="3">
        <v>0.75</v>
      </c>
      <c r="I972" s="3">
        <v>0.9</v>
      </c>
      <c r="J972" s="3">
        <v>0.95</v>
      </c>
      <c r="K972" s="3">
        <v>0.95</v>
      </c>
      <c r="L972" s="3">
        <v>0.95</v>
      </c>
      <c r="M972" s="5">
        <f>VLOOKUP($C972,'[1]1.계획인구(행정)'!$C$7:$U$501,14,FALSE)</f>
        <v>35</v>
      </c>
      <c r="N972" s="5">
        <f>VLOOKUP($C972,'[1]1.계획인구(행정)'!$C$7:$U$501,15,FALSE)</f>
        <v>35</v>
      </c>
      <c r="O972" s="5">
        <f>VLOOKUP($C972,'[1]1.계획인구(행정)'!$C$7:$U$501,16,FALSE)</f>
        <v>34</v>
      </c>
      <c r="P972" s="5">
        <f>VLOOKUP($C972,'[1]1.계획인구(행정)'!$C$7:$U$501,17,FALSE)</f>
        <v>34</v>
      </c>
      <c r="Q972" s="5">
        <f>VLOOKUP($C972,'[1]1.계획인구(행정)'!$C$7:$U$501,18,FALSE)</f>
        <v>35</v>
      </c>
      <c r="R972" s="5">
        <f>VLOOKUP($C972,'[1]1.계획인구(행정)'!$C$7:$U$501,19,FALSE)</f>
        <v>36</v>
      </c>
      <c r="S972" s="27">
        <f t="shared" ref="S972:S976" si="5145">ROUND(IF($F972=0,M972,IF($F972=5,0,0))*H972,0)</f>
        <v>26</v>
      </c>
      <c r="T972" s="27">
        <f t="shared" ref="T972:T976" si="5146">ROUND(IF($F972=0,N972,IF($F972=5,0,0))*H972,0)</f>
        <v>26</v>
      </c>
      <c r="U972" s="27">
        <f t="shared" ref="U972:U976" si="5147">ROUND(IF($F972=0,O972,IF($F972=1,O972,IF($F972=5,O972,0)))*I972,0)</f>
        <v>31</v>
      </c>
      <c r="V972" s="27">
        <f t="shared" ref="V972:V976" si="5148">ROUND(IF($F972=0,P972,IF($F972=1,P972,IF($F972=2,P972,IF($F972=5,P972,0))))*J972,0)</f>
        <v>32</v>
      </c>
      <c r="W972" s="27">
        <f t="shared" ref="W972:W976" si="5149">ROUND(IF($F972=0,Q972,IF($F972=1,Q972,IF($F972=2,Q972,IF($F972=3,Q972,IF($F972=5,Q972,0)))))*K972,0)</f>
        <v>33</v>
      </c>
      <c r="X972" s="27">
        <f t="shared" ref="X972:X976" si="5150">ROUND(IF($F972=0,R972,IF($F972=1,R972,IF($F972=2,R972,IF($F972=3,R972,IF($F972=4,R972,IF($F972=5,R972,0))))))*L972,0)</f>
        <v>34</v>
      </c>
      <c r="Y972" s="27">
        <f t="shared" ref="Y972:Y976" si="5151">ROUND(IF($F972=0,M972,IF($F972=5,M972,0))*H972,0)</f>
        <v>26</v>
      </c>
      <c r="Z972" s="27">
        <f t="shared" ref="Z972:Z976" si="5152">ROUND(IF($F972=0,N972,IF($F972=5,N972,0))*H972,0)</f>
        <v>26</v>
      </c>
      <c r="AA972" s="27">
        <f t="shared" ref="AA972:AA976" si="5153">ROUND(IF($F972=0,O972,IF($F972=1,O972,IF($F972=5,O972,0)))*I972,0)</f>
        <v>31</v>
      </c>
      <c r="AB972" s="27">
        <f t="shared" ref="AB972:AB976" si="5154">ROUND(IF($F972=0,P972,IF($F972=1,P972,IF($F972=2,P972,IF($F972=5,P972,0))))*J972,0)</f>
        <v>32</v>
      </c>
      <c r="AC972" s="27">
        <f t="shared" ref="AC972:AC976" si="5155">ROUND(IF($F972=0,Q972,IF($F972=1,Q972,IF($F972=2,Q972,IF($F972=3,Q972,IF($F972=5,Q972,0)))))*K972,0)</f>
        <v>33</v>
      </c>
      <c r="AD972" s="27">
        <f t="shared" ref="AD972:AD976" si="5156">ROUND(IF($F972=0,R972,IF($F972=1,R972,IF($F972=2,R972,IF($F972=3,R972,IF($F972=4,R972,IF($F972=5,R972,0))))))*L972,0)</f>
        <v>34</v>
      </c>
    </row>
    <row r="973" spans="1:30" s="2" customFormat="1" ht="18.600000000000001" customHeight="1" outlineLevel="1">
      <c r="A973" s="72"/>
      <c r="B973" s="72"/>
      <c r="C973" s="25" t="s">
        <v>1112</v>
      </c>
      <c r="D973" s="25" t="s">
        <v>1122</v>
      </c>
      <c r="E973" s="4"/>
      <c r="F973" s="9">
        <v>0</v>
      </c>
      <c r="G973" s="9"/>
      <c r="H973" s="3">
        <v>0.75</v>
      </c>
      <c r="I973" s="3">
        <v>0.9</v>
      </c>
      <c r="J973" s="3">
        <v>0.95</v>
      </c>
      <c r="K973" s="3">
        <v>0.95</v>
      </c>
      <c r="L973" s="3">
        <v>0.95</v>
      </c>
      <c r="M973" s="5">
        <f>VLOOKUP($C973,'[1]1.계획인구(행정)'!$C$7:$U$501,14,FALSE)</f>
        <v>40</v>
      </c>
      <c r="N973" s="5">
        <f>VLOOKUP($C973,'[1]1.계획인구(행정)'!$C$7:$U$501,15,FALSE)</f>
        <v>40</v>
      </c>
      <c r="O973" s="5">
        <f>VLOOKUP($C973,'[1]1.계획인구(행정)'!$C$7:$U$501,16,FALSE)</f>
        <v>39</v>
      </c>
      <c r="P973" s="5">
        <f>VLOOKUP($C973,'[1]1.계획인구(행정)'!$C$7:$U$501,17,FALSE)</f>
        <v>39</v>
      </c>
      <c r="Q973" s="5">
        <f>VLOOKUP($C973,'[1]1.계획인구(행정)'!$C$7:$U$501,18,FALSE)</f>
        <v>40</v>
      </c>
      <c r="R973" s="5">
        <f>VLOOKUP($C973,'[1]1.계획인구(행정)'!$C$7:$U$501,19,FALSE)</f>
        <v>41</v>
      </c>
      <c r="S973" s="27">
        <f t="shared" si="5145"/>
        <v>30</v>
      </c>
      <c r="T973" s="27">
        <f t="shared" si="5146"/>
        <v>30</v>
      </c>
      <c r="U973" s="27">
        <f t="shared" si="5147"/>
        <v>35</v>
      </c>
      <c r="V973" s="27">
        <f t="shared" si="5148"/>
        <v>37</v>
      </c>
      <c r="W973" s="27">
        <f t="shared" si="5149"/>
        <v>38</v>
      </c>
      <c r="X973" s="27">
        <f t="shared" si="5150"/>
        <v>39</v>
      </c>
      <c r="Y973" s="27">
        <f t="shared" si="5151"/>
        <v>30</v>
      </c>
      <c r="Z973" s="27">
        <f t="shared" si="5152"/>
        <v>30</v>
      </c>
      <c r="AA973" s="27">
        <f t="shared" si="5153"/>
        <v>35</v>
      </c>
      <c r="AB973" s="27">
        <f t="shared" si="5154"/>
        <v>37</v>
      </c>
      <c r="AC973" s="27">
        <f t="shared" si="5155"/>
        <v>38</v>
      </c>
      <c r="AD973" s="27">
        <f t="shared" si="5156"/>
        <v>39</v>
      </c>
    </row>
    <row r="974" spans="1:30" s="2" customFormat="1" ht="18.600000000000001" customHeight="1" outlineLevel="1">
      <c r="A974" s="72"/>
      <c r="B974" s="72"/>
      <c r="C974" s="25" t="s">
        <v>1113</v>
      </c>
      <c r="D974" s="25" t="s">
        <v>1122</v>
      </c>
      <c r="E974" s="4"/>
      <c r="F974" s="9">
        <v>0</v>
      </c>
      <c r="G974" s="9"/>
      <c r="H974" s="3">
        <v>0.75</v>
      </c>
      <c r="I974" s="3">
        <v>0.9</v>
      </c>
      <c r="J974" s="3">
        <v>0.95</v>
      </c>
      <c r="K974" s="3">
        <v>0.95</v>
      </c>
      <c r="L974" s="3">
        <v>0.95</v>
      </c>
      <c r="M974" s="5">
        <f>VLOOKUP($C974,'[1]1.계획인구(행정)'!$C$7:$U$501,14,FALSE)</f>
        <v>47</v>
      </c>
      <c r="N974" s="5">
        <f>VLOOKUP($C974,'[1]1.계획인구(행정)'!$C$7:$U$501,15,FALSE)</f>
        <v>47</v>
      </c>
      <c r="O974" s="5">
        <f>VLOOKUP($C974,'[1]1.계획인구(행정)'!$C$7:$U$501,16,FALSE)</f>
        <v>47</v>
      </c>
      <c r="P974" s="5">
        <f>VLOOKUP($C974,'[1]1.계획인구(행정)'!$C$7:$U$501,17,FALSE)</f>
        <v>46</v>
      </c>
      <c r="Q974" s="5">
        <f>VLOOKUP($C974,'[1]1.계획인구(행정)'!$C$7:$U$501,18,FALSE)</f>
        <v>47</v>
      </c>
      <c r="R974" s="5">
        <f>VLOOKUP($C974,'[1]1.계획인구(행정)'!$C$7:$U$501,19,FALSE)</f>
        <v>47</v>
      </c>
      <c r="S974" s="27">
        <f t="shared" si="5145"/>
        <v>35</v>
      </c>
      <c r="T974" s="27">
        <f t="shared" si="5146"/>
        <v>35</v>
      </c>
      <c r="U974" s="27">
        <f t="shared" si="5147"/>
        <v>42</v>
      </c>
      <c r="V974" s="27">
        <f t="shared" si="5148"/>
        <v>44</v>
      </c>
      <c r="W974" s="27">
        <f t="shared" si="5149"/>
        <v>45</v>
      </c>
      <c r="X974" s="27">
        <f t="shared" si="5150"/>
        <v>45</v>
      </c>
      <c r="Y974" s="27">
        <f t="shared" si="5151"/>
        <v>35</v>
      </c>
      <c r="Z974" s="27">
        <f t="shared" si="5152"/>
        <v>35</v>
      </c>
      <c r="AA974" s="27">
        <f t="shared" si="5153"/>
        <v>42</v>
      </c>
      <c r="AB974" s="27">
        <f t="shared" si="5154"/>
        <v>44</v>
      </c>
      <c r="AC974" s="27">
        <f t="shared" si="5155"/>
        <v>45</v>
      </c>
      <c r="AD974" s="27">
        <f t="shared" si="5156"/>
        <v>45</v>
      </c>
    </row>
    <row r="975" spans="1:30" s="2" customFormat="1" ht="18.600000000000001" customHeight="1" outlineLevel="1">
      <c r="A975" s="72"/>
      <c r="B975" s="72"/>
      <c r="C975" s="25" t="s">
        <v>1114</v>
      </c>
      <c r="D975" s="25" t="s">
        <v>1122</v>
      </c>
      <c r="E975" s="4"/>
      <c r="F975" s="9">
        <v>0</v>
      </c>
      <c r="G975" s="9"/>
      <c r="H975" s="3">
        <v>0.75</v>
      </c>
      <c r="I975" s="3">
        <v>0.9</v>
      </c>
      <c r="J975" s="3">
        <v>0.95</v>
      </c>
      <c r="K975" s="3">
        <v>0.95</v>
      </c>
      <c r="L975" s="3">
        <v>0.95</v>
      </c>
      <c r="M975" s="5">
        <f>VLOOKUP($C975,'[1]1.계획인구(행정)'!$C$7:$U$501,14,FALSE)</f>
        <v>11</v>
      </c>
      <c r="N975" s="5">
        <f>VLOOKUP($C975,'[1]1.계획인구(행정)'!$C$7:$U$501,15,FALSE)</f>
        <v>11</v>
      </c>
      <c r="O975" s="5">
        <f>VLOOKUP($C975,'[1]1.계획인구(행정)'!$C$7:$U$501,16,FALSE)</f>
        <v>11</v>
      </c>
      <c r="P975" s="5">
        <f>VLOOKUP($C975,'[1]1.계획인구(행정)'!$C$7:$U$501,17,FALSE)</f>
        <v>10</v>
      </c>
      <c r="Q975" s="5">
        <f>VLOOKUP($C975,'[1]1.계획인구(행정)'!$C$7:$U$501,18,FALSE)</f>
        <v>11</v>
      </c>
      <c r="R975" s="5">
        <f>VLOOKUP($C975,'[1]1.계획인구(행정)'!$C$7:$U$501,19,FALSE)</f>
        <v>11</v>
      </c>
      <c r="S975" s="27">
        <f t="shared" si="5145"/>
        <v>8</v>
      </c>
      <c r="T975" s="27">
        <f t="shared" si="5146"/>
        <v>8</v>
      </c>
      <c r="U975" s="27">
        <f t="shared" si="5147"/>
        <v>10</v>
      </c>
      <c r="V975" s="27">
        <f t="shared" si="5148"/>
        <v>10</v>
      </c>
      <c r="W975" s="27">
        <f t="shared" si="5149"/>
        <v>10</v>
      </c>
      <c r="X975" s="27">
        <f t="shared" si="5150"/>
        <v>10</v>
      </c>
      <c r="Y975" s="27">
        <f t="shared" si="5151"/>
        <v>8</v>
      </c>
      <c r="Z975" s="27">
        <f t="shared" si="5152"/>
        <v>8</v>
      </c>
      <c r="AA975" s="27">
        <f t="shared" si="5153"/>
        <v>10</v>
      </c>
      <c r="AB975" s="27">
        <f t="shared" si="5154"/>
        <v>10</v>
      </c>
      <c r="AC975" s="27">
        <f t="shared" si="5155"/>
        <v>10</v>
      </c>
      <c r="AD975" s="27">
        <f t="shared" si="5156"/>
        <v>10</v>
      </c>
    </row>
    <row r="976" spans="1:30" s="2" customFormat="1" ht="18.600000000000001" customHeight="1" outlineLevel="1">
      <c r="A976" s="72"/>
      <c r="B976" s="72"/>
      <c r="C976" s="25" t="s">
        <v>1115</v>
      </c>
      <c r="D976" s="25" t="s">
        <v>1122</v>
      </c>
      <c r="E976" s="4"/>
      <c r="F976" s="9">
        <v>0</v>
      </c>
      <c r="G976" s="9"/>
      <c r="H976" s="3">
        <v>0.75</v>
      </c>
      <c r="I976" s="3">
        <v>0.9</v>
      </c>
      <c r="J976" s="3">
        <v>0.95</v>
      </c>
      <c r="K976" s="3">
        <v>0.95</v>
      </c>
      <c r="L976" s="3">
        <v>0.95</v>
      </c>
      <c r="M976" s="5">
        <f>VLOOKUP($C976,'[1]1.계획인구(행정)'!$C$7:$U$501,14,FALSE)</f>
        <v>70</v>
      </c>
      <c r="N976" s="5">
        <f>VLOOKUP($C976,'[1]1.계획인구(행정)'!$C$7:$U$501,15,FALSE)</f>
        <v>70</v>
      </c>
      <c r="O976" s="5">
        <f>VLOOKUP($C976,'[1]1.계획인구(행정)'!$C$7:$U$501,16,FALSE)</f>
        <v>69</v>
      </c>
      <c r="P976" s="5">
        <f>VLOOKUP($C976,'[1]1.계획인구(행정)'!$C$7:$U$501,17,FALSE)</f>
        <v>68</v>
      </c>
      <c r="Q976" s="5">
        <f>VLOOKUP($C976,'[1]1.계획인구(행정)'!$C$7:$U$501,18,FALSE)</f>
        <v>70</v>
      </c>
      <c r="R976" s="5">
        <f>VLOOKUP($C976,'[1]1.계획인구(행정)'!$C$7:$U$501,19,FALSE)</f>
        <v>71</v>
      </c>
      <c r="S976" s="27">
        <f t="shared" si="5145"/>
        <v>53</v>
      </c>
      <c r="T976" s="27">
        <f t="shared" si="5146"/>
        <v>53</v>
      </c>
      <c r="U976" s="27">
        <f t="shared" si="5147"/>
        <v>62</v>
      </c>
      <c r="V976" s="27">
        <f t="shared" si="5148"/>
        <v>65</v>
      </c>
      <c r="W976" s="27">
        <f t="shared" si="5149"/>
        <v>67</v>
      </c>
      <c r="X976" s="27">
        <f t="shared" si="5150"/>
        <v>67</v>
      </c>
      <c r="Y976" s="27">
        <f t="shared" si="5151"/>
        <v>53</v>
      </c>
      <c r="Z976" s="27">
        <f t="shared" si="5152"/>
        <v>53</v>
      </c>
      <c r="AA976" s="27">
        <f t="shared" si="5153"/>
        <v>62</v>
      </c>
      <c r="AB976" s="27">
        <f t="shared" si="5154"/>
        <v>65</v>
      </c>
      <c r="AC976" s="27">
        <f t="shared" si="5155"/>
        <v>67</v>
      </c>
      <c r="AD976" s="27">
        <f t="shared" si="5156"/>
        <v>67</v>
      </c>
    </row>
    <row r="977" spans="1:33" s="2" customFormat="1" ht="18" customHeight="1">
      <c r="A977" s="72" t="s">
        <v>1520</v>
      </c>
      <c r="B977" s="72" t="s">
        <v>567</v>
      </c>
      <c r="C977" s="25" t="s">
        <v>568</v>
      </c>
      <c r="D977" s="25" t="s">
        <v>2</v>
      </c>
      <c r="E977" s="4"/>
      <c r="F977" s="9"/>
      <c r="G977" s="9"/>
      <c r="H977" s="3"/>
      <c r="I977" s="3"/>
      <c r="J977" s="3"/>
      <c r="K977" s="3"/>
      <c r="L977" s="3"/>
      <c r="M977" s="5">
        <f>SUMPRODUCT(($D978:$D980="계")*(M978:M980))</f>
        <v>151</v>
      </c>
      <c r="N977" s="5">
        <f t="shared" ref="N977:R977" si="5157">SUMPRODUCT(($D978:$D980="계")*(N978:N980))</f>
        <v>151</v>
      </c>
      <c r="O977" s="5">
        <f t="shared" si="5157"/>
        <v>149</v>
      </c>
      <c r="P977" s="5">
        <f t="shared" si="5157"/>
        <v>147</v>
      </c>
      <c r="Q977" s="5">
        <f t="shared" si="5157"/>
        <v>151</v>
      </c>
      <c r="R977" s="5">
        <f t="shared" si="5157"/>
        <v>154</v>
      </c>
      <c r="S977" s="5">
        <f t="shared" ref="S977:T977" si="5158">SUMPRODUCT(($D978:$D980="계")*(S978:S980))</f>
        <v>114</v>
      </c>
      <c r="T977" s="5">
        <f t="shared" si="5158"/>
        <v>114</v>
      </c>
      <c r="U977" s="5">
        <f t="shared" ref="U977" si="5159">SUMPRODUCT(($D978:$D980="계")*(U978:U980))</f>
        <v>134</v>
      </c>
      <c r="V977" s="5">
        <f t="shared" ref="V977" si="5160">SUMPRODUCT(($D978:$D980="계")*(V978:V980))</f>
        <v>140</v>
      </c>
      <c r="W977" s="5">
        <f t="shared" ref="W977" si="5161">SUMPRODUCT(($D978:$D980="계")*(W978:W980))</f>
        <v>144</v>
      </c>
      <c r="X977" s="5">
        <f t="shared" ref="X977" si="5162">SUMPRODUCT(($D978:$D980="계")*(X978:X980))</f>
        <v>146</v>
      </c>
      <c r="Y977" s="5">
        <f t="shared" ref="Y977:Z977" si="5163">SUMPRODUCT(($D978:$D980="계")*(Y978:Y980))</f>
        <v>114</v>
      </c>
      <c r="Z977" s="5">
        <f t="shared" si="5163"/>
        <v>114</v>
      </c>
      <c r="AA977" s="5">
        <f t="shared" ref="AA977" si="5164">SUMPRODUCT(($D978:$D980="계")*(AA978:AA980))</f>
        <v>134</v>
      </c>
      <c r="AB977" s="5">
        <f t="shared" ref="AB977" si="5165">SUMPRODUCT(($D978:$D980="계")*(AB978:AB980))</f>
        <v>140</v>
      </c>
      <c r="AC977" s="5">
        <f t="shared" ref="AC977" si="5166">SUMPRODUCT(($D978:$D980="계")*(AC978:AC980))</f>
        <v>144</v>
      </c>
      <c r="AD977" s="5">
        <f t="shared" ref="AD977" si="5167">SUMPRODUCT(($D978:$D980="계")*(AD978:AD980))</f>
        <v>146</v>
      </c>
    </row>
    <row r="978" spans="1:33" s="2" customFormat="1" ht="18" customHeight="1" outlineLevel="1">
      <c r="A978" s="72"/>
      <c r="B978" s="72"/>
      <c r="C978" s="25" t="s">
        <v>1116</v>
      </c>
      <c r="D978" s="25" t="s">
        <v>1122</v>
      </c>
      <c r="E978" s="4"/>
      <c r="F978" s="9">
        <v>0</v>
      </c>
      <c r="G978" s="9"/>
      <c r="H978" s="3">
        <v>0.75</v>
      </c>
      <c r="I978" s="3">
        <v>0.9</v>
      </c>
      <c r="J978" s="3">
        <v>0.95</v>
      </c>
      <c r="K978" s="3">
        <v>0.95</v>
      </c>
      <c r="L978" s="3">
        <v>0.95</v>
      </c>
      <c r="M978" s="5">
        <f>VLOOKUP($C978,'[1]1.계획인구(행정)'!$C$7:$U$501,14,FALSE)</f>
        <v>70</v>
      </c>
      <c r="N978" s="5">
        <f>VLOOKUP($C978,'[1]1.계획인구(행정)'!$C$7:$U$501,15,FALSE)</f>
        <v>70</v>
      </c>
      <c r="O978" s="5">
        <f>VLOOKUP($C978,'[1]1.계획인구(행정)'!$C$7:$U$501,16,FALSE)</f>
        <v>69</v>
      </c>
      <c r="P978" s="5">
        <f>VLOOKUP($C978,'[1]1.계획인구(행정)'!$C$7:$U$501,17,FALSE)</f>
        <v>68</v>
      </c>
      <c r="Q978" s="5">
        <f>VLOOKUP($C978,'[1]1.계획인구(행정)'!$C$7:$U$501,18,FALSE)</f>
        <v>70</v>
      </c>
      <c r="R978" s="5">
        <f>VLOOKUP($C978,'[1]1.계획인구(행정)'!$C$7:$U$501,19,FALSE)</f>
        <v>71</v>
      </c>
      <c r="S978" s="27">
        <f t="shared" ref="S978:S980" si="5168">ROUND(IF($F978=0,M978,IF($F978=5,0,0))*H978,0)</f>
        <v>53</v>
      </c>
      <c r="T978" s="27">
        <f t="shared" ref="T978:T980" si="5169">ROUND(IF($F978=0,N978,IF($F978=5,0,0))*H978,0)</f>
        <v>53</v>
      </c>
      <c r="U978" s="27">
        <f t="shared" ref="U978:U980" si="5170">ROUND(IF($F978=0,O978,IF($F978=1,O978,IF($F978=5,O978,0)))*I978,0)</f>
        <v>62</v>
      </c>
      <c r="V978" s="27">
        <f t="shared" ref="V978:V980" si="5171">ROUND(IF($F978=0,P978,IF($F978=1,P978,IF($F978=2,P978,IF($F978=5,P978,0))))*J978,0)</f>
        <v>65</v>
      </c>
      <c r="W978" s="27">
        <f t="shared" ref="W978:W980" si="5172">ROUND(IF($F978=0,Q978,IF($F978=1,Q978,IF($F978=2,Q978,IF($F978=3,Q978,IF($F978=5,Q978,0)))))*K978,0)</f>
        <v>67</v>
      </c>
      <c r="X978" s="27">
        <f t="shared" ref="X978:X980" si="5173">ROUND(IF($F978=0,R978,IF($F978=1,R978,IF($F978=2,R978,IF($F978=3,R978,IF($F978=4,R978,IF($F978=5,R978,0))))))*L978,0)</f>
        <v>67</v>
      </c>
      <c r="Y978" s="27">
        <f t="shared" ref="Y978:Y980" si="5174">ROUND(IF($F978=0,M978,IF($F978=5,M978,0))*H978,0)</f>
        <v>53</v>
      </c>
      <c r="Z978" s="27">
        <f t="shared" ref="Z978:Z980" si="5175">ROUND(IF($F978=0,N978,IF($F978=5,N978,0))*H978,0)</f>
        <v>53</v>
      </c>
      <c r="AA978" s="27">
        <f t="shared" ref="AA978:AA980" si="5176">ROUND(IF($F978=0,O978,IF($F978=1,O978,IF($F978=5,O978,0)))*I978,0)</f>
        <v>62</v>
      </c>
      <c r="AB978" s="27">
        <f t="shared" ref="AB978:AB980" si="5177">ROUND(IF($F978=0,P978,IF($F978=1,P978,IF($F978=2,P978,IF($F978=5,P978,0))))*J978,0)</f>
        <v>65</v>
      </c>
      <c r="AC978" s="27">
        <f t="shared" ref="AC978:AC980" si="5178">ROUND(IF($F978=0,Q978,IF($F978=1,Q978,IF($F978=2,Q978,IF($F978=3,Q978,IF($F978=5,Q978,0)))))*K978,0)</f>
        <v>67</v>
      </c>
      <c r="AD978" s="27">
        <f t="shared" ref="AD978:AD980" si="5179">ROUND(IF($F978=0,R978,IF($F978=1,R978,IF($F978=2,R978,IF($F978=3,R978,IF($F978=4,R978,IF($F978=5,R978,0))))))*L978,0)</f>
        <v>67</v>
      </c>
    </row>
    <row r="979" spans="1:33" s="2" customFormat="1" ht="18" customHeight="1" outlineLevel="1">
      <c r="A979" s="72"/>
      <c r="B979" s="72"/>
      <c r="C979" s="25" t="s">
        <v>1117</v>
      </c>
      <c r="D979" s="25" t="s">
        <v>1122</v>
      </c>
      <c r="E979" s="4"/>
      <c r="F979" s="9">
        <v>0</v>
      </c>
      <c r="G979" s="9"/>
      <c r="H979" s="3">
        <v>0.75</v>
      </c>
      <c r="I979" s="3">
        <v>0.9</v>
      </c>
      <c r="J979" s="3">
        <v>0.95</v>
      </c>
      <c r="K979" s="3">
        <v>0.95</v>
      </c>
      <c r="L979" s="3">
        <v>0.95</v>
      </c>
      <c r="M979" s="5">
        <f>VLOOKUP($C979,'[1]1.계획인구(행정)'!$C$7:$U$501,14,FALSE)</f>
        <v>75</v>
      </c>
      <c r="N979" s="5">
        <f>VLOOKUP($C979,'[1]1.계획인구(행정)'!$C$7:$U$501,15,FALSE)</f>
        <v>75</v>
      </c>
      <c r="O979" s="5">
        <f>VLOOKUP($C979,'[1]1.계획인구(행정)'!$C$7:$U$501,16,FALSE)</f>
        <v>74</v>
      </c>
      <c r="P979" s="5">
        <f>VLOOKUP($C979,'[1]1.계획인구(행정)'!$C$7:$U$501,17,FALSE)</f>
        <v>73</v>
      </c>
      <c r="Q979" s="5">
        <f>VLOOKUP($C979,'[1]1.계획인구(행정)'!$C$7:$U$501,18,FALSE)</f>
        <v>75</v>
      </c>
      <c r="R979" s="5">
        <f>VLOOKUP($C979,'[1]1.계획인구(행정)'!$C$7:$U$501,19,FALSE)</f>
        <v>77</v>
      </c>
      <c r="S979" s="27">
        <f t="shared" si="5168"/>
        <v>56</v>
      </c>
      <c r="T979" s="27">
        <f t="shared" si="5169"/>
        <v>56</v>
      </c>
      <c r="U979" s="27">
        <f t="shared" si="5170"/>
        <v>67</v>
      </c>
      <c r="V979" s="27">
        <f t="shared" si="5171"/>
        <v>69</v>
      </c>
      <c r="W979" s="27">
        <f t="shared" si="5172"/>
        <v>71</v>
      </c>
      <c r="X979" s="27">
        <f t="shared" si="5173"/>
        <v>73</v>
      </c>
      <c r="Y979" s="27">
        <f t="shared" si="5174"/>
        <v>56</v>
      </c>
      <c r="Z979" s="27">
        <f t="shared" si="5175"/>
        <v>56</v>
      </c>
      <c r="AA979" s="27">
        <f t="shared" si="5176"/>
        <v>67</v>
      </c>
      <c r="AB979" s="27">
        <f t="shared" si="5177"/>
        <v>69</v>
      </c>
      <c r="AC979" s="27">
        <f t="shared" si="5178"/>
        <v>71</v>
      </c>
      <c r="AD979" s="27">
        <f t="shared" si="5179"/>
        <v>73</v>
      </c>
    </row>
    <row r="980" spans="1:33" s="2" customFormat="1" ht="18" customHeight="1" outlineLevel="1">
      <c r="A980" s="72"/>
      <c r="B980" s="72"/>
      <c r="C980" s="25" t="s">
        <v>1118</v>
      </c>
      <c r="D980" s="25" t="s">
        <v>1122</v>
      </c>
      <c r="E980" s="4"/>
      <c r="F980" s="9">
        <v>0</v>
      </c>
      <c r="G980" s="9"/>
      <c r="H980" s="3">
        <v>0.75</v>
      </c>
      <c r="I980" s="3">
        <v>0.9</v>
      </c>
      <c r="J980" s="3">
        <v>0.95</v>
      </c>
      <c r="K980" s="3">
        <v>0.95</v>
      </c>
      <c r="L980" s="3">
        <v>0.95</v>
      </c>
      <c r="M980" s="5">
        <f>VLOOKUP($C980,'[1]1.계획인구(행정)'!$C$7:$U$501,14,FALSE)</f>
        <v>6</v>
      </c>
      <c r="N980" s="5">
        <f>VLOOKUP($C980,'[1]1.계획인구(행정)'!$C$7:$U$501,15,FALSE)</f>
        <v>6</v>
      </c>
      <c r="O980" s="5">
        <f>VLOOKUP($C980,'[1]1.계획인구(행정)'!$C$7:$U$501,16,FALSE)</f>
        <v>6</v>
      </c>
      <c r="P980" s="5">
        <f>VLOOKUP($C980,'[1]1.계획인구(행정)'!$C$7:$U$501,17,FALSE)</f>
        <v>6</v>
      </c>
      <c r="Q980" s="5">
        <f>VLOOKUP($C980,'[1]1.계획인구(행정)'!$C$7:$U$501,18,FALSE)</f>
        <v>6</v>
      </c>
      <c r="R980" s="5">
        <f>VLOOKUP($C980,'[1]1.계획인구(행정)'!$C$7:$U$501,19,FALSE)</f>
        <v>6</v>
      </c>
      <c r="S980" s="27">
        <f t="shared" si="5168"/>
        <v>5</v>
      </c>
      <c r="T980" s="27">
        <f t="shared" si="5169"/>
        <v>5</v>
      </c>
      <c r="U980" s="27">
        <f t="shared" si="5170"/>
        <v>5</v>
      </c>
      <c r="V980" s="27">
        <f t="shared" si="5171"/>
        <v>6</v>
      </c>
      <c r="W980" s="27">
        <f t="shared" si="5172"/>
        <v>6</v>
      </c>
      <c r="X980" s="27">
        <f t="shared" si="5173"/>
        <v>6</v>
      </c>
      <c r="Y980" s="27">
        <f t="shared" si="5174"/>
        <v>5</v>
      </c>
      <c r="Z980" s="27">
        <f t="shared" si="5175"/>
        <v>5</v>
      </c>
      <c r="AA980" s="27">
        <f t="shared" si="5176"/>
        <v>5</v>
      </c>
      <c r="AB980" s="27">
        <f t="shared" si="5177"/>
        <v>6</v>
      </c>
      <c r="AC980" s="27">
        <f t="shared" si="5178"/>
        <v>6</v>
      </c>
      <c r="AD980" s="27">
        <f t="shared" si="5179"/>
        <v>6</v>
      </c>
    </row>
    <row r="981" spans="1:33" s="2" customFormat="1" ht="18" customHeight="1">
      <c r="A981" s="72"/>
      <c r="B981" s="72" t="s">
        <v>569</v>
      </c>
      <c r="C981" s="25" t="s">
        <v>570</v>
      </c>
      <c r="D981" s="25" t="s">
        <v>2</v>
      </c>
      <c r="E981" s="4"/>
      <c r="F981" s="9"/>
      <c r="G981" s="9"/>
      <c r="H981" s="3"/>
      <c r="I981" s="3"/>
      <c r="J981" s="3"/>
      <c r="K981" s="3"/>
      <c r="L981" s="3"/>
      <c r="M981" s="5">
        <f>SUMPRODUCT(($D982:$D984="계")*(M982:M984))</f>
        <v>331</v>
      </c>
      <c r="N981" s="5">
        <f t="shared" ref="N981:R981" si="5180">SUMPRODUCT(($D982:$D984="계")*(N982:N984))</f>
        <v>331</v>
      </c>
      <c r="O981" s="5">
        <f t="shared" si="5180"/>
        <v>326</v>
      </c>
      <c r="P981" s="5">
        <f t="shared" si="5180"/>
        <v>322</v>
      </c>
      <c r="Q981" s="5">
        <f t="shared" si="5180"/>
        <v>331</v>
      </c>
      <c r="R981" s="5">
        <f t="shared" si="5180"/>
        <v>337</v>
      </c>
      <c r="S981" s="5">
        <f t="shared" ref="S981:T981" si="5181">SUMPRODUCT(($D982:$D984="계")*(S982:S984))</f>
        <v>251</v>
      </c>
      <c r="T981" s="5">
        <f t="shared" si="5181"/>
        <v>251</v>
      </c>
      <c r="U981" s="5">
        <f t="shared" ref="U981" si="5182">SUMPRODUCT(($D982:$D984="계")*(U982:U984))</f>
        <v>294</v>
      </c>
      <c r="V981" s="5">
        <f t="shared" ref="V981" si="5183">SUMPRODUCT(($D982:$D984="계")*(V982:V984))</f>
        <v>305</v>
      </c>
      <c r="W981" s="5">
        <f t="shared" ref="W981" si="5184">SUMPRODUCT(($D982:$D984="계")*(W982:W984))</f>
        <v>314</v>
      </c>
      <c r="X981" s="5">
        <f t="shared" ref="X981" si="5185">SUMPRODUCT(($D982:$D984="계")*(X982:X984))</f>
        <v>320</v>
      </c>
      <c r="Y981" s="5">
        <f t="shared" ref="Y981:Z981" si="5186">SUMPRODUCT(($D982:$D984="계")*(Y982:Y984))</f>
        <v>251</v>
      </c>
      <c r="Z981" s="5">
        <f t="shared" si="5186"/>
        <v>251</v>
      </c>
      <c r="AA981" s="5">
        <f t="shared" ref="AA981" si="5187">SUMPRODUCT(($D982:$D984="계")*(AA982:AA984))</f>
        <v>294</v>
      </c>
      <c r="AB981" s="5">
        <f t="shared" ref="AB981" si="5188">SUMPRODUCT(($D982:$D984="계")*(AB982:AB984))</f>
        <v>305</v>
      </c>
      <c r="AC981" s="5">
        <f t="shared" ref="AC981" si="5189">SUMPRODUCT(($D982:$D984="계")*(AC982:AC984))</f>
        <v>314</v>
      </c>
      <c r="AD981" s="5">
        <f t="shared" ref="AD981" si="5190">SUMPRODUCT(($D982:$D984="계")*(AD982:AD984))</f>
        <v>320</v>
      </c>
    </row>
    <row r="982" spans="1:33" s="2" customFormat="1" ht="18" customHeight="1" outlineLevel="1">
      <c r="A982" s="72"/>
      <c r="B982" s="72"/>
      <c r="C982" s="25" t="s">
        <v>1119</v>
      </c>
      <c r="D982" s="25" t="s">
        <v>1122</v>
      </c>
      <c r="E982" s="4"/>
      <c r="F982" s="9">
        <v>0</v>
      </c>
      <c r="G982" s="9"/>
      <c r="H982" s="3">
        <v>0.76</v>
      </c>
      <c r="I982" s="3">
        <v>0.9</v>
      </c>
      <c r="J982" s="3">
        <v>0.95</v>
      </c>
      <c r="K982" s="3">
        <v>0.95</v>
      </c>
      <c r="L982" s="3">
        <v>0.95</v>
      </c>
      <c r="M982" s="5">
        <f>VLOOKUP($C982,'[1]1.계획인구(행정)'!$C$7:$U$501,14,FALSE)</f>
        <v>137</v>
      </c>
      <c r="N982" s="5">
        <f>VLOOKUP($C982,'[1]1.계획인구(행정)'!$C$7:$U$501,15,FALSE)</f>
        <v>137</v>
      </c>
      <c r="O982" s="5">
        <f>VLOOKUP($C982,'[1]1.계획인구(행정)'!$C$7:$U$501,16,FALSE)</f>
        <v>135</v>
      </c>
      <c r="P982" s="5">
        <f>VLOOKUP($C982,'[1]1.계획인구(행정)'!$C$7:$U$501,17,FALSE)</f>
        <v>133</v>
      </c>
      <c r="Q982" s="5">
        <f>VLOOKUP($C982,'[1]1.계획인구(행정)'!$C$7:$U$501,18,FALSE)</f>
        <v>137</v>
      </c>
      <c r="R982" s="5">
        <f>VLOOKUP($C982,'[1]1.계획인구(행정)'!$C$7:$U$501,19,FALSE)</f>
        <v>139</v>
      </c>
      <c r="S982" s="27">
        <f t="shared" ref="S982:S984" si="5191">ROUND(IF($F982=0,M982,IF($F982=5,0,0))*H982,0)</f>
        <v>104</v>
      </c>
      <c r="T982" s="27">
        <f t="shared" ref="T982:T984" si="5192">ROUND(IF($F982=0,N982,IF($F982=5,0,0))*H982,0)</f>
        <v>104</v>
      </c>
      <c r="U982" s="27">
        <f t="shared" ref="U982:U984" si="5193">ROUND(IF($F982=0,O982,IF($F982=1,O982,IF($F982=5,O982,0)))*I982,0)</f>
        <v>122</v>
      </c>
      <c r="V982" s="27">
        <f t="shared" ref="V982:V984" si="5194">ROUND(IF($F982=0,P982,IF($F982=1,P982,IF($F982=2,P982,IF($F982=5,P982,0))))*J982,0)</f>
        <v>126</v>
      </c>
      <c r="W982" s="27">
        <f t="shared" ref="W982:W984" si="5195">ROUND(IF($F982=0,Q982,IF($F982=1,Q982,IF($F982=2,Q982,IF($F982=3,Q982,IF($F982=5,Q982,0)))))*K982,0)</f>
        <v>130</v>
      </c>
      <c r="X982" s="27">
        <f t="shared" ref="X982:X984" si="5196">ROUND(IF($F982=0,R982,IF($F982=1,R982,IF($F982=2,R982,IF($F982=3,R982,IF($F982=4,R982,IF($F982=5,R982,0))))))*L982,0)</f>
        <v>132</v>
      </c>
      <c r="Y982" s="27">
        <f t="shared" ref="Y982:Y984" si="5197">ROUND(IF($F982=0,M982,IF($F982=5,M982,0))*H982,0)</f>
        <v>104</v>
      </c>
      <c r="Z982" s="27">
        <f t="shared" ref="Z982:Z984" si="5198">ROUND(IF($F982=0,N982,IF($F982=5,N982,0))*H982,0)</f>
        <v>104</v>
      </c>
      <c r="AA982" s="27">
        <f t="shared" ref="AA982:AA984" si="5199">ROUND(IF($F982=0,O982,IF($F982=1,O982,IF($F982=5,O982,0)))*I982,0)</f>
        <v>122</v>
      </c>
      <c r="AB982" s="27">
        <f t="shared" ref="AB982:AB984" si="5200">ROUND(IF($F982=0,P982,IF($F982=1,P982,IF($F982=2,P982,IF($F982=5,P982,0))))*J982,0)</f>
        <v>126</v>
      </c>
      <c r="AC982" s="27">
        <f t="shared" ref="AC982:AC984" si="5201">ROUND(IF($F982=0,Q982,IF($F982=1,Q982,IF($F982=2,Q982,IF($F982=3,Q982,IF($F982=5,Q982,0)))))*K982,0)</f>
        <v>130</v>
      </c>
      <c r="AD982" s="27">
        <f t="shared" ref="AD982:AD984" si="5202">ROUND(IF($F982=0,R982,IF($F982=1,R982,IF($F982=2,R982,IF($F982=3,R982,IF($F982=4,R982,IF($F982=5,R982,0))))))*L982,0)</f>
        <v>132</v>
      </c>
    </row>
    <row r="983" spans="1:33" s="2" customFormat="1" ht="18" customHeight="1" outlineLevel="1">
      <c r="A983" s="72"/>
      <c r="B983" s="72"/>
      <c r="C983" s="25" t="s">
        <v>1120</v>
      </c>
      <c r="D983" s="25" t="s">
        <v>1122</v>
      </c>
      <c r="E983" s="4"/>
      <c r="F983" s="9">
        <v>0</v>
      </c>
      <c r="G983" s="9"/>
      <c r="H983" s="3">
        <v>0.76</v>
      </c>
      <c r="I983" s="3">
        <v>0.9</v>
      </c>
      <c r="J983" s="3">
        <v>0.95</v>
      </c>
      <c r="K983" s="3">
        <v>0.95</v>
      </c>
      <c r="L983" s="3">
        <v>0.95</v>
      </c>
      <c r="M983" s="5">
        <f>VLOOKUP($C983,'[1]1.계획인구(행정)'!$C$7:$U$501,14,FALSE)</f>
        <v>120</v>
      </c>
      <c r="N983" s="5">
        <f>VLOOKUP($C983,'[1]1.계획인구(행정)'!$C$7:$U$501,15,FALSE)</f>
        <v>120</v>
      </c>
      <c r="O983" s="5">
        <f>VLOOKUP($C983,'[1]1.계획인구(행정)'!$C$7:$U$501,16,FALSE)</f>
        <v>118</v>
      </c>
      <c r="P983" s="5">
        <f>VLOOKUP($C983,'[1]1.계획인구(행정)'!$C$7:$U$501,17,FALSE)</f>
        <v>117</v>
      </c>
      <c r="Q983" s="5">
        <f>VLOOKUP($C983,'[1]1.계획인구(행정)'!$C$7:$U$501,18,FALSE)</f>
        <v>120</v>
      </c>
      <c r="R983" s="5">
        <f>VLOOKUP($C983,'[1]1.계획인구(행정)'!$C$7:$U$501,19,FALSE)</f>
        <v>122</v>
      </c>
      <c r="S983" s="27">
        <f t="shared" si="5191"/>
        <v>91</v>
      </c>
      <c r="T983" s="27">
        <f t="shared" si="5192"/>
        <v>91</v>
      </c>
      <c r="U983" s="27">
        <f t="shared" si="5193"/>
        <v>106</v>
      </c>
      <c r="V983" s="27">
        <f t="shared" si="5194"/>
        <v>111</v>
      </c>
      <c r="W983" s="27">
        <f t="shared" si="5195"/>
        <v>114</v>
      </c>
      <c r="X983" s="27">
        <f t="shared" si="5196"/>
        <v>116</v>
      </c>
      <c r="Y983" s="27">
        <f t="shared" si="5197"/>
        <v>91</v>
      </c>
      <c r="Z983" s="27">
        <f t="shared" si="5198"/>
        <v>91</v>
      </c>
      <c r="AA983" s="27">
        <f t="shared" si="5199"/>
        <v>106</v>
      </c>
      <c r="AB983" s="27">
        <f t="shared" si="5200"/>
        <v>111</v>
      </c>
      <c r="AC983" s="27">
        <f t="shared" si="5201"/>
        <v>114</v>
      </c>
      <c r="AD983" s="27">
        <f t="shared" si="5202"/>
        <v>116</v>
      </c>
    </row>
    <row r="984" spans="1:33" s="2" customFormat="1" ht="18" customHeight="1" outlineLevel="1">
      <c r="A984" s="72"/>
      <c r="B984" s="72"/>
      <c r="C984" s="25" t="s">
        <v>1121</v>
      </c>
      <c r="D984" s="25" t="s">
        <v>1122</v>
      </c>
      <c r="E984" s="4"/>
      <c r="F984" s="9">
        <v>0</v>
      </c>
      <c r="G984" s="9"/>
      <c r="H984" s="3">
        <v>0.76</v>
      </c>
      <c r="I984" s="3">
        <v>0.9</v>
      </c>
      <c r="J984" s="3">
        <v>0.95</v>
      </c>
      <c r="K984" s="3">
        <v>0.95</v>
      </c>
      <c r="L984" s="3">
        <v>0.95</v>
      </c>
      <c r="M984" s="5">
        <f>VLOOKUP($C984,'[1]1.계획인구(행정)'!$C$7:$U$501,14,FALSE)</f>
        <v>74</v>
      </c>
      <c r="N984" s="5">
        <f>VLOOKUP($C984,'[1]1.계획인구(행정)'!$C$7:$U$501,15,FALSE)</f>
        <v>74</v>
      </c>
      <c r="O984" s="5">
        <f>VLOOKUP($C984,'[1]1.계획인구(행정)'!$C$7:$U$501,16,FALSE)</f>
        <v>73</v>
      </c>
      <c r="P984" s="5">
        <f>VLOOKUP($C984,'[1]1.계획인구(행정)'!$C$7:$U$501,17,FALSE)</f>
        <v>72</v>
      </c>
      <c r="Q984" s="5">
        <f>VLOOKUP($C984,'[1]1.계획인구(행정)'!$C$7:$U$501,18,FALSE)</f>
        <v>74</v>
      </c>
      <c r="R984" s="5">
        <f>VLOOKUP($C984,'[1]1.계획인구(행정)'!$C$7:$U$501,19,FALSE)</f>
        <v>76</v>
      </c>
      <c r="S984" s="27">
        <f t="shared" si="5191"/>
        <v>56</v>
      </c>
      <c r="T984" s="27">
        <f t="shared" si="5192"/>
        <v>56</v>
      </c>
      <c r="U984" s="27">
        <f t="shared" si="5193"/>
        <v>66</v>
      </c>
      <c r="V984" s="27">
        <f t="shared" si="5194"/>
        <v>68</v>
      </c>
      <c r="W984" s="27">
        <f t="shared" si="5195"/>
        <v>70</v>
      </c>
      <c r="X984" s="27">
        <f t="shared" si="5196"/>
        <v>72</v>
      </c>
      <c r="Y984" s="27">
        <f t="shared" si="5197"/>
        <v>56</v>
      </c>
      <c r="Z984" s="27">
        <f t="shared" si="5198"/>
        <v>56</v>
      </c>
      <c r="AA984" s="27">
        <f t="shared" si="5199"/>
        <v>66</v>
      </c>
      <c r="AB984" s="27">
        <f t="shared" si="5200"/>
        <v>68</v>
      </c>
      <c r="AC984" s="27">
        <f t="shared" si="5201"/>
        <v>70</v>
      </c>
      <c r="AD984" s="27">
        <f t="shared" si="5202"/>
        <v>72</v>
      </c>
    </row>
    <row r="985" spans="1:33" s="2" customFormat="1" ht="18" customHeight="1">
      <c r="A985" s="72" t="s">
        <v>571</v>
      </c>
      <c r="B985" s="73" t="s">
        <v>40</v>
      </c>
      <c r="C985" s="74"/>
      <c r="D985" s="75"/>
      <c r="E985" s="6"/>
      <c r="F985" s="10"/>
      <c r="G985" s="10"/>
      <c r="H985" s="8"/>
      <c r="I985" s="8"/>
      <c r="J985" s="8"/>
      <c r="K985" s="8"/>
      <c r="L985" s="8"/>
      <c r="M985" s="7">
        <f>SUMPRODUCT(($D986:$D992="소계")*(M986:M992))</f>
        <v>30861</v>
      </c>
      <c r="N985" s="7">
        <f t="shared" ref="N985:R985" si="5203">SUMPRODUCT(($D986:$D992="소계")*(N986:N992))</f>
        <v>36275</v>
      </c>
      <c r="O985" s="7">
        <f t="shared" si="5203"/>
        <v>32207</v>
      </c>
      <c r="P985" s="7">
        <f t="shared" si="5203"/>
        <v>37207</v>
      </c>
      <c r="Q985" s="7">
        <f t="shared" si="5203"/>
        <v>37927</v>
      </c>
      <c r="R985" s="7">
        <f t="shared" si="5203"/>
        <v>38493</v>
      </c>
      <c r="S985" s="7">
        <f t="shared" ref="S985:T985" si="5204">SUMPRODUCT(($D986:$D992="소계")*(S986:S992))</f>
        <v>29627</v>
      </c>
      <c r="T985" s="7">
        <f t="shared" si="5204"/>
        <v>34824</v>
      </c>
      <c r="U985" s="7">
        <f t="shared" ref="U985" si="5205">SUMPRODUCT(($D986:$D992="소계")*(U986:U992))</f>
        <v>31241</v>
      </c>
      <c r="V985" s="7">
        <f t="shared" ref="V985" si="5206">SUMPRODUCT(($D986:$D992="소계")*(V986:V992))</f>
        <v>36463</v>
      </c>
      <c r="W985" s="7">
        <f t="shared" ref="W985" si="5207">SUMPRODUCT(($D986:$D992="소계")*(W986:W992))</f>
        <v>37547</v>
      </c>
      <c r="X985" s="7">
        <f t="shared" ref="X985" si="5208">SUMPRODUCT(($D986:$D992="소계")*(X986:X992))</f>
        <v>38493</v>
      </c>
      <c r="Y985" s="7">
        <f t="shared" ref="Y985:Z985" si="5209">SUMPRODUCT(($D986:$D992="소계")*(Y986:Y992))</f>
        <v>29627</v>
      </c>
      <c r="Z985" s="7">
        <f t="shared" si="5209"/>
        <v>34824</v>
      </c>
      <c r="AA985" s="7">
        <f t="shared" ref="AA985" si="5210">SUMPRODUCT(($D986:$D992="소계")*(AA986:AA992))</f>
        <v>31241</v>
      </c>
      <c r="AB985" s="7">
        <f t="shared" ref="AB985" si="5211">SUMPRODUCT(($D986:$D992="소계")*(AB986:AB992))</f>
        <v>36463</v>
      </c>
      <c r="AC985" s="7">
        <f t="shared" ref="AC985" si="5212">SUMPRODUCT(($D986:$D992="소계")*(AC986:AC992))</f>
        <v>37547</v>
      </c>
      <c r="AD985" s="7">
        <f t="shared" ref="AD985" si="5213">SUMPRODUCT(($D986:$D992="소계")*(AD986:AD992))</f>
        <v>38493</v>
      </c>
      <c r="AE985" s="29">
        <f>S985/M985</f>
        <v>0.96001425747707458</v>
      </c>
      <c r="AF985" s="29">
        <f>Y985/M985</f>
        <v>0.96001425747707458</v>
      </c>
      <c r="AG985" s="2" t="b">
        <f>X985=R985</f>
        <v>1</v>
      </c>
    </row>
    <row r="986" spans="1:33" s="2" customFormat="1" ht="18" customHeight="1">
      <c r="A986" s="72"/>
      <c r="B986" s="49" t="s">
        <v>572</v>
      </c>
      <c r="C986" s="49" t="s">
        <v>572</v>
      </c>
      <c r="D986" s="25" t="s">
        <v>2</v>
      </c>
      <c r="E986" s="4"/>
      <c r="F986" s="9">
        <v>0</v>
      </c>
      <c r="G986" s="9"/>
      <c r="H986" s="3">
        <v>0.96</v>
      </c>
      <c r="I986" s="3">
        <v>0.97</v>
      </c>
      <c r="J986" s="3">
        <v>0.98</v>
      </c>
      <c r="K986" s="3">
        <v>0.99</v>
      </c>
      <c r="L986" s="3">
        <v>1</v>
      </c>
      <c r="M986" s="5">
        <f>VLOOKUP($B986,'[1]1.계획인구(행정집계)'!$B$7:$T$203,14,FALSE)</f>
        <v>2776</v>
      </c>
      <c r="N986" s="5">
        <f>VLOOKUP($B986,'[1]1.계획인구(행정집계)'!$B$7:$T$203,15,FALSE)</f>
        <v>2779</v>
      </c>
      <c r="O986" s="5">
        <f>VLOOKUP($B986,'[1]1.계획인구(행정집계)'!$B$7:$T$203,16,FALSE)</f>
        <v>2736</v>
      </c>
      <c r="P986" s="5">
        <f>VLOOKUP($B986,'[1]1.계획인구(행정집계)'!$B$7:$T$203,17,FALSE)</f>
        <v>2707</v>
      </c>
      <c r="Q986" s="5">
        <f>VLOOKUP($B986,'[1]1.계획인구(행정집계)'!$B$7:$T$203,18,FALSE)</f>
        <v>2772</v>
      </c>
      <c r="R986" s="5">
        <f>VLOOKUP($B986,'[1]1.계획인구(행정집계)'!$B$7:$T$203,19,FALSE)</f>
        <v>2824</v>
      </c>
      <c r="S986" s="27">
        <f t="shared" ref="S986:S992" si="5214">ROUND(IF($F986=0,M986,IF($F986=5,0,0))*H986,0)</f>
        <v>2665</v>
      </c>
      <c r="T986" s="27">
        <f t="shared" ref="T986:T992" si="5215">ROUND(IF($F986=0,N986,IF($F986=5,0,0))*H986,0)</f>
        <v>2668</v>
      </c>
      <c r="U986" s="27">
        <f t="shared" ref="U986:U992" si="5216">ROUND(IF($F986=0,O986,IF($F986=1,O986,IF($F986=5,O986,0)))*I986,0)</f>
        <v>2654</v>
      </c>
      <c r="V986" s="27">
        <f t="shared" ref="V986:V992" si="5217">ROUND(IF($F986=0,P986,IF($F986=1,P986,IF($F986=2,P986,IF($F986=5,P986,0))))*J986,0)</f>
        <v>2653</v>
      </c>
      <c r="W986" s="27">
        <f t="shared" ref="W986:W992" si="5218">ROUND(IF($F986=0,Q986,IF($F986=1,Q986,IF($F986=2,Q986,IF($F986=3,Q986,IF($F986=5,Q986,0)))))*K986,0)</f>
        <v>2744</v>
      </c>
      <c r="X986" s="27">
        <f t="shared" ref="X986:X992" si="5219">ROUND(IF($F986=0,R986,IF($F986=1,R986,IF($F986=2,R986,IF($F986=3,R986,IF($F986=4,R986,IF($F986=5,R986,0))))))*L986,0)</f>
        <v>2824</v>
      </c>
      <c r="Y986" s="27">
        <f t="shared" ref="Y986:Y992" si="5220">ROUND(IF($F986=0,M986,IF($F986=5,M986,0))*H986,0)</f>
        <v>2665</v>
      </c>
      <c r="Z986" s="27">
        <f t="shared" ref="Z986:Z992" si="5221">ROUND(IF($F986=0,N986,IF($F986=5,N986,0))*H986,0)</f>
        <v>2668</v>
      </c>
      <c r="AA986" s="27">
        <f t="shared" ref="AA986:AA992" si="5222">ROUND(IF($F986=0,O986,IF($F986=1,O986,IF($F986=5,O986,0)))*I986,0)</f>
        <v>2654</v>
      </c>
      <c r="AB986" s="27">
        <f t="shared" ref="AB986:AB992" si="5223">ROUND(IF($F986=0,P986,IF($F986=1,P986,IF($F986=2,P986,IF($F986=5,P986,0))))*J986,0)</f>
        <v>2653</v>
      </c>
      <c r="AC986" s="27">
        <f t="shared" ref="AC986:AC992" si="5224">ROUND(IF($F986=0,Q986,IF($F986=1,Q986,IF($F986=2,Q986,IF($F986=3,Q986,IF($F986=5,Q986,0)))))*K986,0)</f>
        <v>2744</v>
      </c>
      <c r="AD986" s="27">
        <f t="shared" ref="AD986:AD992" si="5225">ROUND(IF($F986=0,R986,IF($F986=1,R986,IF($F986=2,R986,IF($F986=3,R986,IF($F986=4,R986,IF($F986=5,R986,0))))))*L986,0)</f>
        <v>2824</v>
      </c>
    </row>
    <row r="987" spans="1:33" s="2" customFormat="1" ht="18" customHeight="1">
      <c r="A987" s="72"/>
      <c r="B987" s="49" t="s">
        <v>573</v>
      </c>
      <c r="C987" s="49" t="s">
        <v>573</v>
      </c>
      <c r="D987" s="25" t="s">
        <v>2</v>
      </c>
      <c r="E987" s="4"/>
      <c r="F987" s="9">
        <v>0</v>
      </c>
      <c r="G987" s="9"/>
      <c r="H987" s="3">
        <v>0.96</v>
      </c>
      <c r="I987" s="3">
        <v>0.97</v>
      </c>
      <c r="J987" s="3">
        <v>0.98</v>
      </c>
      <c r="K987" s="3">
        <v>0.99</v>
      </c>
      <c r="L987" s="3">
        <v>1</v>
      </c>
      <c r="M987" s="5">
        <f>VLOOKUP($B987,'[1]1.계획인구(행정집계)'!$B$7:$T$203,14,FALSE)</f>
        <v>1744</v>
      </c>
      <c r="N987" s="5">
        <f>VLOOKUP($B987,'[1]1.계획인구(행정집계)'!$B$7:$T$203,15,FALSE)</f>
        <v>1747</v>
      </c>
      <c r="O987" s="5">
        <f>VLOOKUP($B987,'[1]1.계획인구(행정집계)'!$B$7:$T$203,16,FALSE)</f>
        <v>1720</v>
      </c>
      <c r="P987" s="5">
        <f>VLOOKUP($B987,'[1]1.계획인구(행정집계)'!$B$7:$T$203,17,FALSE)</f>
        <v>1702</v>
      </c>
      <c r="Q987" s="5">
        <f>VLOOKUP($B987,'[1]1.계획인구(행정집계)'!$B$7:$T$203,18,FALSE)</f>
        <v>1743</v>
      </c>
      <c r="R987" s="5">
        <f>VLOOKUP($B987,'[1]1.계획인구(행정집계)'!$B$7:$T$203,19,FALSE)</f>
        <v>1775</v>
      </c>
      <c r="S987" s="27">
        <f t="shared" si="5214"/>
        <v>1674</v>
      </c>
      <c r="T987" s="27">
        <f t="shared" si="5215"/>
        <v>1677</v>
      </c>
      <c r="U987" s="27">
        <f t="shared" si="5216"/>
        <v>1668</v>
      </c>
      <c r="V987" s="27">
        <f t="shared" si="5217"/>
        <v>1668</v>
      </c>
      <c r="W987" s="27">
        <f t="shared" si="5218"/>
        <v>1726</v>
      </c>
      <c r="X987" s="27">
        <f t="shared" si="5219"/>
        <v>1775</v>
      </c>
      <c r="Y987" s="27">
        <f t="shared" si="5220"/>
        <v>1674</v>
      </c>
      <c r="Z987" s="27">
        <f t="shared" si="5221"/>
        <v>1677</v>
      </c>
      <c r="AA987" s="27">
        <f t="shared" si="5222"/>
        <v>1668</v>
      </c>
      <c r="AB987" s="27">
        <f t="shared" si="5223"/>
        <v>1668</v>
      </c>
      <c r="AC987" s="27">
        <f t="shared" si="5224"/>
        <v>1726</v>
      </c>
      <c r="AD987" s="27">
        <f t="shared" si="5225"/>
        <v>1775</v>
      </c>
    </row>
    <row r="988" spans="1:33" s="2" customFormat="1" ht="18" customHeight="1">
      <c r="A988" s="72"/>
      <c r="B988" s="49" t="s">
        <v>571</v>
      </c>
      <c r="C988" s="49" t="s">
        <v>571</v>
      </c>
      <c r="D988" s="25" t="s">
        <v>2</v>
      </c>
      <c r="E988" s="4"/>
      <c r="F988" s="9">
        <v>0</v>
      </c>
      <c r="G988" s="9"/>
      <c r="H988" s="3">
        <v>0.96</v>
      </c>
      <c r="I988" s="3">
        <v>0.97</v>
      </c>
      <c r="J988" s="3">
        <v>0.98</v>
      </c>
      <c r="K988" s="3">
        <v>0.99</v>
      </c>
      <c r="L988" s="3">
        <v>1</v>
      </c>
      <c r="M988" s="5">
        <f>VLOOKUP($B988,'[1]1.계획인구(행정집계)'!$B$7:$T$203,14,FALSE)</f>
        <v>12837</v>
      </c>
      <c r="N988" s="5">
        <f>VLOOKUP($B988,'[1]1.계획인구(행정집계)'!$B$7:$T$203,15,FALSE)</f>
        <v>13048</v>
      </c>
      <c r="O988" s="5">
        <f>VLOOKUP($B988,'[1]1.계획인구(행정집계)'!$B$7:$T$203,16,FALSE)</f>
        <v>12854</v>
      </c>
      <c r="P988" s="5">
        <f>VLOOKUP($B988,'[1]1.계획인구(행정집계)'!$B$7:$T$203,17,FALSE)</f>
        <v>13084</v>
      </c>
      <c r="Q988" s="5">
        <f>VLOOKUP($B988,'[1]1.계획인구(행정집계)'!$B$7:$T$203,18,FALSE)</f>
        <v>13384</v>
      </c>
      <c r="R988" s="5">
        <f>VLOOKUP($B988,'[1]1.계획인구(행정집계)'!$B$7:$T$203,19,FALSE)</f>
        <v>13618</v>
      </c>
      <c r="S988" s="27">
        <f t="shared" si="5214"/>
        <v>12324</v>
      </c>
      <c r="T988" s="27">
        <f t="shared" si="5215"/>
        <v>12526</v>
      </c>
      <c r="U988" s="27">
        <f t="shared" si="5216"/>
        <v>12468</v>
      </c>
      <c r="V988" s="27">
        <f t="shared" si="5217"/>
        <v>12822</v>
      </c>
      <c r="W988" s="27">
        <f t="shared" si="5218"/>
        <v>13250</v>
      </c>
      <c r="X988" s="27">
        <f t="shared" si="5219"/>
        <v>13618</v>
      </c>
      <c r="Y988" s="27">
        <f t="shared" si="5220"/>
        <v>12324</v>
      </c>
      <c r="Z988" s="27">
        <f t="shared" si="5221"/>
        <v>12526</v>
      </c>
      <c r="AA988" s="27">
        <f t="shared" si="5222"/>
        <v>12468</v>
      </c>
      <c r="AB988" s="27">
        <f t="shared" si="5223"/>
        <v>12822</v>
      </c>
      <c r="AC988" s="27">
        <f t="shared" si="5224"/>
        <v>13250</v>
      </c>
      <c r="AD988" s="27">
        <f t="shared" si="5225"/>
        <v>13618</v>
      </c>
    </row>
    <row r="989" spans="1:33" s="2" customFormat="1" ht="18" customHeight="1">
      <c r="A989" s="72"/>
      <c r="B989" s="49" t="s">
        <v>574</v>
      </c>
      <c r="C989" s="49" t="s">
        <v>574</v>
      </c>
      <c r="D989" s="25" t="s">
        <v>2</v>
      </c>
      <c r="E989" s="4"/>
      <c r="F989" s="9">
        <v>0</v>
      </c>
      <c r="G989" s="9"/>
      <c r="H989" s="3">
        <v>0.96</v>
      </c>
      <c r="I989" s="3">
        <v>0.97</v>
      </c>
      <c r="J989" s="3">
        <v>0.98</v>
      </c>
      <c r="K989" s="3">
        <v>0.99</v>
      </c>
      <c r="L989" s="3">
        <v>1</v>
      </c>
      <c r="M989" s="5">
        <f>VLOOKUP($B989,'[1]1.계획인구(행정집계)'!$B$7:$T$203,14,FALSE)</f>
        <v>824</v>
      </c>
      <c r="N989" s="5">
        <f>VLOOKUP($B989,'[1]1.계획인구(행정집계)'!$B$7:$T$203,15,FALSE)</f>
        <v>826</v>
      </c>
      <c r="O989" s="5">
        <f>VLOOKUP($B989,'[1]1.계획인구(행정집계)'!$B$7:$T$203,16,FALSE)</f>
        <v>813</v>
      </c>
      <c r="P989" s="5">
        <f>VLOOKUP($B989,'[1]1.계획인구(행정집계)'!$B$7:$T$203,17,FALSE)</f>
        <v>803</v>
      </c>
      <c r="Q989" s="5">
        <f>VLOOKUP($B989,'[1]1.계획인구(행정집계)'!$B$7:$T$203,18,FALSE)</f>
        <v>822</v>
      </c>
      <c r="R989" s="5">
        <f>VLOOKUP($B989,'[1]1.계획인구(행정집계)'!$B$7:$T$203,19,FALSE)</f>
        <v>837</v>
      </c>
      <c r="S989" s="27">
        <f t="shared" si="5214"/>
        <v>791</v>
      </c>
      <c r="T989" s="27">
        <f t="shared" si="5215"/>
        <v>793</v>
      </c>
      <c r="U989" s="27">
        <f t="shared" si="5216"/>
        <v>789</v>
      </c>
      <c r="V989" s="27">
        <f t="shared" si="5217"/>
        <v>787</v>
      </c>
      <c r="W989" s="27">
        <f t="shared" si="5218"/>
        <v>814</v>
      </c>
      <c r="X989" s="27">
        <f t="shared" si="5219"/>
        <v>837</v>
      </c>
      <c r="Y989" s="27">
        <f t="shared" si="5220"/>
        <v>791</v>
      </c>
      <c r="Z989" s="27">
        <f t="shared" si="5221"/>
        <v>793</v>
      </c>
      <c r="AA989" s="27">
        <f t="shared" si="5222"/>
        <v>789</v>
      </c>
      <c r="AB989" s="27">
        <f t="shared" si="5223"/>
        <v>787</v>
      </c>
      <c r="AC989" s="27">
        <f t="shared" si="5224"/>
        <v>814</v>
      </c>
      <c r="AD989" s="27">
        <f t="shared" si="5225"/>
        <v>837</v>
      </c>
    </row>
    <row r="990" spans="1:33" s="2" customFormat="1" ht="18" customHeight="1">
      <c r="A990" s="72"/>
      <c r="B990" s="49" t="s">
        <v>575</v>
      </c>
      <c r="C990" s="49" t="s">
        <v>575</v>
      </c>
      <c r="D990" s="25" t="s">
        <v>2</v>
      </c>
      <c r="E990" s="4"/>
      <c r="F990" s="9">
        <v>0</v>
      </c>
      <c r="G990" s="9"/>
      <c r="H990" s="3">
        <v>0.96</v>
      </c>
      <c r="I990" s="3">
        <v>0.97</v>
      </c>
      <c r="J990" s="3">
        <v>0.98</v>
      </c>
      <c r="K990" s="3">
        <v>0.99</v>
      </c>
      <c r="L990" s="3">
        <v>1</v>
      </c>
      <c r="M990" s="5">
        <f>VLOOKUP($B990,'[1]1.계획인구(행정집계)'!$B$7:$T$203,14,FALSE)</f>
        <v>385</v>
      </c>
      <c r="N990" s="5">
        <f>VLOOKUP($B990,'[1]1.계획인구(행정집계)'!$B$7:$T$203,15,FALSE)</f>
        <v>385</v>
      </c>
      <c r="O990" s="5">
        <f>VLOOKUP($B990,'[1]1.계획인구(행정집계)'!$B$7:$T$203,16,FALSE)</f>
        <v>380</v>
      </c>
      <c r="P990" s="5">
        <f>VLOOKUP($B990,'[1]1.계획인구(행정집계)'!$B$7:$T$203,17,FALSE)</f>
        <v>375</v>
      </c>
      <c r="Q990" s="5">
        <f>VLOOKUP($B990,'[1]1.계획인구(행정집계)'!$B$7:$T$203,18,FALSE)</f>
        <v>384</v>
      </c>
      <c r="R990" s="5">
        <f>VLOOKUP($B990,'[1]1.계획인구(행정집계)'!$B$7:$T$203,19,FALSE)</f>
        <v>391</v>
      </c>
      <c r="S990" s="27">
        <f t="shared" si="5214"/>
        <v>370</v>
      </c>
      <c r="T990" s="27">
        <f t="shared" si="5215"/>
        <v>370</v>
      </c>
      <c r="U990" s="27">
        <f t="shared" si="5216"/>
        <v>369</v>
      </c>
      <c r="V990" s="27">
        <f t="shared" si="5217"/>
        <v>368</v>
      </c>
      <c r="W990" s="27">
        <f t="shared" si="5218"/>
        <v>380</v>
      </c>
      <c r="X990" s="27">
        <f t="shared" si="5219"/>
        <v>391</v>
      </c>
      <c r="Y990" s="27">
        <f t="shared" si="5220"/>
        <v>370</v>
      </c>
      <c r="Z990" s="27">
        <f t="shared" si="5221"/>
        <v>370</v>
      </c>
      <c r="AA990" s="27">
        <f t="shared" si="5222"/>
        <v>369</v>
      </c>
      <c r="AB990" s="27">
        <f t="shared" si="5223"/>
        <v>368</v>
      </c>
      <c r="AC990" s="27">
        <f t="shared" si="5224"/>
        <v>380</v>
      </c>
      <c r="AD990" s="27">
        <f t="shared" si="5225"/>
        <v>391</v>
      </c>
    </row>
    <row r="991" spans="1:33" s="2" customFormat="1" ht="18" customHeight="1">
      <c r="A991" s="72"/>
      <c r="B991" s="49" t="s">
        <v>576</v>
      </c>
      <c r="C991" s="49" t="s">
        <v>576</v>
      </c>
      <c r="D991" s="25" t="s">
        <v>2</v>
      </c>
      <c r="E991" s="4"/>
      <c r="F991" s="9">
        <v>0</v>
      </c>
      <c r="G991" s="9"/>
      <c r="H991" s="3">
        <v>0.96</v>
      </c>
      <c r="I991" s="3">
        <v>0.97</v>
      </c>
      <c r="J991" s="3">
        <v>0.98</v>
      </c>
      <c r="K991" s="3">
        <v>0.99</v>
      </c>
      <c r="L991" s="3">
        <v>1</v>
      </c>
      <c r="M991" s="5">
        <f>VLOOKUP($B991,'[1]1.계획인구(행정집계)'!$B$7:$T$203,14,FALSE)</f>
        <v>11729</v>
      </c>
      <c r="N991" s="5">
        <f>VLOOKUP($B991,'[1]1.계획인구(행정집계)'!$B$7:$T$203,15,FALSE)</f>
        <v>16924</v>
      </c>
      <c r="O991" s="5">
        <f>VLOOKUP($B991,'[1]1.계획인구(행정집계)'!$B$7:$T$203,16,FALSE)</f>
        <v>13146</v>
      </c>
      <c r="P991" s="5">
        <f>VLOOKUP($B991,'[1]1.계획인구(행정집계)'!$B$7:$T$203,17,FALSE)</f>
        <v>17984</v>
      </c>
      <c r="Q991" s="5">
        <f>VLOOKUP($B991,'[1]1.계획인구(행정집계)'!$B$7:$T$203,18,FALSE)</f>
        <v>18256</v>
      </c>
      <c r="R991" s="5">
        <f>VLOOKUP($B991,'[1]1.계획인구(행정집계)'!$B$7:$T$203,19,FALSE)</f>
        <v>18472</v>
      </c>
      <c r="S991" s="27">
        <f t="shared" si="5214"/>
        <v>11260</v>
      </c>
      <c r="T991" s="27">
        <f t="shared" si="5215"/>
        <v>16247</v>
      </c>
      <c r="U991" s="27">
        <f t="shared" si="5216"/>
        <v>12752</v>
      </c>
      <c r="V991" s="27">
        <f t="shared" si="5217"/>
        <v>17624</v>
      </c>
      <c r="W991" s="27">
        <f t="shared" si="5218"/>
        <v>18073</v>
      </c>
      <c r="X991" s="27">
        <f t="shared" si="5219"/>
        <v>18472</v>
      </c>
      <c r="Y991" s="27">
        <f t="shared" si="5220"/>
        <v>11260</v>
      </c>
      <c r="Z991" s="27">
        <f t="shared" si="5221"/>
        <v>16247</v>
      </c>
      <c r="AA991" s="27">
        <f t="shared" si="5222"/>
        <v>12752</v>
      </c>
      <c r="AB991" s="27">
        <f t="shared" si="5223"/>
        <v>17624</v>
      </c>
      <c r="AC991" s="27">
        <f t="shared" si="5224"/>
        <v>18073</v>
      </c>
      <c r="AD991" s="27">
        <f t="shared" si="5225"/>
        <v>18472</v>
      </c>
    </row>
    <row r="992" spans="1:33" s="2" customFormat="1" ht="18" customHeight="1">
      <c r="A992" s="72"/>
      <c r="B992" s="49" t="s">
        <v>577</v>
      </c>
      <c r="C992" s="49" t="s">
        <v>577</v>
      </c>
      <c r="D992" s="25" t="s">
        <v>2</v>
      </c>
      <c r="E992" s="4"/>
      <c r="F992" s="9">
        <v>0</v>
      </c>
      <c r="G992" s="9"/>
      <c r="H992" s="3">
        <v>0.96</v>
      </c>
      <c r="I992" s="3">
        <v>0.97</v>
      </c>
      <c r="J992" s="3">
        <v>0.98</v>
      </c>
      <c r="K992" s="3">
        <v>0.99</v>
      </c>
      <c r="L992" s="3">
        <v>1</v>
      </c>
      <c r="M992" s="5">
        <f>VLOOKUP($B992,'[1]1.계획인구(행정집계)'!$B$7:$T$203,14,FALSE)</f>
        <v>566</v>
      </c>
      <c r="N992" s="5">
        <f>VLOOKUP($B992,'[1]1.계획인구(행정집계)'!$B$7:$T$203,15,FALSE)</f>
        <v>566</v>
      </c>
      <c r="O992" s="5">
        <f>VLOOKUP($B992,'[1]1.계획인구(행정집계)'!$B$7:$T$203,16,FALSE)</f>
        <v>558</v>
      </c>
      <c r="P992" s="5">
        <f>VLOOKUP($B992,'[1]1.계획인구(행정집계)'!$B$7:$T$203,17,FALSE)</f>
        <v>552</v>
      </c>
      <c r="Q992" s="5">
        <f>VLOOKUP($B992,'[1]1.계획인구(행정집계)'!$B$7:$T$203,18,FALSE)</f>
        <v>566</v>
      </c>
      <c r="R992" s="5">
        <f>VLOOKUP($B992,'[1]1.계획인구(행정집계)'!$B$7:$T$203,19,FALSE)</f>
        <v>576</v>
      </c>
      <c r="S992" s="27">
        <f t="shared" si="5214"/>
        <v>543</v>
      </c>
      <c r="T992" s="27">
        <f t="shared" si="5215"/>
        <v>543</v>
      </c>
      <c r="U992" s="27">
        <f t="shared" si="5216"/>
        <v>541</v>
      </c>
      <c r="V992" s="27">
        <f t="shared" si="5217"/>
        <v>541</v>
      </c>
      <c r="W992" s="27">
        <f t="shared" si="5218"/>
        <v>560</v>
      </c>
      <c r="X992" s="27">
        <f t="shared" si="5219"/>
        <v>576</v>
      </c>
      <c r="Y992" s="27">
        <f t="shared" si="5220"/>
        <v>543</v>
      </c>
      <c r="Z992" s="27">
        <f t="shared" si="5221"/>
        <v>543</v>
      </c>
      <c r="AA992" s="27">
        <f t="shared" si="5222"/>
        <v>541</v>
      </c>
      <c r="AB992" s="27">
        <f t="shared" si="5223"/>
        <v>541</v>
      </c>
      <c r="AC992" s="27">
        <f t="shared" si="5224"/>
        <v>560</v>
      </c>
      <c r="AD992" s="27">
        <f t="shared" si="5225"/>
        <v>576</v>
      </c>
    </row>
    <row r="993" spans="1:33" s="2" customFormat="1" ht="18" customHeight="1">
      <c r="A993" s="72" t="s">
        <v>578</v>
      </c>
      <c r="B993" s="73" t="s">
        <v>40</v>
      </c>
      <c r="C993" s="74"/>
      <c r="D993" s="75"/>
      <c r="E993" s="6"/>
      <c r="F993" s="10"/>
      <c r="G993" s="10"/>
      <c r="H993" s="8"/>
      <c r="I993" s="8"/>
      <c r="J993" s="8"/>
      <c r="K993" s="8"/>
      <c r="L993" s="8"/>
      <c r="M993" s="7">
        <f>SUMPRODUCT(($D994:$D997="소계")*(M994:M997))</f>
        <v>18943</v>
      </c>
      <c r="N993" s="7">
        <f t="shared" ref="N993:AD993" si="5226">SUMPRODUCT(($D994:$D997="소계")*(N994:N997))</f>
        <v>18971</v>
      </c>
      <c r="O993" s="7">
        <f t="shared" si="5226"/>
        <v>18677</v>
      </c>
      <c r="P993" s="7">
        <f t="shared" si="5226"/>
        <v>19896</v>
      </c>
      <c r="Q993" s="7">
        <f t="shared" si="5226"/>
        <v>20342</v>
      </c>
      <c r="R993" s="7">
        <f t="shared" si="5226"/>
        <v>20686</v>
      </c>
      <c r="S993" s="7">
        <f t="shared" si="5226"/>
        <v>18184</v>
      </c>
      <c r="T993" s="7">
        <f t="shared" si="5226"/>
        <v>18401</v>
      </c>
      <c r="U993" s="7">
        <f t="shared" si="5226"/>
        <v>18117</v>
      </c>
      <c r="V993" s="7">
        <f t="shared" si="5226"/>
        <v>19498</v>
      </c>
      <c r="W993" s="7">
        <f t="shared" si="5226"/>
        <v>20139</v>
      </c>
      <c r="X993" s="28">
        <f t="shared" si="5226"/>
        <v>20686</v>
      </c>
      <c r="Y993" s="7">
        <f t="shared" si="5226"/>
        <v>18184</v>
      </c>
      <c r="Z993" s="7">
        <f t="shared" si="5226"/>
        <v>18401</v>
      </c>
      <c r="AA993" s="7">
        <f t="shared" si="5226"/>
        <v>18117</v>
      </c>
      <c r="AB993" s="7">
        <f t="shared" si="5226"/>
        <v>19498</v>
      </c>
      <c r="AC993" s="7">
        <f t="shared" si="5226"/>
        <v>20139</v>
      </c>
      <c r="AD993" s="7">
        <f t="shared" si="5226"/>
        <v>20686</v>
      </c>
      <c r="AE993" s="29">
        <f>S993/M993</f>
        <v>0.95993242886554397</v>
      </c>
      <c r="AF993" s="29">
        <f>Y993/M993</f>
        <v>0.95993242886554397</v>
      </c>
      <c r="AG993" s="2" t="b">
        <f>X993=R993</f>
        <v>1</v>
      </c>
    </row>
    <row r="994" spans="1:33" s="2" customFormat="1" ht="18" customHeight="1">
      <c r="A994" s="72"/>
      <c r="B994" s="49" t="s">
        <v>579</v>
      </c>
      <c r="C994" s="49" t="s">
        <v>579</v>
      </c>
      <c r="D994" s="25" t="s">
        <v>2</v>
      </c>
      <c r="E994" s="4"/>
      <c r="F994" s="9">
        <v>0</v>
      </c>
      <c r="G994" s="9"/>
      <c r="H994" s="3">
        <v>0.96</v>
      </c>
      <c r="I994" s="3">
        <v>0.97</v>
      </c>
      <c r="J994" s="3">
        <v>0.98</v>
      </c>
      <c r="K994" s="3">
        <v>0.99</v>
      </c>
      <c r="L994" s="3">
        <v>1</v>
      </c>
      <c r="M994" s="5">
        <f>VLOOKUP($B994,'[1]1.계획인구(행정집계)'!$B$7:$T$203,14,FALSE)</f>
        <v>4563</v>
      </c>
      <c r="N994" s="5">
        <f>VLOOKUP($B994,'[1]1.계획인구(행정집계)'!$B$7:$T$203,15,FALSE)</f>
        <v>4570</v>
      </c>
      <c r="O994" s="5">
        <f>VLOOKUP($B994,'[1]1.계획인구(행정집계)'!$B$7:$T$203,16,FALSE)</f>
        <v>4498</v>
      </c>
      <c r="P994" s="5">
        <f>VLOOKUP($B994,'[1]1.계획인구(행정집계)'!$B$7:$T$203,17,FALSE)</f>
        <v>5866</v>
      </c>
      <c r="Q994" s="5">
        <f>VLOOKUP($B994,'[1]1.계획인구(행정집계)'!$B$7:$T$203,18,FALSE)</f>
        <v>5973</v>
      </c>
      <c r="R994" s="5">
        <f>VLOOKUP($B994,'[1]1.계획인구(행정집계)'!$B$7:$T$203,19,FALSE)</f>
        <v>6056</v>
      </c>
      <c r="S994" s="27">
        <f t="shared" ref="S994:S997" si="5227">ROUND(IF($F994=0,M994,IF($F994=5,0,0))*H994,0)</f>
        <v>4380</v>
      </c>
      <c r="T994" s="27">
        <f>ROUND(IF($F994=0,N994,IF($F994=5,0,0))*I994,0)</f>
        <v>4433</v>
      </c>
      <c r="U994" s="27">
        <f t="shared" ref="U994:U997" si="5228">ROUND(IF($F994=0,O994,IF($F994=1,O994,IF($F994=5,O994,0)))*I994,0)</f>
        <v>4363</v>
      </c>
      <c r="V994" s="27">
        <f t="shared" ref="V994:V997" si="5229">ROUND(IF($F994=0,P994,IF($F994=1,P994,IF($F994=2,P994,IF($F994=5,P994,0))))*J994,0)</f>
        <v>5749</v>
      </c>
      <c r="W994" s="27">
        <f t="shared" ref="W994:W997" si="5230">ROUND(IF($F994=0,Q994,IF($F994=1,Q994,IF($F994=2,Q994,IF($F994=3,Q994,IF($F994=5,Q994,0)))))*K994,0)</f>
        <v>5913</v>
      </c>
      <c r="X994" s="27">
        <f t="shared" ref="X994:X997" si="5231">ROUND(IF($F994=0,R994,IF($F994=1,R994,IF($F994=2,R994,IF($F994=3,R994,IF($F994=4,R994,IF($F994=5,R994,0))))))*L994,0)</f>
        <v>6056</v>
      </c>
      <c r="Y994" s="27">
        <f t="shared" ref="Y994:Y997" si="5232">ROUND(IF($F994=0,M994,IF($F994=5,M994,0))*H994,0)</f>
        <v>4380</v>
      </c>
      <c r="Z994" s="27">
        <f>ROUND(IF($F994=0,N994,IF($F994=5,N994,0))*I994,0)</f>
        <v>4433</v>
      </c>
      <c r="AA994" s="27">
        <f t="shared" ref="AA994:AA997" si="5233">ROUND(IF($F994=0,O994,IF($F994=1,O994,IF($F994=5,O994,0)))*I994,0)</f>
        <v>4363</v>
      </c>
      <c r="AB994" s="27">
        <f t="shared" ref="AB994:AB997" si="5234">ROUND(IF($F994=0,P994,IF($F994=1,P994,IF($F994=2,P994,IF($F994=5,P994,0))))*J994,0)</f>
        <v>5749</v>
      </c>
      <c r="AC994" s="27">
        <f t="shared" ref="AC994:AC997" si="5235">ROUND(IF($F994=0,Q994,IF($F994=1,Q994,IF($F994=2,Q994,IF($F994=3,Q994,IF($F994=5,Q994,0)))))*K994,0)</f>
        <v>5913</v>
      </c>
      <c r="AD994" s="27">
        <f t="shared" ref="AD994:AD997" si="5236">ROUND(IF($F994=0,R994,IF($F994=1,R994,IF($F994=2,R994,IF($F994=3,R994,IF($F994=4,R994,IF($F994=5,R994,0))))))*L994,0)</f>
        <v>6056</v>
      </c>
    </row>
    <row r="995" spans="1:33" s="2" customFormat="1" ht="18" customHeight="1">
      <c r="A995" s="72"/>
      <c r="B995" s="49" t="s">
        <v>578</v>
      </c>
      <c r="C995" s="49" t="s">
        <v>578</v>
      </c>
      <c r="D995" s="25" t="s">
        <v>2</v>
      </c>
      <c r="E995" s="4"/>
      <c r="F995" s="9">
        <v>0</v>
      </c>
      <c r="G995" s="9"/>
      <c r="H995" s="3">
        <v>0.96</v>
      </c>
      <c r="I995" s="3">
        <v>0.97</v>
      </c>
      <c r="J995" s="3">
        <v>0.98</v>
      </c>
      <c r="K995" s="3">
        <v>0.99</v>
      </c>
      <c r="L995" s="3">
        <v>1</v>
      </c>
      <c r="M995" s="5">
        <f>VLOOKUP($B995,'[1]1.계획인구(행정집계)'!$B$7:$T$203,14,FALSE)</f>
        <v>6845</v>
      </c>
      <c r="N995" s="5">
        <f>VLOOKUP($B995,'[1]1.계획인구(행정집계)'!$B$7:$T$203,15,FALSE)</f>
        <v>6854</v>
      </c>
      <c r="O995" s="5">
        <f>VLOOKUP($B995,'[1]1.계획인구(행정집계)'!$B$7:$T$203,16,FALSE)</f>
        <v>6750</v>
      </c>
      <c r="P995" s="5">
        <f>VLOOKUP($B995,'[1]1.계획인구(행정집계)'!$B$7:$T$203,17,FALSE)</f>
        <v>6680</v>
      </c>
      <c r="Q995" s="5">
        <f>VLOOKUP($B995,'[1]1.계획인구(행정집계)'!$B$7:$T$203,18,FALSE)</f>
        <v>6840</v>
      </c>
      <c r="R995" s="5">
        <f>VLOOKUP($B995,'[1]1.계획인구(행정집계)'!$B$7:$T$203,19,FALSE)</f>
        <v>6964</v>
      </c>
      <c r="S995" s="27">
        <f t="shared" si="5227"/>
        <v>6571</v>
      </c>
      <c r="T995" s="27">
        <f>ROUND(IF($F995=0,N995,IF($F995=5,0,0))*I995,0)</f>
        <v>6648</v>
      </c>
      <c r="U995" s="27">
        <f t="shared" si="5228"/>
        <v>6548</v>
      </c>
      <c r="V995" s="27">
        <f t="shared" si="5229"/>
        <v>6546</v>
      </c>
      <c r="W995" s="27">
        <f t="shared" si="5230"/>
        <v>6772</v>
      </c>
      <c r="X995" s="27">
        <f t="shared" si="5231"/>
        <v>6964</v>
      </c>
      <c r="Y995" s="27">
        <f t="shared" si="5232"/>
        <v>6571</v>
      </c>
      <c r="Z995" s="27">
        <f>ROUND(IF($F995=0,N995,IF($F995=5,N995,0))*I995,0)</f>
        <v>6648</v>
      </c>
      <c r="AA995" s="27">
        <f t="shared" si="5233"/>
        <v>6548</v>
      </c>
      <c r="AB995" s="27">
        <f t="shared" si="5234"/>
        <v>6546</v>
      </c>
      <c r="AC995" s="27">
        <f t="shared" si="5235"/>
        <v>6772</v>
      </c>
      <c r="AD995" s="27">
        <f t="shared" si="5236"/>
        <v>6964</v>
      </c>
    </row>
    <row r="996" spans="1:33" s="2" customFormat="1" ht="18" customHeight="1">
      <c r="A996" s="72"/>
      <c r="B996" s="49" t="s">
        <v>580</v>
      </c>
      <c r="C996" s="49" t="s">
        <v>580</v>
      </c>
      <c r="D996" s="25" t="s">
        <v>2</v>
      </c>
      <c r="E996" s="4"/>
      <c r="F996" s="9">
        <v>0</v>
      </c>
      <c r="G996" s="9"/>
      <c r="H996" s="3">
        <v>0.96</v>
      </c>
      <c r="I996" s="3">
        <v>0.97</v>
      </c>
      <c r="J996" s="3">
        <v>0.98</v>
      </c>
      <c r="K996" s="3">
        <v>0.99</v>
      </c>
      <c r="L996" s="3">
        <v>1</v>
      </c>
      <c r="M996" s="5">
        <f>VLOOKUP($B996,'[1]1.계획인구(행정집계)'!$B$7:$T$203,14,FALSE)</f>
        <v>715</v>
      </c>
      <c r="N996" s="5">
        <f>VLOOKUP($B996,'[1]1.계획인구(행정집계)'!$B$7:$T$203,15,FALSE)</f>
        <v>717</v>
      </c>
      <c r="O996" s="5">
        <f>VLOOKUP($B996,'[1]1.계획인구(행정집계)'!$B$7:$T$203,16,FALSE)</f>
        <v>705</v>
      </c>
      <c r="P996" s="5">
        <f>VLOOKUP($B996,'[1]1.계획인구(행정집계)'!$B$7:$T$203,17,FALSE)</f>
        <v>697</v>
      </c>
      <c r="Q996" s="5">
        <f>VLOOKUP($B996,'[1]1.계획인구(행정집계)'!$B$7:$T$203,18,FALSE)</f>
        <v>714</v>
      </c>
      <c r="R996" s="5">
        <f>VLOOKUP($B996,'[1]1.계획인구(행정집계)'!$B$7:$T$203,19,FALSE)</f>
        <v>727</v>
      </c>
      <c r="S996" s="27">
        <f t="shared" si="5227"/>
        <v>686</v>
      </c>
      <c r="T996" s="27">
        <f>ROUND(IF($F996=0,N996,IF($F996=5,0,0))*I996,0)</f>
        <v>695</v>
      </c>
      <c r="U996" s="27">
        <f t="shared" si="5228"/>
        <v>684</v>
      </c>
      <c r="V996" s="27">
        <f t="shared" si="5229"/>
        <v>683</v>
      </c>
      <c r="W996" s="27">
        <f t="shared" si="5230"/>
        <v>707</v>
      </c>
      <c r="X996" s="27">
        <f t="shared" si="5231"/>
        <v>727</v>
      </c>
      <c r="Y996" s="27">
        <f t="shared" si="5232"/>
        <v>686</v>
      </c>
      <c r="Z996" s="27">
        <f>ROUND(IF($F996=0,N996,IF($F996=5,N996,0))*I996,0)</f>
        <v>695</v>
      </c>
      <c r="AA996" s="27">
        <f t="shared" si="5233"/>
        <v>684</v>
      </c>
      <c r="AB996" s="27">
        <f t="shared" si="5234"/>
        <v>683</v>
      </c>
      <c r="AC996" s="27">
        <f t="shared" si="5235"/>
        <v>707</v>
      </c>
      <c r="AD996" s="27">
        <f t="shared" si="5236"/>
        <v>727</v>
      </c>
    </row>
    <row r="997" spans="1:33" s="2" customFormat="1" ht="18" customHeight="1">
      <c r="A997" s="72"/>
      <c r="B997" s="49" t="s">
        <v>581</v>
      </c>
      <c r="C997" s="49" t="s">
        <v>581</v>
      </c>
      <c r="D997" s="25" t="s">
        <v>2</v>
      </c>
      <c r="E997" s="4"/>
      <c r="F997" s="9">
        <v>0</v>
      </c>
      <c r="G997" s="9"/>
      <c r="H997" s="3">
        <v>0.96</v>
      </c>
      <c r="I997" s="3">
        <v>0.97</v>
      </c>
      <c r="J997" s="3">
        <v>0.98</v>
      </c>
      <c r="K997" s="3">
        <v>0.99</v>
      </c>
      <c r="L997" s="3">
        <v>1</v>
      </c>
      <c r="M997" s="5">
        <f>VLOOKUP($B997,'[1]1.계획인구(행정집계)'!$B$7:$T$203,14,FALSE)</f>
        <v>6820</v>
      </c>
      <c r="N997" s="5">
        <f>VLOOKUP($B997,'[1]1.계획인구(행정집계)'!$B$7:$T$203,15,FALSE)</f>
        <v>6830</v>
      </c>
      <c r="O997" s="5">
        <f>VLOOKUP($B997,'[1]1.계획인구(행정집계)'!$B$7:$T$203,16,FALSE)</f>
        <v>6724</v>
      </c>
      <c r="P997" s="5">
        <f>VLOOKUP($B997,'[1]1.계획인구(행정집계)'!$B$7:$T$203,17,FALSE)</f>
        <v>6653</v>
      </c>
      <c r="Q997" s="5">
        <f>VLOOKUP($B997,'[1]1.계획인구(행정집계)'!$B$7:$T$203,18,FALSE)</f>
        <v>6815</v>
      </c>
      <c r="R997" s="5">
        <f>VLOOKUP($B997,'[1]1.계획인구(행정집계)'!$B$7:$T$203,19,FALSE)</f>
        <v>6939</v>
      </c>
      <c r="S997" s="27">
        <f t="shared" si="5227"/>
        <v>6547</v>
      </c>
      <c r="T997" s="27">
        <f>ROUND(IF($F997=0,N997,IF($F997=5,0,0))*I997,0)</f>
        <v>6625</v>
      </c>
      <c r="U997" s="27">
        <f t="shared" si="5228"/>
        <v>6522</v>
      </c>
      <c r="V997" s="27">
        <f t="shared" si="5229"/>
        <v>6520</v>
      </c>
      <c r="W997" s="27">
        <f t="shared" si="5230"/>
        <v>6747</v>
      </c>
      <c r="X997" s="27">
        <f t="shared" si="5231"/>
        <v>6939</v>
      </c>
      <c r="Y997" s="27">
        <f t="shared" si="5232"/>
        <v>6547</v>
      </c>
      <c r="Z997" s="27">
        <f>ROUND(IF($F997=0,N997,IF($F997=5,N997,0))*I997,0)</f>
        <v>6625</v>
      </c>
      <c r="AA997" s="27">
        <f t="shared" si="5233"/>
        <v>6522</v>
      </c>
      <c r="AB997" s="27">
        <f t="shared" si="5234"/>
        <v>6520</v>
      </c>
      <c r="AC997" s="27">
        <f t="shared" si="5235"/>
        <v>6747</v>
      </c>
      <c r="AD997" s="27">
        <f t="shared" si="5236"/>
        <v>6939</v>
      </c>
    </row>
    <row r="998" spans="1:33" s="2" customFormat="1" ht="20.100000000000001" customHeight="1"/>
    <row r="999" spans="1:33" s="2" customFormat="1" ht="20.100000000000001" customHeight="1">
      <c r="Q999" s="89"/>
      <c r="R999" s="89"/>
      <c r="S999" s="30"/>
      <c r="T999" s="54"/>
      <c r="U999" s="30"/>
      <c r="V999" s="30"/>
      <c r="W999" s="89"/>
      <c r="X999" s="89"/>
    </row>
    <row r="1000" spans="1:33" s="2" customFormat="1" ht="20.100000000000001" customHeight="1"/>
    <row r="1001" spans="1:33" s="2" customFormat="1" ht="20.100000000000001" customHeight="1"/>
    <row r="1002" spans="1:33" s="2" customFormat="1" ht="20.100000000000001" customHeight="1"/>
    <row r="1003" spans="1:33" s="2" customFormat="1" ht="20.100000000000001" customHeight="1"/>
    <row r="1004" spans="1:33" s="2" customFormat="1" ht="20.100000000000001" customHeight="1"/>
    <row r="1005" spans="1:33" s="2" customFormat="1" ht="20.100000000000001" customHeight="1"/>
    <row r="1006" spans="1:33" s="2" customFormat="1" ht="20.100000000000001" customHeight="1"/>
    <row r="1007" spans="1:33" s="2" customFormat="1" ht="20.100000000000001" customHeight="1"/>
    <row r="1008" spans="1:33" s="2" customFormat="1" ht="20.100000000000001" customHeight="1"/>
    <row r="1009" s="2" customFormat="1" ht="20.100000000000001" customHeight="1"/>
    <row r="1010" s="2" customFormat="1" ht="20.100000000000001" customHeight="1"/>
    <row r="1011" s="2" customFormat="1" ht="20.100000000000001" customHeight="1"/>
    <row r="1012" s="2" customFormat="1" ht="20.100000000000001" customHeight="1"/>
    <row r="1013" s="2" customFormat="1" ht="20.100000000000001" customHeight="1"/>
    <row r="1014" s="2" customFormat="1" ht="20.100000000000001" customHeight="1"/>
    <row r="1015" s="2" customFormat="1" ht="20.100000000000001" customHeight="1"/>
    <row r="1016" s="2" customFormat="1" ht="20.100000000000001" customHeight="1"/>
    <row r="1017" s="2" customFormat="1" ht="20.100000000000001" customHeight="1"/>
    <row r="1018" s="2" customFormat="1" ht="20.100000000000001" customHeight="1"/>
    <row r="1019" s="2" customFormat="1" ht="20.100000000000001" customHeight="1"/>
    <row r="1020" s="2" customFormat="1" ht="20.100000000000001" customHeight="1"/>
    <row r="1021" s="2" customFormat="1" ht="20.100000000000001" customHeight="1"/>
    <row r="1022" s="2" customFormat="1" ht="20.100000000000001" customHeight="1"/>
    <row r="1023" s="2" customFormat="1" ht="20.100000000000001" customHeight="1"/>
    <row r="1024" s="2" customFormat="1" ht="20.100000000000001" customHeight="1"/>
    <row r="1025" s="2" customFormat="1" ht="20.100000000000001" customHeight="1"/>
    <row r="1026" s="2" customFormat="1" ht="20.100000000000001" customHeight="1"/>
    <row r="1027" s="2" customFormat="1" ht="20.100000000000001" customHeight="1"/>
    <row r="1028" s="2" customFormat="1" ht="20.100000000000001" customHeight="1"/>
    <row r="1029" s="2" customFormat="1" ht="20.100000000000001" customHeight="1"/>
    <row r="1030" s="2" customFormat="1" ht="20.100000000000001" customHeight="1"/>
    <row r="1031" s="2" customFormat="1" ht="20.100000000000001" customHeight="1"/>
    <row r="1032" s="2" customFormat="1" ht="20.100000000000001" customHeight="1"/>
    <row r="1033" s="2" customFormat="1" ht="20.100000000000001" customHeight="1"/>
    <row r="1034" s="2" customFormat="1" ht="20.100000000000001" customHeight="1"/>
    <row r="1035" s="2" customFormat="1" ht="20.100000000000001" customHeight="1"/>
    <row r="1036" s="2" customFormat="1" ht="20.100000000000001" customHeight="1"/>
    <row r="1037" s="2" customFormat="1" ht="20.100000000000001" customHeight="1"/>
    <row r="1038" s="2" customFormat="1" ht="20.100000000000001" customHeight="1"/>
    <row r="1039" s="2" customFormat="1" ht="20.100000000000001" customHeight="1"/>
    <row r="1040" s="2" customFormat="1" ht="20.100000000000001" customHeight="1"/>
    <row r="1041" s="2" customFormat="1" ht="20.100000000000001" customHeight="1"/>
    <row r="1042" s="2" customFormat="1" ht="20.100000000000001" customHeight="1"/>
    <row r="1043" s="2" customFormat="1" ht="20.100000000000001" customHeight="1"/>
    <row r="1044" s="2" customFormat="1" ht="20.100000000000001" customHeight="1"/>
    <row r="1045" s="2" customFormat="1" ht="20.100000000000001" customHeight="1"/>
    <row r="1046" s="2" customFormat="1" ht="20.100000000000001" customHeight="1"/>
    <row r="1047" s="2" customFormat="1" ht="20.100000000000001" customHeight="1"/>
    <row r="1048" s="2" customFormat="1" ht="20.100000000000001" customHeight="1"/>
    <row r="1049" s="2" customFormat="1" ht="20.100000000000001" customHeight="1"/>
    <row r="1050" s="2" customFormat="1" ht="20.100000000000001" customHeight="1"/>
    <row r="1051" s="2" customFormat="1" ht="20.100000000000001" customHeight="1"/>
    <row r="1052" s="2" customFormat="1" ht="20.100000000000001" customHeight="1"/>
    <row r="1053" s="2" customFormat="1" ht="20.100000000000001" customHeight="1"/>
    <row r="1054" s="2" customFormat="1" ht="20.100000000000001" customHeight="1"/>
    <row r="1055" s="2" customFormat="1" ht="20.100000000000001" customHeight="1"/>
    <row r="1056" s="2" customFormat="1" ht="20.100000000000001" customHeight="1"/>
    <row r="1057" s="2" customFormat="1" ht="20.100000000000001" customHeight="1"/>
    <row r="1058" s="2" customFormat="1" ht="20.100000000000001" customHeight="1"/>
    <row r="1059" s="2" customFormat="1" ht="20.100000000000001" customHeight="1"/>
    <row r="1060" s="2" customFormat="1" ht="20.100000000000001" customHeight="1"/>
    <row r="1061" s="2" customFormat="1" ht="20.100000000000001" customHeight="1"/>
    <row r="1062" s="2" customFormat="1" ht="20.100000000000001" customHeight="1"/>
    <row r="1063" s="2" customFormat="1" ht="20.100000000000001" customHeight="1"/>
    <row r="1064" s="2" customFormat="1" ht="20.100000000000001" customHeight="1"/>
    <row r="1065" s="2" customFormat="1" ht="20.100000000000001" customHeight="1"/>
    <row r="1066" s="2" customFormat="1" ht="20.100000000000001" customHeight="1"/>
    <row r="1067" s="2" customFormat="1" ht="20.100000000000001" customHeight="1"/>
    <row r="1068" s="2" customFormat="1" ht="20.100000000000001" customHeight="1"/>
    <row r="1069" s="2" customFormat="1" ht="20.100000000000001" customHeight="1"/>
    <row r="1070" s="2" customFormat="1" ht="20.100000000000001" customHeight="1"/>
    <row r="1071" s="2" customFormat="1" ht="20.100000000000001" customHeight="1"/>
    <row r="1072" s="2" customFormat="1" ht="20.100000000000001" customHeight="1"/>
    <row r="1073" s="2" customFormat="1" ht="20.100000000000001" customHeight="1"/>
    <row r="1074" s="2" customFormat="1" ht="20.100000000000001" customHeight="1"/>
    <row r="1075" s="2" customFormat="1" ht="20.100000000000001" customHeight="1"/>
    <row r="1076" s="2" customFormat="1" ht="20.100000000000001" customHeight="1"/>
    <row r="1077" s="2" customFormat="1" ht="20.100000000000001" customHeight="1"/>
    <row r="1078" s="2" customFormat="1" ht="20.100000000000001" customHeight="1"/>
    <row r="1079" s="2" customFormat="1" ht="20.100000000000001" customHeight="1"/>
    <row r="1080" s="2" customFormat="1" ht="20.100000000000001" customHeight="1"/>
  </sheetData>
  <autoFilter ref="A7:AM997">
    <filterColumn colId="6"/>
    <filterColumn colId="8"/>
    <filterColumn colId="9"/>
    <filterColumn colId="10"/>
    <filterColumn colId="11"/>
    <filterColumn colId="13"/>
    <filterColumn colId="19"/>
    <filterColumn colId="25"/>
  </autoFilter>
  <mergeCells count="253">
    <mergeCell ref="B981:B984"/>
    <mergeCell ref="Y3:AD3"/>
    <mergeCell ref="Q999:R999"/>
    <mergeCell ref="W999:X999"/>
    <mergeCell ref="B42:D42"/>
    <mergeCell ref="B6:D6"/>
    <mergeCell ref="A5:D5"/>
    <mergeCell ref="B419:B422"/>
    <mergeCell ref="B339:B347"/>
    <mergeCell ref="B331:B338"/>
    <mergeCell ref="B348:B350"/>
    <mergeCell ref="B290:B292"/>
    <mergeCell ref="B293:B298"/>
    <mergeCell ref="B303:B312"/>
    <mergeCell ref="B313:B319"/>
    <mergeCell ref="B403:B408"/>
    <mergeCell ref="B360:B362"/>
    <mergeCell ref="B947:B950"/>
    <mergeCell ref="B940:B943"/>
    <mergeCell ref="B935:B938"/>
    <mergeCell ref="B902:B906"/>
    <mergeCell ref="B899:B901"/>
    <mergeCell ref="B896:B898"/>
    <mergeCell ref="B887:B895"/>
    <mergeCell ref="A985:A992"/>
    <mergeCell ref="A993:A997"/>
    <mergeCell ref="B993:D993"/>
    <mergeCell ref="B985:D985"/>
    <mergeCell ref="B565:B570"/>
    <mergeCell ref="B556:B564"/>
    <mergeCell ref="B944:B946"/>
    <mergeCell ref="B882:B886"/>
    <mergeCell ref="B834:B840"/>
    <mergeCell ref="B850:B858"/>
    <mergeCell ref="B859:B863"/>
    <mergeCell ref="B847:B849"/>
    <mergeCell ref="B716:B729"/>
    <mergeCell ref="B707:B715"/>
    <mergeCell ref="B817:B826"/>
    <mergeCell ref="B811:B816"/>
    <mergeCell ref="B806:B810"/>
    <mergeCell ref="B931:B934"/>
    <mergeCell ref="B917:B920"/>
    <mergeCell ref="B912:B916"/>
    <mergeCell ref="B908:B911"/>
    <mergeCell ref="B874:B881"/>
    <mergeCell ref="B597:B599"/>
    <mergeCell ref="B600:B604"/>
    <mergeCell ref="B977:B980"/>
    <mergeCell ref="B971:B976"/>
    <mergeCell ref="B968:B970"/>
    <mergeCell ref="B965:B967"/>
    <mergeCell ref="B961:B964"/>
    <mergeCell ref="B956:B960"/>
    <mergeCell ref="B952:B955"/>
    <mergeCell ref="B871:B873"/>
    <mergeCell ref="B767:B774"/>
    <mergeCell ref="S3:X3"/>
    <mergeCell ref="F3:F4"/>
    <mergeCell ref="D3:D4"/>
    <mergeCell ref="B121:B136"/>
    <mergeCell ref="B93:B102"/>
    <mergeCell ref="B88:B92"/>
    <mergeCell ref="M3:R3"/>
    <mergeCell ref="B64:B80"/>
    <mergeCell ref="G3:G4"/>
    <mergeCell ref="E3:E4"/>
    <mergeCell ref="A3:C4"/>
    <mergeCell ref="B43:B49"/>
    <mergeCell ref="C89:C92"/>
    <mergeCell ref="C86:C87"/>
    <mergeCell ref="C83:C84"/>
    <mergeCell ref="C61:C63"/>
    <mergeCell ref="B50:B54"/>
    <mergeCell ref="C95:C100"/>
    <mergeCell ref="C105:C108"/>
    <mergeCell ref="C110:C111"/>
    <mergeCell ref="C115:C116"/>
    <mergeCell ref="A6:A31"/>
    <mergeCell ref="A32:A41"/>
    <mergeCell ref="B29:B31"/>
    <mergeCell ref="C125:C126"/>
    <mergeCell ref="C128:C129"/>
    <mergeCell ref="C131:C132"/>
    <mergeCell ref="A262:A274"/>
    <mergeCell ref="A275:A301"/>
    <mergeCell ref="A302:A328"/>
    <mergeCell ref="A329:A350"/>
    <mergeCell ref="B686:B688"/>
    <mergeCell ref="B690:B693"/>
    <mergeCell ref="B678:B680"/>
    <mergeCell ref="B681:B683"/>
    <mergeCell ref="B518:B521"/>
    <mergeCell ref="B512:B517"/>
    <mergeCell ref="B667:B670"/>
    <mergeCell ref="B672:B674"/>
    <mergeCell ref="B538:B540"/>
    <mergeCell ref="B535:B537"/>
    <mergeCell ref="B526:B534"/>
    <mergeCell ref="B168:B174"/>
    <mergeCell ref="B208:B215"/>
    <mergeCell ref="B216:B220"/>
    <mergeCell ref="B221:B227"/>
    <mergeCell ref="B508:B510"/>
    <mergeCell ref="B498:B507"/>
    <mergeCell ref="B8:B10"/>
    <mergeCell ref="B14:B16"/>
    <mergeCell ref="B19:B22"/>
    <mergeCell ref="B23:B28"/>
    <mergeCell ref="B35:B38"/>
    <mergeCell ref="B39:B41"/>
    <mergeCell ref="B140:B150"/>
    <mergeCell ref="B272:B274"/>
    <mergeCell ref="B275:B277"/>
    <mergeCell ref="B113:B120"/>
    <mergeCell ref="B32:B34"/>
    <mergeCell ref="B545:B548"/>
    <mergeCell ref="B730:B733"/>
    <mergeCell ref="B734:B735"/>
    <mergeCell ref="B658:B665"/>
    <mergeCell ref="B175:B187"/>
    <mergeCell ref="B201:B207"/>
    <mergeCell ref="B194:B200"/>
    <mergeCell ref="B189:B193"/>
    <mergeCell ref="B605:B611"/>
    <mergeCell ref="B612:B614"/>
    <mergeCell ref="B579:B583"/>
    <mergeCell ref="B584:B587"/>
    <mergeCell ref="A42:A58"/>
    <mergeCell ref="B55:B58"/>
    <mergeCell ref="B59:B63"/>
    <mergeCell ref="A59:A85"/>
    <mergeCell ref="B81:B85"/>
    <mergeCell ref="B86:B87"/>
    <mergeCell ref="A86:A112"/>
    <mergeCell ref="B103:B112"/>
    <mergeCell ref="B228:B236"/>
    <mergeCell ref="A113:A139"/>
    <mergeCell ref="B137:B139"/>
    <mergeCell ref="A140:A166"/>
    <mergeCell ref="B151:B166"/>
    <mergeCell ref="A167:A187"/>
    <mergeCell ref="A188:A193"/>
    <mergeCell ref="A194:A220"/>
    <mergeCell ref="A221:A247"/>
    <mergeCell ref="B242:B247"/>
    <mergeCell ref="B237:B241"/>
    <mergeCell ref="A356:A382"/>
    <mergeCell ref="B363:B367"/>
    <mergeCell ref="B373:B381"/>
    <mergeCell ref="B369:B372"/>
    <mergeCell ref="B287:B289"/>
    <mergeCell ref="B251:B256"/>
    <mergeCell ref="B257:B261"/>
    <mergeCell ref="B248:B250"/>
    <mergeCell ref="B352:B355"/>
    <mergeCell ref="B356:B359"/>
    <mergeCell ref="B263:B271"/>
    <mergeCell ref="B278:B286"/>
    <mergeCell ref="A248:A261"/>
    <mergeCell ref="A351:A355"/>
    <mergeCell ref="B299:B301"/>
    <mergeCell ref="B320:B328"/>
    <mergeCell ref="B329:B330"/>
    <mergeCell ref="A383:A409"/>
    <mergeCell ref="B383:B388"/>
    <mergeCell ref="B410:B415"/>
    <mergeCell ref="A410:A417"/>
    <mergeCell ref="A418:A436"/>
    <mergeCell ref="B389:B393"/>
    <mergeCell ref="B395:B402"/>
    <mergeCell ref="A437:A463"/>
    <mergeCell ref="B464:B472"/>
    <mergeCell ref="A464:A490"/>
    <mergeCell ref="B488:B490"/>
    <mergeCell ref="B473:B477"/>
    <mergeCell ref="B453:B462"/>
    <mergeCell ref="B444:B452"/>
    <mergeCell ref="B426:B435"/>
    <mergeCell ref="B423:B425"/>
    <mergeCell ref="B437:B443"/>
    <mergeCell ref="A871:A898"/>
    <mergeCell ref="A545:A571"/>
    <mergeCell ref="B572:B577"/>
    <mergeCell ref="A572:A577"/>
    <mergeCell ref="A578:A599"/>
    <mergeCell ref="A600:A626"/>
    <mergeCell ref="A627:A653"/>
    <mergeCell ref="B622:B626"/>
    <mergeCell ref="B627:B629"/>
    <mergeCell ref="B631:B633"/>
    <mergeCell ref="B634:B636"/>
    <mergeCell ref="B637:B640"/>
    <mergeCell ref="B646:B648"/>
    <mergeCell ref="B641:B645"/>
    <mergeCell ref="B588:B596"/>
    <mergeCell ref="A654:A665"/>
    <mergeCell ref="A666:A680"/>
    <mergeCell ref="A681:A696"/>
    <mergeCell ref="A697:A706"/>
    <mergeCell ref="A707:A733"/>
    <mergeCell ref="A734:A760"/>
    <mergeCell ref="B549:B555"/>
    <mergeCell ref="B615:B621"/>
    <mergeCell ref="B844:B846"/>
    <mergeCell ref="A491:A510"/>
    <mergeCell ref="A511:A517"/>
    <mergeCell ref="A518:A544"/>
    <mergeCell ref="B542:B544"/>
    <mergeCell ref="B522:B525"/>
    <mergeCell ref="B478:B487"/>
    <mergeCell ref="A844:A870"/>
    <mergeCell ref="B865:B870"/>
    <mergeCell ref="B494:B497"/>
    <mergeCell ref="B491:B493"/>
    <mergeCell ref="B649:B653"/>
    <mergeCell ref="B798:B805"/>
    <mergeCell ref="B789:B797"/>
    <mergeCell ref="B783:B788"/>
    <mergeCell ref="B775:B782"/>
    <mergeCell ref="B761:B766"/>
    <mergeCell ref="B756:B760"/>
    <mergeCell ref="B748:B755"/>
    <mergeCell ref="B743:B747"/>
    <mergeCell ref="B736:B742"/>
    <mergeCell ref="B698:B706"/>
    <mergeCell ref="B694:B696"/>
    <mergeCell ref="B654:B656"/>
    <mergeCell ref="B828:B833"/>
    <mergeCell ref="H3:L3"/>
    <mergeCell ref="A899:A906"/>
    <mergeCell ref="A907:A925"/>
    <mergeCell ref="B921:B925"/>
    <mergeCell ref="B926:B930"/>
    <mergeCell ref="A926:A950"/>
    <mergeCell ref="A951:A976"/>
    <mergeCell ref="A977:A984"/>
    <mergeCell ref="B262:D262"/>
    <mergeCell ref="B188:D188"/>
    <mergeCell ref="B351:D351"/>
    <mergeCell ref="B418:D418"/>
    <mergeCell ref="B511:D511"/>
    <mergeCell ref="B578:D578"/>
    <mergeCell ref="B666:D666"/>
    <mergeCell ref="B697:D697"/>
    <mergeCell ref="B827:D827"/>
    <mergeCell ref="B907:D907"/>
    <mergeCell ref="B951:D951"/>
    <mergeCell ref="A761:A788"/>
    <mergeCell ref="A789:A816"/>
    <mergeCell ref="A817:A826"/>
    <mergeCell ref="A827:A843"/>
    <mergeCell ref="B841:B843"/>
  </mergeCells>
  <phoneticPr fontId="1" type="noConversion"/>
  <printOptions horizontalCentered="1"/>
  <pageMargins left="0.55118110236220474" right="0.55118110236220474" top="0.62992125984251968" bottom="0.62992125984251968" header="0.31496062992125984" footer="0.31496062992125984"/>
  <pageSetup paperSize="9" scale="88" orientation="landscape" r:id="rId1"/>
  <ignoredErrors>
    <ignoredError sqref="M19:S19 M36:S38 M35 O35:S35 M41:S41 M39:M40 O39:S39 M46:S46 M42 O42:S42 M43 O43:S43 M49:S49 M47:M48 O47:S48 M51:S51 M50 O50:S50 M53:S53 M52 O52:S52 M56:S56 M54:M55 O55:S55 M60:S60 M57 O57:S57 M65:S65 M61:M64 O64:S64 M67:S67 M66 O66:S66 M69:S69 M68 O68:S68 M71:S71 M70 O70:S70 M73:S73 M72 O72:S72 M75:S75 M74 O74:S74 M78:S78 M76 O76:S76 M80:S80 M79 O79:S79 M82:S82 M81 O81:S81 M85:S85 M83 O83:S83 M84 O84:S84 M88:S88 M86:M87 O87:S87 M94:S94 M89:M93 O93:S93 M101:S101 M95:M100 O95:S100 M104:S104 M102:M103 O103:S103 M109:S109 M105:M108 O105:S108 M112:S112 M110:M111 O110:S111 M114:S114 M113 O113:S113 M117:S117 M115:M116 O115:S116 M119:S119 M118 O118:S118 M122:S122 M120:M121 O121:S121 M124:S124 M123 O123:S123 M127:S127 M125:M126 O125:S126 M130:S130 M128:M129 O128:S129 M133:S133 M131:M132 O131:S132 M135:S135 M134 O134:S134 M138:S138 M136:M137 O137:S137 M142:S142 M139:M141 O139:S141 M146:S146 M143:M145 O143:S145 M149:S149 M147:M148 O147:S148 M154:S154 M150:M151 O151:S151 M157:S157 M155 O155:S155 M160:S160 M158:M159 O158:S159 M163:S163 M161:M162 O161:S162 M166:S166 M164 O164:S164 M169:S169 M167:M168 O168:S168 M171:S171 M170 O170:S170 M173:S173 M172 P172:S172 M176:S176 M174:M175 P175:S175 M178:S178 M177 O177:S177 M180:S180 M179 O179:S179 M182:S182 M181 O181:S181 M184:S184 M183 O183:S183 M186:S186 M185 O185:S185 M188 M187 O187:S187 M190:S190 M189 O189:S189 O188:T188 M192:S192 M191 O191:S191 M195:S195 M193:M194 O194:S194 M197:S197 M196 O196:S196 M199:S199 M198 O198:S198 M202:S202 M200:M201 O201:S201 M204:S204 M203 O203:S203 M209:S209 M205:M208 O208:S208 M211:S211 M210 O210:S210 M213:S213 M212 O212:S212 M217:S220 M214:M216 O216:S216 M222:S222 M221 O221:S221 M224:S224 M223 O223:S223 M226:S226 M225 O225:S225 M229:S229 M227:M228 O228:S228 M231:S231 M230 O230:S230 M233:S233 M232 O232:S232 M238:S241 M234:M237 O237:S237 M243:S243 M242 O242:S242 M245:S245 M244 O244:S244 M247:S247 M246 O246:S246 M249:S249 M248 O248:S248 M252:S252 M250:M251 O251:S251 M255:S255 M253:M254 O253:S254 M257:S257 M256 O256:S256 M264:S264 M258:M261 O258:S261 M262:M263 O262:S263 M267:S267 M265:M266 O265:S266 M270:S270 M268 O268:S268 M269 O269:S269 M273:S273 M271:M272 P272:S272 M275:S275 M274 O274:S274 M279:S279 M276:M278 O278:S278 M281:S281 M280 O280:S280 M285:S285 M282:M284 O282:S284 M290:S290 M286:M287 O287:S287 M294:S294 M291:M293 O293:S293 M296:S296 M295 O295:S295 M299:S299 M297:M298 O297:S298 M304:S304 M300:M303 O303:S303 M306:S306 M305 O305:S305 M308:S308 M307 O307:S307 M310:S310 M309 O309:S309 M314:AA314 M311:M313 O313:S313 M316:S316 M315 O315:S315 M318:S318 M317 O317:S317 M321:S321 M319:M320 O320:S320 M323:S323 M322 O322:S322 M326:S326 M324:M325 O324:S325 M328:S328 M327 O327:S327 M332:S332 M329:M331 O331:S331 M334:S334 M333 O333:S333 M336:S336 M335 O335:S335 M340:S340 M337:M339 O337:S339 M342:S342 M341 O341:S341 M344:S344 M343 O343:S343 M349:S350 M345:M348 O348:S348 M354:S354 M351:M352 O352:S352 M359:S359 M355:M358 O355:S358 M363:S363 M360 O360:S360 M368:S368 M364:M367 O364:S367 M370:S372 M369 O369:S369 M374:S374 M373 O373:S373 M378:S378 M375:M377 O375:S377 M383:S383 M379:M382 O382:S382 M386:S386 M384:M385 O384:S385 M390:S390 M387:M389 O389:S389 M392:S392 M391 O391:S391 M394:S394 M393 O393:S393 M396:S396 M395 O395:S395 M398:S398 M397 O397:S397 M401:S401 M399:M400 O399:S400 M404:S404 M402:M403 O403:S403 M407:S407 M405:M406 O405:S406 M410:S410 M408:M409 O409:S409 M413:S413 M411:M412 O411:S412 M416:S417 M414:M415 O414:S415 M423:S423 M418:M419 O418:S419 M427:S427 M424:M426 O426:S426 M433:S433 M428:M432 O428:S432 M437:S437 M434:M436 O436:S436 M440:S440 M438:M439 O438:S439 M445:S445 M441:M444 O444:S444 M447:S447 M446 O446:S446 M450:S450 M448:M449 O448:S449 M454:S454 M451:M453 O453:S453 M457:S457 M455:M456 O455:S456 M461:S461 M458:M460 O458:S460 M464:S464 M462:M463 O463:S463 M469:S469 M465:M468 O465:S468 M473:S473 M470:M472 O470:S472 M479:S479 M474:M478 O478:S478 M484:S484 M480:M483 O480:S483 M488:S488 M485:M487 O485:S487 M494:S494 M489:M493 O489:S493 M499:S499 M495:M498 O498:S498 M502:S502 M500:M501 O500:S501 M506:S506 M503:M505 O503:S505 M509:S510 M507:M508 O508:S508 M513:S517 M512 O512:S512 M511 O511:S511 M519:S521 M518 O518:S518 M523:S525 M522 O522:S522 M527:S527 M526 O526:S526 M529:S529 M528 O528:S528 M533:S533 M530:M532 O530:S532 M536:S537 M534:M535 O535:S535 M539:S541 M538 O538:S538 M543:S543 M542 O542:S542 M545:S545 M544 O544:S544 M547:S547 M546 O546:S546 M550:S550 M548:M549 O549:S549 M552:S552 M551 O551:S551 M554:S554 M553 O553:S553 M557:S557 M555:M556 O556:S556 M560:S560 M558:M559 O558:S559 M563:S563 M561:M562 O561:S562 M566:S566 M564 O564:S564 M565 O565:S565 M568:S568 M567 O567:S567 M572:S572 M569:M571 O571:S571 M574:S574 M573 O573:S573 M576:S576 M575 O575:S575 M579:S579 M577 O577:S577 M584:S584 M580:M583 O580:S583 M589:S589 M585:M588 O588:S588 M593:S593 M590:M592 O590:S592 M597:S597 M594:M596 O594:S596 M601:S604 M598:M600 O600:S600 M608:S608 M605 O605:S605 M612:S612 M609:M610 O609:Y610 M617:S617 M613:M615 O615:S615 M623:S623 M618:M622 O622:S622 M626:S626 M624:M625 O624:S625 M628:S630 M627 O627:S627 M632:S633 M631 O631:S631 M635:S636 M634 O634:S634 M638:S640 M637 O637:S637 M642:S645 M641 O641:S641 M649:S649 M646 O646:S646 M655:S657 M650:M654 O654:S654 M659:S659 M658 O658:S658 M663:S663 M660:M662 O660:S662 M668:S671 M664:M667 O666:S667 M673:S677 M672 O672:S672 M679:S680 M678 O678:S678 M682:S685 M681 O681:S681 M687:S689 M686 O686:S686 M691:S693 M690 O690:S690 M695:S696 M694 O694:S694 M699:S699 M697:M698 O697:S698 M701:S701 M700 O700:S700 M703:S703 M702 O702:S702 M705:S705 M704 O704:S704 M708:S708 M706:M707 O707:S707 M710:S710 M709 O709:S709 M713:S713 M711:M712 O711:S712 M717:S717 M714:M716 O716:S716 M721:S721 M718:M720 O718:S720 M723:S723 M722 O722:S722 M726:S726 M724:M725 O724:S725 M731:S731 M727:M730 O730:S730 M734:S734 M732:M733 O732:S733 M737:S737 M735:M736 O736:S736 M740:S740 M738:M739 O738:S739 M744:S744 M741:M743 O743:S743 M746:S746 M745 O745:S745 M749:S749 M747:M748 O748:S748 M753:S753 M750:M752 O750:S752 M757:S757 M754:M756 O756:S756 M759:S759 M758 O758:S758 M762:S762 M760:M761 O761:S761 M765:S765 M763:M764 O763:S764 M768:S768 M766:M767 O767:S767 M771:S771 M769:M770 O770:S770 M776:S776 M772:M775 O775:S775 M777:M778 O777:S778 M578 O578:S578 M23:S23 M20:S22 U20:Y22 M29:S29 M24:S27 U24:Y27 M28:S28 U28:Y28 M30:S34 U30:Y34 U36:Y38 U41:Y41 O40:S40 U40:Y40 M44:S45 U44:Y45 U49:Y49 U47:AA48 U52:Y52 O54:S54 U54:Y54 M58:S59 U58:Y59 O61:S63 U61:Y63 U66:Y66 U68:Y68 U70:Y70 U72:Y72 U74:Y74 M77:S77 U77:Y77 U80:Y80 U79:AA79 U83:Y83 U84:AA84 O86:S86 U86:Y86 U87:AA87 O89:S90 U89:Y90 O91:S92 U91:Y92 U95:Y100 O102:S102 U102:Y102 U105:Y108 U110:Y111 U113:Y113 U115:Y116 U118:Y118 O120:S120 U120:Y120 U123:Y123 U126:Y126 U128:Y129 U131:Y132 U134:Y134 O136:S136 U136:Y136 U139:Y141 U143:Y145 U147:Y148 O150:S150 U150:Y150 M152:S153 U152:Y153 M156:S156 U156:Y156 U158:Y159 U161:Y162 M165:S165 U165:Y165 O167:S167 U167:Y167 U170:Y170 U172:Y172 P174:S174 U174:Y174 U177:Y177 U179:Y179 U178:Y178 U181:Y181 U183:Y183 U185:Y185 U187:Y187 U191:Y191 O193:S193 U193:Y193 U196:Y196 U198:Y198 O200:S200 U200:Y200 U203:Y203 O205:S207 U205:Y207 U210:Y210 U212:Y212 O214:S215 U214:Y215 U217:Y220 U223:Y223 U225:Y225 O227:S227 U227:Y227 U230:Y230 U232:Y232 O234:S236 U234:Y236 U238:Y241 U244:Y244 U246:Y246 U248:Y248 O250:S250 U250:Y250 U253:Y254 U256:Y256 U258:Y261 U265:Y266 U268:Y268 U269:AA269 P271:S271 U271:Y271 U274:Y274 O276:S277 U276:Y277 U280:Y280 U282:Y284 O286:S286 U286:Y286 M288:S289 U288:Y289 O291:S292 U291:Y292 U295:Y295 U297:Y298 O300:S302 U300:Y302 U305:Y305 U307:Y307 U309:Y309 O311:S312 U311:Y312 U315:Y315 U317:Y317 O319:S319 U319:Y319 U322:Y322 U324:Y325 U327:Y327 O329:S330 U329:Y330 U333:Y333 U335:Y335 U339:Y339 U341:Y341 U343:Y343 O345:S347 U345:Y347 U349:Y350 M353:S353 U353:Y353 U359:Y359 U355:AA358 M361:S362 U361:Y362 U57:Y57 U76:Y76 U155:Y155 U164:Y164 U368:Y368 U364:AA367 U370:Y372 U375:Y377 O379:S381 U379:Y381 U384:Y385 O387:S388 U387:Y388 U391:Y391 U394:Y394 U393:AA393 U397:Y397 U399:Y400 O402:S402 U402:Y402 U405:Y406 O408:S408 U408:Y408 U411:Y412 U416:Y417 U414:AA415 M420:S422 U420:Y422 O424:S425 U424:Y425 U428:Y432 O434:S435 U434:Y435 U438:Y439 O441:S443 U441:Y443 U446:Y446 U448:Y449 O451:S452 U451:Y452 U455:Y456 U458:Y460 O462:S462 U462:Y462 U465:Y468 U470:Y472 O474:S477 U474:Y477 U480:Y483 U485:Y487 U489:Y493 O495:S497 U495:Y497 U500:Y501 U503:Y505 O507:S507 U507:Y507 U509:Y510 U513:Y517 U519:Y521 U523:Y525 U528:Y528 U530:Y532 O534:S534 U534:Y534 U536:Y537 U539:Y541 U544:Y544 U546:Y546 O548:S548 U548:Y548 U551:Y551 U553:Y553 O555:S555 U555:Y555 U558:Y559 U561:Y562 U564:Y564 U567:Y567 O569:S570 U569:Y570 U573:Y573 U575:Y575 U577:Y577 U580:Y583 O585:S587 U585:Y587 U590:Y592 U594:Y596 O598:S599 U598:Y599 U601:Y604 M606:S607 U606:Y607 M611:S611 U611:Y611 O613:S614 U613:Y614 M616:S616 U616:Y616 O618:S621 U618:Y621 U626:Y626 U624:AA625 U628:Y630 U632:Y633 U635:Y636 U638:Y640 U642:Y645 M647:S648 U647:Y648 O650:S653 U650:Y653 U655:Y657 U660:Y662 O664:S665 U664:Y665 U668:Y671 U673:Y677 U679:Y680 U682:Y685 U687:Y689 U691:Y693 U695:Y696 U700:Y700 U702:Y702 U704:Y704 O706:S706 U706:Y706 U709:Y709 U711:Y712 O714:S715 U714:Y715 U718:Y720 U722:Y722 U724:Y725 O727:S729 U727:Y729 U732:Y733 O735:S735 U735:Y735 U738:Y739 O741:S742 U741:Y742 U745:Y745 O747:S747 U747:Y747 U750:Y752 O754:S755 U754:Y755 U758:Y758 O760:S760 U760:Y760 U763:Y764 O766:S766 U766:Y766 O769:S769 U769:Y769 U770:AA770 O772:S774 U772:Y774 U777:Y778 U19:Y19 U23:Y23 U29:Y29 U35:Y35 U39:Y39 U42:Y42 U43:AA43 U46:Y46 U51:Y51 U50:AA50 U53:Y53 U56:Y56 U55:AA55 U60:Y60 U65:Y65 U64:AA64 U67:Y67 U69:Y69 U71:Y71 U73:Y73 U75:Y75 U78:Y78 U82:Y82 U81:AA81 U85:Y85 U88:Y88 U93:Y93 U94:AA94 U101:Y101 U104:Y104 U103:AA103 U109:Y109 U112:Y112 U114:Y114 U117:Y117 U119:Y119 U122:Y122 U121:Y121 U124:Y124 U127:Y127 U130:Y130 U133:Y133 U135:Y135 U138:Y138 U137:Y137 U142:Y142 U146:Y146 U149:Y149 U151:Y151 U154:Y154 U157:Y157 U160:Y160 U163:Y163 U166:Y166 U169:Y169 U168:AA168 U171:Y171 U173:Y173 U176:Y176 U175:AA175 U180:Y180 U182:Y182 U184:Y184 U186:Y186 U190:Y190 U189:AA189 U192:Y192 U195:Y195 U194:Y194 U197:Y197 U199:Y199 U202:Y202 U201:Y201 U204:Y204 U209:Y209 U208:AA208 U211:Y211 U213:Y213 U216:Y216 U222:Y222 U221:AA221 U224:Y224 U226:Y226 U229:Y229 U228:AA228 U231:Y231 U233:Y233 U237:Y237 U243:Y243 U242:AA242 U245:Y245 U247:Y247 U249:Y249 U252:X252 U251:Y251 U255:Y255 U257:Y257 U264:Y264 U262:AA263 U267:Y267 U270:Y270 U273:Y273 U272:AA272 U275:Y275 U279:Y279 U278:AA278 U281:Y281 U285:Y285 U287:Y287 U290:Y290 U294:Y294 U293:AA293 U296:Y296 U299:Y299 U304:X304 U303:Y303 U306:Y306 U308:Y308 U310:Y310 U313:Y313 U316:Y316 U318:Y318 U320:Y320 U321:AA321 U323:Y323 U326:Y326 U328:Y328 U331:Y331 U332:AA332 U334:Y334 U336:Y336 U340:Y340 U342:Y342 U344:Y344 U348:Y348 O351:S351 U351:X351 U352:Y352 U354:Y354 U360:Y360 U363:Y363 U369:Y369 U374:Y374 U373:AA373 U378:Y378 U383:Y383 U382:AA382 U386:Y386 U390:Y390 U389:AA389 U392:Y392 U396:Y396 U395:Y395 U398:Y398 U401:Y401 U404:Y404 U403:AA403 U407:Y407 U410:Y410 U409:AA409 U413:Y413 U418:Y419 U423:Y423 U427:Y427 U426:AA426 U433:Y433 U437:Y437 U436:Y436 U440:Y440 U445:Y445 U444:AA444 U447:Y447 U450:Y450 U454:X454 U453:Y453 U457:Y457 U461:Y461 U464:Y464 U463:AA463 U469:Y469 U473:Y473 U479:Y479 U478:AA478 U484:Y484 U488:Y488 U494:Y494 U499:Y499 U498:AA498 U502:Y502 U506:Y506 U508:Y508 U512:Y512 U511:AA511 U518:Y518 U522:Y522 U527:Y527 U526:AA526 U529:Y529 U533:Y533 U535:Y535 U538:Y538 U543:Y543 U542:AA542 U545:Y545 U547:Y547 U550:Y550 U549:AA549 U552:Y552 U554:Y554 U557:Y557 U556:AA556 U560:Y560 U563:Y563 U566:Y566 U565:AA565 U568:Y568 U572:Y572 U571:AA571 U574:Y574 U576:Y576 U579:Y579 U578:AA578 U584:Y584 U589:Y589 U588:AA588 U593:Y593 U597:Y597 U600:Y600 U605:Y605 U608:Y608 U612:Y612 U615:Y615 U617:Y617 U623:Y623 U622:AA622 U627:Y627 U631:Y631 U634:X634 U637:Y637 U641:Y641 U646:Y646 U649:Y649 U654:Y654 U659:Y659 U658:AA658 U663:Y663 U666:Y667 U672:Y672 U678:Y678 U681:Y681 U686:Y686 U690:Y690 U694:Y694 U699:Y699 U697:AA698 U701:Y701 U703:Y703 U705:Y705 U708:Y708 U707:AA707 U710:Y710 U713:AA713 U717:Y717 U716:AA716 U721:Y721 U723:Y723 U726:Y726 U731:X731 U730:Y730 U734:Y734 U736:Y736 U737:AA737 U740:Y740 U744:Y744 U743:AA743 U746:Y746 U749:Y749 U748:AA748 U753:Y753 U757:Y757 U756:AA756 U759:Y759 U762:Y762 U761:AA761 U765:Y765 U768:Y768 U767:AA767 U771:Y771 U776:Y776 U775:AA775 AA20:AA22 AA19 AA24:AA27 AA28 AA30:AA34 AA36:AA38 AA41 AA40 AA44:AA45 AA49 AA52 AA54 AA58:AA59 AA57 AA61:AA63 AA66 AA68 AA70 AA72 AA74 AA77 AA76 AA80 AA83 AA86 AA89:AA90 AA91:AA92 AA95:AA100 AA102 AA105:AA108 AA110:AA111 AA113 AA115:AA116 AA118 AA120 AA123 U125:Y125 AA125 AA126 AA128:AA129 AA131:AA132 AA134 AA136 AA139:AA141 AA143:AA145 AA147:AA148 AA150 AA152:AA153 AA156 AA155 AA158:AA159 AA161:AA162 AA165 AA164 AA167 AA170 AA172 AA174 AA177 AA179 AA181 AA183 AA185 AA187 AA191 AA193 AA196 AA198 AA200 AA203 AA205:AA207 AA210 AA212 AA214:AA215 AA217:AA220 AA223 AA225 AA227 AA230 AA232 AA234:AA236 AA238:AA241 AA244 AA246 AA248 AA250 AA253:AA254 AA256 AA258:AA261 AA265:AA266 AA268 AA271 AA274 AA276:AA277 AA280 AA282:AA284 AA286 AA288:AA289 AA291:AA292 AA295 AA297:AA298 AA300:AA302 AA305 AA307 AA309 AA311:AA312 AA315 AA317 AA319 AA322 AA324:AA325 AA327 AA329:AA330 AA333 AA335 U337:Y338 AA337:AA338 AA341 AA343 AA345:AA347 AA349:AA350 AA353 AA359 AA361:AA362 AA368 AA370:AA372 AA375:AA377 AA379:AA381 AA384:AA385 AA387:AA388 AA391 AA394 AA397 AA399:AA400 AA402 AA405:AA406 AA411:AA412 AA416:AA417 AA420:AA422 AA424:AA425 AA428:AA432 AA434:AA435 AA438:AA439 AA441:AA443 AA446 AA448:AA449 AA451:AA452 AA455:AA456 AA458:AA460 AA462 AA465:AA468 AA470:AA472 AA474:AA477 AA480:AA483 AA485:AA487 AA489:AA493 AA495:AA497 AA500:AA501 AA503:AA505 AA507 AA509:AA510 AA513:AA517 AA519:AA521 AA523:AA525 AA528 AA530:AA532 AA534 AA536:AA537 AA539:AA541 AA544 AA546 AA548 AA551 AA553 AA555 AA558:AA559 AA561:AA562 AA564 AA567 AA569:AA570 AA573 AA575 AA577 AA580:AA583 AA585:AA587 AA590:AA592 AA594:AA596 AA598:AA599 AA601:AA604 AA606:AA607 AA609:AA610 AA611 AA613:AA614 AA616 AA618:AA621 AA626 AA628:AA630 AA632:AA633 AA635:AA636 AA638:AA640 AA642:AA645 AA647:AA648 AA650:AA653 AA655:AA657 AA660:AA662 AA664:AA665 AA668:AA671 AA673:AA677 AA679:AA680 AA682:AA685 AA687:AA689 AA690 AA691:AA693 AA695:AA696 AA700 AA702 AA704 AA706 AA709 AA711:AA712 AA714:AA715 AA718:AA720 AA722 AA724:AA725 AA727:AA729 AA732:AA733 AA735 AA738:AA739 AA741:AA742 AA745 AA747 AA750:AA752 AA754:AA755 AA758 AA760 AA763:AA764 AA766 AA769 AA772:AA774 AA777:AA778 AA23 AA29 AA35 AA39 AA42 AA46 AA51 AA53 AA56 AA60 AA65 AA67 AA69 AA71 AA73 AA75 AA78 AA82 AA85 AA88 AA93 AA101 AA104 AA109 AA112 AA114 AA117 AA119 AA121 AA122 AA124 AA127 AA130 AA133 AA135 AA137 AA138 AA142 AA146 AA149 AA151 AA154 AA157 AA160 AA163 AA166 AA169 AA171 AA173 AA176 AA178 AA180 AA182 AA184 AA186 AA188 AA190 AA192 AA194 AA195 AA197 AA199 AA201 AA202 AA204 AA209 AA211 AA213 AA216 AA222 AA224 AA226 AA229 AA231 AA233 AA237 AA243 AA245 AA247 AA249 AA252 AA251 AA255 AA257 AA264 AA267 AA270 AA273 AA275 AA279 AA281 AA285 AA287 AA290 AA294 AA296 AA299 AA304 AA303 AA306 AA308 AA310 AA313 AA316 AA318 AA320 AA323 AA326 AA328 AA331 AA334 AA336 AA339 AA340 AA342 AA344 AA348 AA351 AA352 AA354 AA360 AA363 AA369 AA374 AA378 AA383 AA386 AA390 AA392 AA395 AA396 AA398 AA401 AA404 AA407 AA410 AA413 AA418:AA419 AA423 AA427 AA433 AA436 AA437 AA440 AA445 AA447 AA450 AA454 AA453 AA457 AA461 AA464 AA469 AA473 AA479 AA484 AA488 AA494 AA499 AA502 AA506 AA508 AA512 AA518 AA522 AA527 AA529 AA533 AA535 AA538 AA543 AA545 AA547 AA550 AA552 AA554 AA557 AA560 AA563 AA566 AA568 AA572 AA574 AA576 AA579 AA584 AA589 AA593 AA597 AA600 AA605 AA608 AA612 AA615 AA617 AA623 AA627 AA631 AA634 AA637 AA641 AA646 AA649 AA654 AA659 AA663 AA666:AA667 AA672 AA678 AA681 AA686 AA694 AA699 AA701 AA703 AA705 AA708 AA710 AA717 AA721 AA723 AA726 AA730 AA731 AA734 AA736 AA740 AA744 AA746 AA749 AA753 AA757 AA759 AA762 AA768 AA771 AA776 AA765 V188:Y188" formula="1"/>
  </ignoredErrors>
</worksheet>
</file>

<file path=xl/worksheets/sheet4.xml><?xml version="1.0" encoding="utf-8"?>
<worksheet xmlns="http://schemas.openxmlformats.org/spreadsheetml/2006/main" xmlns:r="http://schemas.openxmlformats.org/officeDocument/2006/relationships">
  <sheetPr>
    <tabColor theme="1"/>
  </sheetPr>
  <dimension ref="A1:S52"/>
  <sheetViews>
    <sheetView topLeftCell="A4" workbookViewId="0">
      <selection activeCell="H15" sqref="H15"/>
    </sheetView>
  </sheetViews>
  <sheetFormatPr defaultColWidth="8.625" defaultRowHeight="20.100000000000001" customHeight="1" outlineLevelCol="1"/>
  <cols>
    <col min="1" max="2" width="3.625" style="1" customWidth="1"/>
    <col min="3" max="3" width="10.625" style="1" customWidth="1"/>
    <col min="4" max="4" width="10.625" style="1" customWidth="1" outlineLevel="1"/>
    <col min="5" max="9" width="7.625" style="1" customWidth="1"/>
    <col min="10" max="14" width="5.625" style="1" customWidth="1"/>
    <col min="15" max="19" width="7.625" style="1" customWidth="1"/>
    <col min="20" max="16384" width="8.625" style="1"/>
  </cols>
  <sheetData>
    <row r="1" spans="1:19" ht="30" customHeight="1"/>
    <row r="2" spans="1:19" ht="20.100000000000001" customHeight="1">
      <c r="A2" s="93" t="s">
        <v>1607</v>
      </c>
      <c r="B2" s="93"/>
      <c r="C2" s="93"/>
      <c r="D2" s="97" t="s">
        <v>1610</v>
      </c>
      <c r="E2" s="93" t="s">
        <v>1608</v>
      </c>
      <c r="F2" s="93"/>
      <c r="G2" s="93"/>
      <c r="H2" s="93"/>
      <c r="I2" s="93"/>
      <c r="J2" s="93" t="s">
        <v>1609</v>
      </c>
      <c r="K2" s="93"/>
      <c r="L2" s="93"/>
      <c r="M2" s="93"/>
      <c r="N2" s="93"/>
      <c r="O2" s="93" t="s">
        <v>1611</v>
      </c>
      <c r="P2" s="93"/>
      <c r="Q2" s="93"/>
      <c r="R2" s="93"/>
      <c r="S2" s="93"/>
    </row>
    <row r="3" spans="1:19" ht="20.100000000000001" customHeight="1">
      <c r="A3" s="93"/>
      <c r="B3" s="93"/>
      <c r="C3" s="93"/>
      <c r="D3" s="93"/>
      <c r="E3" s="60">
        <v>2013</v>
      </c>
      <c r="F3" s="60">
        <v>2015</v>
      </c>
      <c r="G3" s="60">
        <v>2020</v>
      </c>
      <c r="H3" s="60">
        <v>2025</v>
      </c>
      <c r="I3" s="60">
        <v>2030</v>
      </c>
      <c r="J3" s="60">
        <v>2013</v>
      </c>
      <c r="K3" s="60">
        <v>2015</v>
      </c>
      <c r="L3" s="60">
        <v>2020</v>
      </c>
      <c r="M3" s="60">
        <v>2025</v>
      </c>
      <c r="N3" s="60">
        <v>2030</v>
      </c>
      <c r="O3" s="60">
        <v>2013</v>
      </c>
      <c r="P3" s="60">
        <v>2015</v>
      </c>
      <c r="Q3" s="60">
        <v>2020</v>
      </c>
      <c r="R3" s="60">
        <v>2025</v>
      </c>
      <c r="S3" s="60">
        <v>2030</v>
      </c>
    </row>
    <row r="4" spans="1:19" ht="20.100000000000001" customHeight="1">
      <c r="A4" s="93" t="s">
        <v>1553</v>
      </c>
      <c r="B4" s="93"/>
      <c r="C4" s="93"/>
      <c r="D4" s="60"/>
      <c r="E4" s="60"/>
      <c r="F4" s="60"/>
      <c r="G4" s="60"/>
      <c r="H4" s="60"/>
      <c r="I4" s="60"/>
      <c r="J4" s="60"/>
      <c r="K4" s="60"/>
      <c r="L4" s="60"/>
      <c r="M4" s="60"/>
      <c r="N4" s="60"/>
      <c r="O4" s="60"/>
      <c r="P4" s="60"/>
      <c r="Q4" s="60"/>
      <c r="R4" s="60"/>
      <c r="S4" s="60"/>
    </row>
    <row r="5" spans="1:19" ht="20.100000000000001" customHeight="1">
      <c r="A5" s="93" t="s">
        <v>1604</v>
      </c>
      <c r="B5" s="93"/>
      <c r="C5" s="93"/>
      <c r="D5" s="60"/>
      <c r="E5" s="60"/>
      <c r="F5" s="60"/>
      <c r="G5" s="60"/>
      <c r="H5" s="60"/>
      <c r="I5" s="60"/>
      <c r="J5" s="60"/>
      <c r="K5" s="60"/>
      <c r="L5" s="60"/>
      <c r="M5" s="60"/>
      <c r="N5" s="60"/>
      <c r="O5" s="60"/>
      <c r="P5" s="60"/>
      <c r="Q5" s="60"/>
      <c r="R5" s="60"/>
      <c r="S5" s="60"/>
    </row>
    <row r="6" spans="1:19" ht="20.100000000000001" customHeight="1">
      <c r="A6" s="94"/>
      <c r="B6" s="93" t="s">
        <v>1531</v>
      </c>
      <c r="C6" s="93"/>
      <c r="D6" s="60"/>
      <c r="E6" s="60"/>
      <c r="F6" s="60"/>
      <c r="G6" s="60"/>
      <c r="H6" s="60"/>
      <c r="I6" s="60"/>
      <c r="J6" s="60"/>
      <c r="K6" s="60"/>
      <c r="L6" s="60"/>
      <c r="M6" s="60"/>
      <c r="N6" s="60"/>
      <c r="O6" s="60"/>
      <c r="P6" s="60"/>
      <c r="Q6" s="60"/>
      <c r="R6" s="60"/>
      <c r="S6" s="60"/>
    </row>
    <row r="7" spans="1:19" ht="20.100000000000001" customHeight="1">
      <c r="A7" s="95"/>
      <c r="B7" s="94"/>
      <c r="C7" s="60" t="s">
        <v>1587</v>
      </c>
      <c r="D7" s="61" t="s">
        <v>1612</v>
      </c>
      <c r="E7" s="60"/>
      <c r="F7" s="60"/>
      <c r="G7" s="60"/>
      <c r="H7" s="60"/>
      <c r="I7" s="60"/>
      <c r="J7" s="60"/>
      <c r="K7" s="60"/>
      <c r="L7" s="60"/>
      <c r="M7" s="60"/>
      <c r="N7" s="60"/>
      <c r="O7" s="60"/>
      <c r="P7" s="60"/>
      <c r="Q7" s="60"/>
      <c r="R7" s="60"/>
      <c r="S7" s="60"/>
    </row>
    <row r="8" spans="1:19" ht="20.100000000000001" customHeight="1">
      <c r="A8" s="95"/>
      <c r="B8" s="95"/>
      <c r="C8" s="60" t="s">
        <v>1595</v>
      </c>
      <c r="D8" s="61" t="s">
        <v>1612</v>
      </c>
      <c r="E8" s="60"/>
      <c r="F8" s="60"/>
      <c r="G8" s="60"/>
      <c r="H8" s="60"/>
      <c r="I8" s="60"/>
      <c r="J8" s="60"/>
      <c r="K8" s="60"/>
      <c r="L8" s="60"/>
      <c r="M8" s="60"/>
      <c r="N8" s="60"/>
      <c r="O8" s="60"/>
      <c r="P8" s="60"/>
      <c r="Q8" s="60"/>
      <c r="R8" s="60"/>
      <c r="S8" s="60"/>
    </row>
    <row r="9" spans="1:19" ht="20.100000000000001" customHeight="1">
      <c r="A9" s="95"/>
      <c r="B9" s="95"/>
      <c r="C9" s="60" t="s">
        <v>1531</v>
      </c>
      <c r="D9" s="61" t="s">
        <v>1612</v>
      </c>
      <c r="E9" s="60"/>
      <c r="F9" s="60"/>
      <c r="G9" s="60"/>
      <c r="H9" s="60"/>
      <c r="I9" s="60"/>
      <c r="J9" s="60"/>
      <c r="K9" s="60"/>
      <c r="L9" s="60"/>
      <c r="M9" s="60"/>
      <c r="N9" s="60"/>
      <c r="O9" s="60"/>
      <c r="P9" s="60"/>
      <c r="Q9" s="60"/>
      <c r="R9" s="60"/>
      <c r="S9" s="60"/>
    </row>
    <row r="10" spans="1:19" ht="20.100000000000001" customHeight="1">
      <c r="A10" s="95"/>
      <c r="B10" s="95"/>
      <c r="C10" s="60" t="s">
        <v>1588</v>
      </c>
      <c r="D10" s="61" t="s">
        <v>1612</v>
      </c>
      <c r="E10" s="60"/>
      <c r="F10" s="60"/>
      <c r="G10" s="60"/>
      <c r="H10" s="60"/>
      <c r="I10" s="60"/>
      <c r="J10" s="60"/>
      <c r="K10" s="60"/>
      <c r="L10" s="60"/>
      <c r="M10" s="60"/>
      <c r="N10" s="60"/>
      <c r="O10" s="60"/>
      <c r="P10" s="60"/>
      <c r="Q10" s="60"/>
      <c r="R10" s="60"/>
      <c r="S10" s="60"/>
    </row>
    <row r="11" spans="1:19" ht="20.100000000000001" customHeight="1">
      <c r="A11" s="95"/>
      <c r="B11" s="95"/>
      <c r="C11" s="60" t="s">
        <v>1589</v>
      </c>
      <c r="D11" s="61" t="s">
        <v>1612</v>
      </c>
      <c r="E11" s="60"/>
      <c r="F11" s="60"/>
      <c r="G11" s="60"/>
      <c r="H11" s="60"/>
      <c r="I11" s="60"/>
      <c r="J11" s="60"/>
      <c r="K11" s="60"/>
      <c r="L11" s="60"/>
      <c r="M11" s="60"/>
      <c r="N11" s="60"/>
      <c r="O11" s="60"/>
      <c r="P11" s="60"/>
      <c r="Q11" s="60"/>
      <c r="R11" s="60"/>
      <c r="S11" s="60"/>
    </row>
    <row r="12" spans="1:19" ht="20.100000000000001" customHeight="1">
      <c r="A12" s="95"/>
      <c r="B12" s="95"/>
      <c r="C12" s="60" t="s">
        <v>1590</v>
      </c>
      <c r="D12" s="61" t="s">
        <v>1612</v>
      </c>
      <c r="E12" s="60"/>
      <c r="F12" s="60"/>
      <c r="G12" s="60"/>
      <c r="H12" s="60"/>
      <c r="I12" s="60"/>
      <c r="J12" s="60"/>
      <c r="K12" s="60"/>
      <c r="L12" s="60"/>
      <c r="M12" s="60"/>
      <c r="N12" s="60"/>
      <c r="O12" s="60"/>
      <c r="P12" s="60"/>
      <c r="Q12" s="60"/>
      <c r="R12" s="60"/>
      <c r="S12" s="60"/>
    </row>
    <row r="13" spans="1:19" ht="20.100000000000001" customHeight="1">
      <c r="A13" s="95"/>
      <c r="B13" s="96"/>
      <c r="C13" s="60" t="s">
        <v>1591</v>
      </c>
      <c r="D13" s="61" t="s">
        <v>1612</v>
      </c>
      <c r="E13" s="60"/>
      <c r="F13" s="60"/>
      <c r="G13" s="60"/>
      <c r="H13" s="60"/>
      <c r="I13" s="60"/>
      <c r="J13" s="60"/>
      <c r="K13" s="60"/>
      <c r="L13" s="60"/>
      <c r="M13" s="60"/>
      <c r="N13" s="60"/>
      <c r="O13" s="60"/>
      <c r="P13" s="60"/>
      <c r="Q13" s="60"/>
      <c r="R13" s="60"/>
      <c r="S13" s="60"/>
    </row>
    <row r="14" spans="1:19" ht="20.100000000000001" customHeight="1">
      <c r="A14" s="95"/>
      <c r="B14" s="93" t="s">
        <v>1576</v>
      </c>
      <c r="C14" s="93"/>
      <c r="D14" s="60"/>
      <c r="E14" s="60"/>
      <c r="F14" s="60"/>
      <c r="G14" s="60"/>
      <c r="H14" s="60"/>
      <c r="I14" s="60"/>
      <c r="J14" s="60"/>
      <c r="K14" s="60"/>
      <c r="L14" s="60"/>
      <c r="M14" s="60"/>
      <c r="N14" s="60"/>
      <c r="O14" s="60"/>
      <c r="P14" s="60"/>
      <c r="Q14" s="60"/>
      <c r="R14" s="60"/>
      <c r="S14" s="60"/>
    </row>
    <row r="15" spans="1:19" ht="20.100000000000001" customHeight="1">
      <c r="A15" s="95"/>
      <c r="B15" s="94"/>
      <c r="C15" s="60" t="s">
        <v>1592</v>
      </c>
      <c r="D15" s="61" t="s">
        <v>1612</v>
      </c>
      <c r="E15" s="60"/>
      <c r="F15" s="60"/>
      <c r="G15" s="60"/>
      <c r="H15" s="60"/>
      <c r="I15" s="60"/>
      <c r="J15" s="60"/>
      <c r="K15" s="60"/>
      <c r="L15" s="60"/>
      <c r="M15" s="60"/>
      <c r="N15" s="60"/>
      <c r="O15" s="60"/>
      <c r="P15" s="60"/>
      <c r="Q15" s="60"/>
      <c r="R15" s="60"/>
      <c r="S15" s="60"/>
    </row>
    <row r="16" spans="1:19" ht="20.100000000000001" customHeight="1">
      <c r="A16" s="95"/>
      <c r="B16" s="95"/>
      <c r="C16" s="60" t="s">
        <v>1576</v>
      </c>
      <c r="D16" s="61" t="s">
        <v>1612</v>
      </c>
      <c r="E16" s="60"/>
      <c r="F16" s="60"/>
      <c r="G16" s="60"/>
      <c r="H16" s="60"/>
      <c r="I16" s="60"/>
      <c r="J16" s="60"/>
      <c r="K16" s="60"/>
      <c r="L16" s="60"/>
      <c r="M16" s="60"/>
      <c r="N16" s="60"/>
      <c r="O16" s="60"/>
      <c r="P16" s="60"/>
      <c r="Q16" s="60"/>
      <c r="R16" s="60"/>
      <c r="S16" s="60"/>
    </row>
    <row r="17" spans="1:19" ht="20.100000000000001" customHeight="1">
      <c r="A17" s="95"/>
      <c r="B17" s="95"/>
      <c r="C17" s="60" t="s">
        <v>1593</v>
      </c>
      <c r="D17" s="61" t="s">
        <v>1612</v>
      </c>
      <c r="E17" s="60"/>
      <c r="F17" s="60"/>
      <c r="G17" s="60"/>
      <c r="H17" s="60"/>
      <c r="I17" s="60"/>
      <c r="J17" s="60"/>
      <c r="K17" s="60"/>
      <c r="L17" s="60"/>
      <c r="M17" s="60"/>
      <c r="N17" s="60"/>
      <c r="O17" s="60"/>
      <c r="P17" s="60"/>
      <c r="Q17" s="60"/>
      <c r="R17" s="60"/>
      <c r="S17" s="60"/>
    </row>
    <row r="18" spans="1:19" ht="20.100000000000001" customHeight="1">
      <c r="A18" s="95"/>
      <c r="B18" s="96"/>
      <c r="C18" s="60" t="s">
        <v>1594</v>
      </c>
      <c r="D18" s="61" t="s">
        <v>1612</v>
      </c>
      <c r="E18" s="60"/>
      <c r="F18" s="60"/>
      <c r="G18" s="60"/>
      <c r="H18" s="60"/>
      <c r="I18" s="60"/>
      <c r="J18" s="60"/>
      <c r="K18" s="60"/>
      <c r="L18" s="60"/>
      <c r="M18" s="60"/>
      <c r="N18" s="60"/>
      <c r="O18" s="60"/>
      <c r="P18" s="60"/>
      <c r="Q18" s="60"/>
      <c r="R18" s="60"/>
      <c r="S18" s="60"/>
    </row>
    <row r="19" spans="1:19" ht="20.100000000000001" customHeight="1">
      <c r="A19" s="95"/>
      <c r="B19" s="93" t="s">
        <v>1552</v>
      </c>
      <c r="C19" s="93"/>
      <c r="D19" s="60"/>
      <c r="E19" s="60"/>
      <c r="F19" s="60"/>
      <c r="G19" s="60"/>
      <c r="H19" s="60"/>
      <c r="I19" s="60"/>
      <c r="J19" s="60"/>
      <c r="K19" s="60"/>
      <c r="L19" s="60"/>
      <c r="M19" s="60"/>
      <c r="N19" s="60"/>
      <c r="O19" s="60"/>
      <c r="P19" s="60"/>
      <c r="Q19" s="60"/>
      <c r="R19" s="60"/>
      <c r="S19" s="60"/>
    </row>
    <row r="20" spans="1:19" ht="20.100000000000001" customHeight="1">
      <c r="A20" s="96"/>
      <c r="B20" s="60"/>
      <c r="C20" s="60" t="s">
        <v>1603</v>
      </c>
      <c r="D20" s="61" t="s">
        <v>1613</v>
      </c>
      <c r="E20" s="60"/>
      <c r="F20" s="60"/>
      <c r="G20" s="60"/>
      <c r="H20" s="60"/>
      <c r="I20" s="60"/>
      <c r="J20" s="60"/>
      <c r="K20" s="60"/>
      <c r="L20" s="60"/>
      <c r="M20" s="60"/>
      <c r="N20" s="60"/>
      <c r="O20" s="60"/>
      <c r="P20" s="60"/>
      <c r="Q20" s="60"/>
      <c r="R20" s="60"/>
      <c r="S20" s="60"/>
    </row>
    <row r="21" spans="1:19" ht="20.100000000000001" customHeight="1">
      <c r="A21" s="93" t="s">
        <v>1605</v>
      </c>
      <c r="B21" s="93"/>
      <c r="C21" s="93"/>
      <c r="D21" s="60"/>
      <c r="E21" s="60"/>
      <c r="F21" s="60"/>
      <c r="G21" s="60"/>
      <c r="H21" s="60"/>
      <c r="I21" s="60"/>
      <c r="J21" s="60"/>
      <c r="K21" s="60"/>
      <c r="L21" s="60"/>
      <c r="M21" s="60"/>
      <c r="N21" s="60"/>
      <c r="O21" s="60"/>
      <c r="P21" s="60"/>
      <c r="Q21" s="60"/>
      <c r="R21" s="60"/>
      <c r="S21" s="60"/>
    </row>
    <row r="22" spans="1:19" ht="20.100000000000001" customHeight="1">
      <c r="A22" s="94"/>
      <c r="B22" s="93" t="s">
        <v>1531</v>
      </c>
      <c r="C22" s="93"/>
      <c r="D22" s="60"/>
      <c r="E22" s="60"/>
      <c r="F22" s="60"/>
      <c r="G22" s="60"/>
      <c r="H22" s="60"/>
      <c r="I22" s="60"/>
      <c r="J22" s="60"/>
      <c r="K22" s="60"/>
      <c r="L22" s="60"/>
      <c r="M22" s="60"/>
      <c r="N22" s="60"/>
      <c r="O22" s="60"/>
      <c r="P22" s="60"/>
      <c r="Q22" s="60"/>
      <c r="R22" s="60"/>
      <c r="S22" s="60"/>
    </row>
    <row r="23" spans="1:19" ht="20.100000000000001" customHeight="1">
      <c r="A23" s="95"/>
      <c r="B23" s="94"/>
      <c r="C23" s="60" t="s">
        <v>1587</v>
      </c>
      <c r="D23" s="61" t="s">
        <v>1612</v>
      </c>
      <c r="E23" s="60"/>
      <c r="F23" s="60"/>
      <c r="G23" s="60"/>
      <c r="H23" s="60"/>
      <c r="I23" s="60"/>
      <c r="J23" s="60"/>
      <c r="K23" s="60"/>
      <c r="L23" s="60"/>
      <c r="M23" s="60"/>
      <c r="N23" s="60"/>
      <c r="O23" s="60"/>
      <c r="P23" s="60"/>
      <c r="Q23" s="60"/>
      <c r="R23" s="60"/>
      <c r="S23" s="60"/>
    </row>
    <row r="24" spans="1:19" ht="20.100000000000001" customHeight="1">
      <c r="A24" s="95"/>
      <c r="B24" s="95"/>
      <c r="C24" s="60" t="s">
        <v>1595</v>
      </c>
      <c r="D24" s="61" t="s">
        <v>1612</v>
      </c>
      <c r="E24" s="60"/>
      <c r="F24" s="60"/>
      <c r="G24" s="60"/>
      <c r="H24" s="60"/>
      <c r="I24" s="60"/>
      <c r="J24" s="60"/>
      <c r="K24" s="60"/>
      <c r="L24" s="60"/>
      <c r="M24" s="60"/>
      <c r="N24" s="60"/>
      <c r="O24" s="60"/>
      <c r="P24" s="60"/>
      <c r="Q24" s="60"/>
      <c r="R24" s="60"/>
      <c r="S24" s="60"/>
    </row>
    <row r="25" spans="1:19" ht="20.100000000000001" customHeight="1">
      <c r="A25" s="95"/>
      <c r="B25" s="95"/>
      <c r="C25" s="60" t="s">
        <v>1531</v>
      </c>
      <c r="D25" s="61" t="s">
        <v>1612</v>
      </c>
      <c r="E25" s="60"/>
      <c r="F25" s="60"/>
      <c r="G25" s="60"/>
      <c r="H25" s="60"/>
      <c r="I25" s="60"/>
      <c r="J25" s="60"/>
      <c r="K25" s="60"/>
      <c r="L25" s="60"/>
      <c r="M25" s="60"/>
      <c r="N25" s="60"/>
      <c r="O25" s="60"/>
      <c r="P25" s="60"/>
      <c r="Q25" s="60"/>
      <c r="R25" s="60"/>
      <c r="S25" s="60"/>
    </row>
    <row r="26" spans="1:19" ht="20.100000000000001" customHeight="1">
      <c r="A26" s="95"/>
      <c r="B26" s="95"/>
      <c r="C26" s="60" t="s">
        <v>1588</v>
      </c>
      <c r="D26" s="61" t="s">
        <v>1612</v>
      </c>
      <c r="E26" s="60"/>
      <c r="F26" s="60"/>
      <c r="G26" s="60"/>
      <c r="H26" s="60"/>
      <c r="I26" s="60"/>
      <c r="J26" s="60"/>
      <c r="K26" s="60"/>
      <c r="L26" s="60"/>
      <c r="M26" s="60"/>
      <c r="N26" s="60"/>
      <c r="O26" s="60"/>
      <c r="P26" s="60"/>
      <c r="Q26" s="60"/>
      <c r="R26" s="60"/>
      <c r="S26" s="60"/>
    </row>
    <row r="27" spans="1:19" ht="20.100000000000001" customHeight="1">
      <c r="A27" s="95"/>
      <c r="B27" s="95"/>
      <c r="C27" s="60" t="s">
        <v>1589</v>
      </c>
      <c r="D27" s="61" t="s">
        <v>1612</v>
      </c>
      <c r="E27" s="60"/>
      <c r="F27" s="60"/>
      <c r="G27" s="60"/>
      <c r="H27" s="60"/>
      <c r="I27" s="60"/>
      <c r="J27" s="60"/>
      <c r="K27" s="60"/>
      <c r="L27" s="60"/>
      <c r="M27" s="60"/>
      <c r="N27" s="60"/>
      <c r="O27" s="60"/>
      <c r="P27" s="60"/>
      <c r="Q27" s="60"/>
      <c r="R27" s="60"/>
      <c r="S27" s="60"/>
    </row>
    <row r="28" spans="1:19" ht="20.100000000000001" customHeight="1">
      <c r="A28" s="95"/>
      <c r="B28" s="95"/>
      <c r="C28" s="60" t="s">
        <v>1590</v>
      </c>
      <c r="D28" s="61" t="s">
        <v>1612</v>
      </c>
      <c r="E28" s="60"/>
      <c r="F28" s="60"/>
      <c r="G28" s="60"/>
      <c r="H28" s="60"/>
      <c r="I28" s="60"/>
      <c r="J28" s="60"/>
      <c r="K28" s="60"/>
      <c r="L28" s="60"/>
      <c r="M28" s="60"/>
      <c r="N28" s="60"/>
      <c r="O28" s="60"/>
      <c r="P28" s="60"/>
      <c r="Q28" s="60"/>
      <c r="R28" s="60"/>
      <c r="S28" s="60"/>
    </row>
    <row r="29" spans="1:19" ht="20.100000000000001" customHeight="1">
      <c r="A29" s="95"/>
      <c r="B29" s="96"/>
      <c r="C29" s="60" t="s">
        <v>1591</v>
      </c>
      <c r="D29" s="61" t="s">
        <v>1612</v>
      </c>
      <c r="E29" s="60"/>
      <c r="F29" s="60"/>
      <c r="G29" s="60"/>
      <c r="H29" s="60"/>
      <c r="I29" s="60"/>
      <c r="J29" s="60"/>
      <c r="K29" s="60"/>
      <c r="L29" s="60"/>
      <c r="M29" s="60"/>
      <c r="N29" s="60"/>
      <c r="O29" s="60"/>
      <c r="P29" s="60"/>
      <c r="Q29" s="60"/>
      <c r="R29" s="60"/>
      <c r="S29" s="60"/>
    </row>
    <row r="30" spans="1:19" ht="20.100000000000001" customHeight="1">
      <c r="A30" s="95"/>
      <c r="B30" s="93" t="s">
        <v>1576</v>
      </c>
      <c r="C30" s="93"/>
      <c r="D30" s="60"/>
      <c r="E30" s="60"/>
      <c r="F30" s="60"/>
      <c r="G30" s="60"/>
      <c r="H30" s="60"/>
      <c r="I30" s="60"/>
      <c r="J30" s="60"/>
      <c r="K30" s="60"/>
      <c r="L30" s="60"/>
      <c r="M30" s="60"/>
      <c r="N30" s="60"/>
      <c r="O30" s="60"/>
      <c r="P30" s="60"/>
      <c r="Q30" s="60"/>
      <c r="R30" s="60"/>
      <c r="S30" s="60"/>
    </row>
    <row r="31" spans="1:19" ht="20.100000000000001" customHeight="1">
      <c r="A31" s="95"/>
      <c r="B31" s="94"/>
      <c r="C31" s="60" t="s">
        <v>1592</v>
      </c>
      <c r="D31" s="61" t="s">
        <v>1612</v>
      </c>
      <c r="E31" s="60"/>
      <c r="F31" s="60"/>
      <c r="G31" s="60"/>
      <c r="H31" s="60"/>
      <c r="I31" s="60"/>
      <c r="J31" s="60"/>
      <c r="K31" s="60"/>
      <c r="L31" s="60"/>
      <c r="M31" s="60"/>
      <c r="N31" s="60"/>
      <c r="O31" s="60"/>
      <c r="P31" s="60"/>
      <c r="Q31" s="60"/>
      <c r="R31" s="60"/>
      <c r="S31" s="60"/>
    </row>
    <row r="32" spans="1:19" ht="20.100000000000001" customHeight="1">
      <c r="A32" s="95"/>
      <c r="B32" s="95"/>
      <c r="C32" s="60" t="s">
        <v>1576</v>
      </c>
      <c r="D32" s="61" t="s">
        <v>1612</v>
      </c>
      <c r="E32" s="60"/>
      <c r="F32" s="60"/>
      <c r="G32" s="60"/>
      <c r="H32" s="60"/>
      <c r="I32" s="60"/>
      <c r="J32" s="60"/>
      <c r="K32" s="60"/>
      <c r="L32" s="60"/>
      <c r="M32" s="60"/>
      <c r="N32" s="60"/>
      <c r="O32" s="60"/>
      <c r="P32" s="60"/>
      <c r="Q32" s="60"/>
      <c r="R32" s="60"/>
      <c r="S32" s="60"/>
    </row>
    <row r="33" spans="1:19" ht="20.100000000000001" customHeight="1">
      <c r="A33" s="95"/>
      <c r="B33" s="95"/>
      <c r="C33" s="60" t="s">
        <v>1593</v>
      </c>
      <c r="D33" s="61" t="s">
        <v>1612</v>
      </c>
      <c r="E33" s="60"/>
      <c r="F33" s="60"/>
      <c r="G33" s="60"/>
      <c r="H33" s="60"/>
      <c r="I33" s="60"/>
      <c r="J33" s="60"/>
      <c r="K33" s="60"/>
      <c r="L33" s="60"/>
      <c r="M33" s="60"/>
      <c r="N33" s="60"/>
      <c r="O33" s="60"/>
      <c r="P33" s="60"/>
      <c r="Q33" s="60"/>
      <c r="R33" s="60"/>
      <c r="S33" s="60"/>
    </row>
    <row r="34" spans="1:19" ht="20.100000000000001" customHeight="1">
      <c r="A34" s="95"/>
      <c r="B34" s="96"/>
      <c r="C34" s="60" t="s">
        <v>1594</v>
      </c>
      <c r="D34" s="61" t="s">
        <v>1612</v>
      </c>
      <c r="E34" s="60"/>
      <c r="F34" s="60"/>
      <c r="G34" s="60"/>
      <c r="H34" s="60"/>
      <c r="I34" s="60"/>
      <c r="J34" s="60"/>
      <c r="K34" s="60"/>
      <c r="L34" s="60"/>
      <c r="M34" s="60"/>
      <c r="N34" s="60"/>
      <c r="O34" s="60"/>
      <c r="P34" s="60"/>
      <c r="Q34" s="60"/>
      <c r="R34" s="60"/>
      <c r="S34" s="60"/>
    </row>
    <row r="35" spans="1:19" ht="20.100000000000001" customHeight="1">
      <c r="A35" s="95"/>
      <c r="B35" s="93" t="s">
        <v>1552</v>
      </c>
      <c r="C35" s="93"/>
      <c r="D35" s="60"/>
      <c r="E35" s="60"/>
      <c r="F35" s="60"/>
      <c r="G35" s="60"/>
      <c r="H35" s="60"/>
      <c r="I35" s="60"/>
      <c r="J35" s="60"/>
      <c r="K35" s="60"/>
      <c r="L35" s="60"/>
      <c r="M35" s="60"/>
      <c r="N35" s="60"/>
      <c r="O35" s="60"/>
      <c r="P35" s="60"/>
      <c r="Q35" s="60"/>
      <c r="R35" s="60"/>
      <c r="S35" s="60"/>
    </row>
    <row r="36" spans="1:19" ht="20.100000000000001" customHeight="1">
      <c r="A36" s="96"/>
      <c r="B36" s="60"/>
      <c r="C36" s="60" t="s">
        <v>1603</v>
      </c>
      <c r="D36" s="61" t="s">
        <v>1613</v>
      </c>
      <c r="E36" s="60"/>
      <c r="F36" s="60"/>
      <c r="G36" s="60"/>
      <c r="H36" s="60"/>
      <c r="I36" s="60"/>
      <c r="J36" s="60"/>
      <c r="K36" s="60"/>
      <c r="L36" s="60"/>
      <c r="M36" s="60"/>
      <c r="N36" s="60"/>
      <c r="O36" s="60"/>
      <c r="P36" s="60"/>
      <c r="Q36" s="60"/>
      <c r="R36" s="60"/>
      <c r="S36" s="60"/>
    </row>
    <row r="37" spans="1:19" ht="20.100000000000001" customHeight="1">
      <c r="A37" s="93" t="s">
        <v>1606</v>
      </c>
      <c r="B37" s="93"/>
      <c r="C37" s="93"/>
      <c r="D37" s="60"/>
      <c r="E37" s="60"/>
      <c r="F37" s="60"/>
      <c r="G37" s="60"/>
      <c r="H37" s="60"/>
      <c r="I37" s="60"/>
      <c r="J37" s="60"/>
      <c r="K37" s="60"/>
      <c r="L37" s="60"/>
      <c r="M37" s="60"/>
      <c r="N37" s="60"/>
      <c r="O37" s="60"/>
      <c r="P37" s="60"/>
      <c r="Q37" s="60"/>
      <c r="R37" s="60"/>
      <c r="S37" s="60"/>
    </row>
    <row r="38" spans="1:19" ht="20.100000000000001" customHeight="1">
      <c r="A38" s="94"/>
      <c r="B38" s="93" t="s">
        <v>1531</v>
      </c>
      <c r="C38" s="93"/>
      <c r="D38" s="60"/>
      <c r="E38" s="60"/>
      <c r="F38" s="60"/>
      <c r="G38" s="60"/>
      <c r="H38" s="60"/>
      <c r="I38" s="60"/>
      <c r="J38" s="60"/>
      <c r="K38" s="60"/>
      <c r="L38" s="60"/>
      <c r="M38" s="60"/>
      <c r="N38" s="60"/>
      <c r="O38" s="60"/>
      <c r="P38" s="60"/>
      <c r="Q38" s="60"/>
      <c r="R38" s="60"/>
      <c r="S38" s="60"/>
    </row>
    <row r="39" spans="1:19" ht="20.100000000000001" customHeight="1">
      <c r="A39" s="95"/>
      <c r="B39" s="94"/>
      <c r="C39" s="60" t="s">
        <v>1587</v>
      </c>
      <c r="D39" s="61" t="s">
        <v>1612</v>
      </c>
      <c r="E39" s="60"/>
      <c r="F39" s="60"/>
      <c r="G39" s="60"/>
      <c r="H39" s="60"/>
      <c r="I39" s="60"/>
      <c r="J39" s="60"/>
      <c r="K39" s="60"/>
      <c r="L39" s="60"/>
      <c r="M39" s="60"/>
      <c r="N39" s="60"/>
      <c r="O39" s="60"/>
      <c r="P39" s="60"/>
      <c r="Q39" s="60"/>
      <c r="R39" s="60"/>
      <c r="S39" s="60"/>
    </row>
    <row r="40" spans="1:19" ht="20.100000000000001" customHeight="1">
      <c r="A40" s="95"/>
      <c r="B40" s="95"/>
      <c r="C40" s="60" t="s">
        <v>1595</v>
      </c>
      <c r="D40" s="61" t="s">
        <v>1612</v>
      </c>
      <c r="E40" s="60"/>
      <c r="F40" s="60"/>
      <c r="G40" s="60"/>
      <c r="H40" s="60"/>
      <c r="I40" s="60"/>
      <c r="J40" s="60"/>
      <c r="K40" s="60"/>
      <c r="L40" s="60"/>
      <c r="M40" s="60"/>
      <c r="N40" s="60"/>
      <c r="O40" s="60"/>
      <c r="P40" s="60"/>
      <c r="Q40" s="60"/>
      <c r="R40" s="60"/>
      <c r="S40" s="60"/>
    </row>
    <row r="41" spans="1:19" ht="20.100000000000001" customHeight="1">
      <c r="A41" s="95"/>
      <c r="B41" s="95"/>
      <c r="C41" s="60" t="s">
        <v>1531</v>
      </c>
      <c r="D41" s="61" t="s">
        <v>1612</v>
      </c>
      <c r="E41" s="60"/>
      <c r="F41" s="60"/>
      <c r="G41" s="60"/>
      <c r="H41" s="60"/>
      <c r="I41" s="60"/>
      <c r="J41" s="60"/>
      <c r="K41" s="60"/>
      <c r="L41" s="60"/>
      <c r="M41" s="60"/>
      <c r="N41" s="60"/>
      <c r="O41" s="60"/>
      <c r="P41" s="60"/>
      <c r="Q41" s="60"/>
      <c r="R41" s="60"/>
      <c r="S41" s="60"/>
    </row>
    <row r="42" spans="1:19" ht="20.100000000000001" customHeight="1">
      <c r="A42" s="95"/>
      <c r="B42" s="95"/>
      <c r="C42" s="60" t="s">
        <v>1588</v>
      </c>
      <c r="D42" s="61" t="s">
        <v>1612</v>
      </c>
      <c r="E42" s="60"/>
      <c r="F42" s="60"/>
      <c r="G42" s="60"/>
      <c r="H42" s="60"/>
      <c r="I42" s="60"/>
      <c r="J42" s="60"/>
      <c r="K42" s="60"/>
      <c r="L42" s="60"/>
      <c r="M42" s="60"/>
      <c r="N42" s="60"/>
      <c r="O42" s="60"/>
      <c r="P42" s="60"/>
      <c r="Q42" s="60"/>
      <c r="R42" s="60"/>
      <c r="S42" s="60"/>
    </row>
    <row r="43" spans="1:19" ht="20.100000000000001" customHeight="1">
      <c r="A43" s="95"/>
      <c r="B43" s="95"/>
      <c r="C43" s="60" t="s">
        <v>1589</v>
      </c>
      <c r="D43" s="61" t="s">
        <v>1612</v>
      </c>
      <c r="E43" s="60"/>
      <c r="F43" s="60"/>
      <c r="G43" s="60"/>
      <c r="H43" s="60"/>
      <c r="I43" s="60"/>
      <c r="J43" s="60"/>
      <c r="K43" s="60"/>
      <c r="L43" s="60"/>
      <c r="M43" s="60"/>
      <c r="N43" s="60"/>
      <c r="O43" s="60"/>
      <c r="P43" s="60"/>
      <c r="Q43" s="60"/>
      <c r="R43" s="60"/>
      <c r="S43" s="60"/>
    </row>
    <row r="44" spans="1:19" ht="20.100000000000001" customHeight="1">
      <c r="A44" s="95"/>
      <c r="B44" s="95"/>
      <c r="C44" s="60" t="s">
        <v>1590</v>
      </c>
      <c r="D44" s="61" t="s">
        <v>1612</v>
      </c>
      <c r="E44" s="60"/>
      <c r="F44" s="60"/>
      <c r="G44" s="60"/>
      <c r="H44" s="60"/>
      <c r="I44" s="60"/>
      <c r="J44" s="60"/>
      <c r="K44" s="60"/>
      <c r="L44" s="60"/>
      <c r="M44" s="60"/>
      <c r="N44" s="60"/>
      <c r="O44" s="60"/>
      <c r="P44" s="60"/>
      <c r="Q44" s="60"/>
      <c r="R44" s="60"/>
      <c r="S44" s="60"/>
    </row>
    <row r="45" spans="1:19" ht="20.100000000000001" customHeight="1">
      <c r="A45" s="95"/>
      <c r="B45" s="96"/>
      <c r="C45" s="60" t="s">
        <v>1591</v>
      </c>
      <c r="D45" s="61" t="s">
        <v>1612</v>
      </c>
      <c r="E45" s="60"/>
      <c r="F45" s="60"/>
      <c r="G45" s="60"/>
      <c r="H45" s="60"/>
      <c r="I45" s="60"/>
      <c r="J45" s="60"/>
      <c r="K45" s="60"/>
      <c r="L45" s="60"/>
      <c r="M45" s="60"/>
      <c r="N45" s="60"/>
      <c r="O45" s="60"/>
      <c r="P45" s="60"/>
      <c r="Q45" s="60"/>
      <c r="R45" s="60"/>
      <c r="S45" s="60"/>
    </row>
    <row r="46" spans="1:19" ht="20.100000000000001" customHeight="1">
      <c r="A46" s="95"/>
      <c r="B46" s="93" t="s">
        <v>1576</v>
      </c>
      <c r="C46" s="93"/>
      <c r="D46" s="61"/>
      <c r="E46" s="60"/>
      <c r="F46" s="60"/>
      <c r="G46" s="60"/>
      <c r="H46" s="60"/>
      <c r="I46" s="60"/>
      <c r="J46" s="60"/>
      <c r="K46" s="60"/>
      <c r="L46" s="60"/>
      <c r="M46" s="60"/>
      <c r="N46" s="60"/>
      <c r="O46" s="60"/>
      <c r="P46" s="60"/>
      <c r="Q46" s="60"/>
      <c r="R46" s="60"/>
      <c r="S46" s="60"/>
    </row>
    <row r="47" spans="1:19" ht="20.100000000000001" customHeight="1">
      <c r="A47" s="95"/>
      <c r="B47" s="94"/>
      <c r="C47" s="60" t="s">
        <v>1592</v>
      </c>
      <c r="D47" s="61" t="s">
        <v>1612</v>
      </c>
      <c r="E47" s="60"/>
      <c r="F47" s="60"/>
      <c r="G47" s="60"/>
      <c r="H47" s="60"/>
      <c r="I47" s="60"/>
      <c r="J47" s="60"/>
      <c r="K47" s="60"/>
      <c r="L47" s="60"/>
      <c r="M47" s="60"/>
      <c r="N47" s="60"/>
      <c r="O47" s="60"/>
      <c r="P47" s="60"/>
      <c r="Q47" s="60"/>
      <c r="R47" s="60"/>
      <c r="S47" s="60"/>
    </row>
    <row r="48" spans="1:19" ht="20.100000000000001" customHeight="1">
      <c r="A48" s="95"/>
      <c r="B48" s="95"/>
      <c r="C48" s="60" t="s">
        <v>1576</v>
      </c>
      <c r="D48" s="61" t="s">
        <v>1612</v>
      </c>
      <c r="E48" s="60"/>
      <c r="F48" s="60"/>
      <c r="G48" s="60"/>
      <c r="H48" s="60"/>
      <c r="I48" s="60"/>
      <c r="J48" s="60"/>
      <c r="K48" s="60"/>
      <c r="L48" s="60"/>
      <c r="M48" s="60"/>
      <c r="N48" s="60"/>
      <c r="O48" s="60"/>
      <c r="P48" s="60"/>
      <c r="Q48" s="60"/>
      <c r="R48" s="60"/>
      <c r="S48" s="60"/>
    </row>
    <row r="49" spans="1:19" ht="20.100000000000001" customHeight="1">
      <c r="A49" s="95"/>
      <c r="B49" s="95"/>
      <c r="C49" s="60" t="s">
        <v>1593</v>
      </c>
      <c r="D49" s="61" t="s">
        <v>1612</v>
      </c>
      <c r="E49" s="60"/>
      <c r="F49" s="60"/>
      <c r="G49" s="60"/>
      <c r="H49" s="60"/>
      <c r="I49" s="60"/>
      <c r="J49" s="60"/>
      <c r="K49" s="60"/>
      <c r="L49" s="60"/>
      <c r="M49" s="60"/>
      <c r="N49" s="60"/>
      <c r="O49" s="60"/>
      <c r="P49" s="60"/>
      <c r="Q49" s="60"/>
      <c r="R49" s="60"/>
      <c r="S49" s="60"/>
    </row>
    <row r="50" spans="1:19" ht="20.100000000000001" customHeight="1">
      <c r="A50" s="95"/>
      <c r="B50" s="96"/>
      <c r="C50" s="60" t="s">
        <v>1594</v>
      </c>
      <c r="D50" s="61" t="s">
        <v>1612</v>
      </c>
      <c r="E50" s="60"/>
      <c r="F50" s="60"/>
      <c r="G50" s="60"/>
      <c r="H50" s="60"/>
      <c r="I50" s="60"/>
      <c r="J50" s="60"/>
      <c r="K50" s="60"/>
      <c r="L50" s="60"/>
      <c r="M50" s="60"/>
      <c r="N50" s="60"/>
      <c r="O50" s="60"/>
      <c r="P50" s="60"/>
      <c r="Q50" s="60"/>
      <c r="R50" s="60"/>
      <c r="S50" s="60"/>
    </row>
    <row r="51" spans="1:19" ht="20.100000000000001" customHeight="1">
      <c r="A51" s="95"/>
      <c r="B51" s="93" t="s">
        <v>1552</v>
      </c>
      <c r="C51" s="93"/>
      <c r="D51" s="61"/>
      <c r="E51" s="60"/>
      <c r="F51" s="60"/>
      <c r="G51" s="60"/>
      <c r="H51" s="60"/>
      <c r="I51" s="60"/>
      <c r="J51" s="60"/>
      <c r="K51" s="60"/>
      <c r="L51" s="60"/>
      <c r="M51" s="60"/>
      <c r="N51" s="60"/>
      <c r="O51" s="60"/>
      <c r="P51" s="60"/>
      <c r="Q51" s="60"/>
      <c r="R51" s="60"/>
      <c r="S51" s="60"/>
    </row>
    <row r="52" spans="1:19" ht="20.100000000000001" customHeight="1">
      <c r="A52" s="96"/>
      <c r="B52" s="60"/>
      <c r="C52" s="60" t="s">
        <v>1603</v>
      </c>
      <c r="D52" s="61" t="s">
        <v>1613</v>
      </c>
      <c r="E52" s="60"/>
      <c r="F52" s="60"/>
      <c r="G52" s="60"/>
      <c r="H52" s="60"/>
      <c r="I52" s="60"/>
      <c r="J52" s="60"/>
      <c r="K52" s="60"/>
      <c r="L52" s="60"/>
      <c r="M52" s="60"/>
      <c r="N52" s="60"/>
      <c r="O52" s="60"/>
      <c r="P52" s="60"/>
      <c r="Q52" s="60"/>
      <c r="R52" s="60"/>
      <c r="S52" s="60"/>
    </row>
  </sheetData>
  <mergeCells count="27">
    <mergeCell ref="B51:C51"/>
    <mergeCell ref="A2:C3"/>
    <mergeCell ref="E2:I2"/>
    <mergeCell ref="J2:N2"/>
    <mergeCell ref="D2:D3"/>
    <mergeCell ref="A38:A52"/>
    <mergeCell ref="B39:B45"/>
    <mergeCell ref="B47:B50"/>
    <mergeCell ref="B22:C22"/>
    <mergeCell ref="B30:C30"/>
    <mergeCell ref="B35:C35"/>
    <mergeCell ref="A37:C37"/>
    <mergeCell ref="B38:C38"/>
    <mergeCell ref="B46:C46"/>
    <mergeCell ref="A5:C5"/>
    <mergeCell ref="B6:C6"/>
    <mergeCell ref="O2:S2"/>
    <mergeCell ref="A6:A20"/>
    <mergeCell ref="B7:B13"/>
    <mergeCell ref="B15:B18"/>
    <mergeCell ref="A22:A36"/>
    <mergeCell ref="B23:B29"/>
    <mergeCell ref="B31:B34"/>
    <mergeCell ref="B14:C14"/>
    <mergeCell ref="B19:C19"/>
    <mergeCell ref="A4:C4"/>
    <mergeCell ref="A21:C2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1"/>
  </sheetPr>
  <dimension ref="A4:V33"/>
  <sheetViews>
    <sheetView workbookViewId="0">
      <selection activeCell="M6" sqref="M6:Q21"/>
    </sheetView>
  </sheetViews>
  <sheetFormatPr defaultRowHeight="16.5"/>
  <sheetData>
    <row r="4" spans="1:17">
      <c r="A4" s="68" t="s">
        <v>18</v>
      </c>
      <c r="B4" s="68"/>
      <c r="C4" s="68" t="s">
        <v>21</v>
      </c>
      <c r="D4" s="68"/>
      <c r="E4" s="68"/>
      <c r="F4" s="68"/>
      <c r="G4" s="68"/>
      <c r="H4" s="68" t="s">
        <v>22</v>
      </c>
      <c r="I4" s="68"/>
      <c r="J4" s="68"/>
      <c r="K4" s="68"/>
      <c r="L4" s="68"/>
      <c r="M4" s="68" t="s">
        <v>1143</v>
      </c>
      <c r="N4" s="68"/>
      <c r="O4" s="68"/>
      <c r="P4" s="68"/>
      <c r="Q4" s="68"/>
    </row>
    <row r="5" spans="1:17">
      <c r="A5" s="68"/>
      <c r="B5" s="68"/>
      <c r="C5" s="43">
        <v>2013</v>
      </c>
      <c r="D5" s="43">
        <v>2015</v>
      </c>
      <c r="E5" s="43">
        <v>2020</v>
      </c>
      <c r="F5" s="43">
        <v>2025</v>
      </c>
      <c r="G5" s="43">
        <v>2030</v>
      </c>
      <c r="H5" s="43">
        <v>2013</v>
      </c>
      <c r="I5" s="43">
        <v>2015</v>
      </c>
      <c r="J5" s="43">
        <v>2020</v>
      </c>
      <c r="K5" s="43">
        <v>2025</v>
      </c>
      <c r="L5" s="43">
        <v>2030</v>
      </c>
      <c r="M5" s="43">
        <v>2013</v>
      </c>
      <c r="N5" s="43">
        <v>2015</v>
      </c>
      <c r="O5" s="43">
        <v>2020</v>
      </c>
      <c r="P5" s="43">
        <v>2025</v>
      </c>
      <c r="Q5" s="43">
        <v>2030</v>
      </c>
    </row>
    <row r="6" spans="1:17">
      <c r="A6" s="68" t="s">
        <v>23</v>
      </c>
      <c r="B6" s="68"/>
      <c r="C6" s="47">
        <f>SUM(C7:C21)</f>
        <v>129000</v>
      </c>
      <c r="D6" s="47">
        <f t="shared" ref="D6:G6" si="0">SUM(D7:D21)</f>
        <v>132700</v>
      </c>
      <c r="E6" s="47">
        <f t="shared" si="0"/>
        <v>141000</v>
      </c>
      <c r="F6" s="47">
        <f t="shared" si="0"/>
        <v>144000</v>
      </c>
      <c r="G6" s="47">
        <f t="shared" si="0"/>
        <v>146400</v>
      </c>
      <c r="H6" s="47">
        <f>ROUND('2.급수인구'!I5,-2)</f>
        <v>89200</v>
      </c>
      <c r="I6" s="47">
        <f>ROUND('2.급수인구'!K5,-2)</f>
        <v>109100</v>
      </c>
      <c r="J6" s="47">
        <f>ROUND('2.급수인구'!L5,-2)</f>
        <v>132800</v>
      </c>
      <c r="K6" s="47">
        <f>ROUND('2.급수인구'!M5,-2)</f>
        <v>137700</v>
      </c>
      <c r="L6" s="47">
        <f>ROUND('2.급수인구'!N5,-2)</f>
        <v>140500</v>
      </c>
      <c r="M6" s="47">
        <f>ROUND('2.급수인구'!O5,-2)</f>
        <v>91600</v>
      </c>
      <c r="N6" s="47">
        <f>ROUND('2.급수인구'!Q5,-2)</f>
        <v>109100</v>
      </c>
      <c r="O6" s="47">
        <f>ROUND('2.급수인구'!R5,-2)</f>
        <v>132800</v>
      </c>
      <c r="P6" s="47">
        <f>ROUND('2.급수인구'!S5,-2)</f>
        <v>137700</v>
      </c>
      <c r="Q6" s="47">
        <f>ROUND('2.급수인구'!T5,-2)</f>
        <v>140500</v>
      </c>
    </row>
    <row r="7" spans="1:17">
      <c r="A7" s="68"/>
      <c r="B7" s="43" t="s">
        <v>24</v>
      </c>
      <c r="C7" s="47">
        <f>'[1]1.계획인구(보고서)'!M209</f>
        <v>10600</v>
      </c>
      <c r="D7" s="47">
        <f>'[1]1.계획인구(보고서)'!N209</f>
        <v>10400</v>
      </c>
      <c r="E7" s="47">
        <f>'[1]1.계획인구(보고서)'!O209</f>
        <v>10300</v>
      </c>
      <c r="F7" s="47">
        <f>'[1]1.계획인구(보고서)'!P209</f>
        <v>10600</v>
      </c>
      <c r="G7" s="47">
        <f>'[1]1.계획인구(보고서)'!Q209</f>
        <v>10800</v>
      </c>
      <c r="H7" s="47">
        <f>ROUND('2.급수인구'!I6,-2)</f>
        <v>10600</v>
      </c>
      <c r="I7" s="47">
        <f>ROUND('2.급수인구'!K6,-2)</f>
        <v>10400</v>
      </c>
      <c r="J7" s="47">
        <f>ROUND('2.급수인구'!L6,-2)</f>
        <v>10300</v>
      </c>
      <c r="K7" s="47">
        <f>ROUND('2.급수인구'!M6,-2)</f>
        <v>10600</v>
      </c>
      <c r="L7" s="47">
        <f>ROUND('2.급수인구'!N6,-2)</f>
        <v>10800</v>
      </c>
      <c r="M7" s="47">
        <f>ROUND('2.급수인구'!O6,-2)</f>
        <v>10600</v>
      </c>
      <c r="N7" s="47">
        <f>ROUND('2.급수인구'!Q6,-2)</f>
        <v>10400</v>
      </c>
      <c r="O7" s="47">
        <f>ROUND('2.급수인구'!R6,-2)</f>
        <v>10300</v>
      </c>
      <c r="P7" s="47">
        <f>ROUND('2.급수인구'!S6,-2)</f>
        <v>10600</v>
      </c>
      <c r="Q7" s="47">
        <f>ROUND('2.급수인구'!T6,-2)</f>
        <v>10800</v>
      </c>
    </row>
    <row r="8" spans="1:17">
      <c r="A8" s="68"/>
      <c r="B8" s="43" t="s">
        <v>39</v>
      </c>
      <c r="C8" s="47">
        <f>'[1]1.계획인구(보고서)'!M210</f>
        <v>16300</v>
      </c>
      <c r="D8" s="47">
        <f>'[1]1.계획인구(보고서)'!N210</f>
        <v>19900</v>
      </c>
      <c r="E8" s="47">
        <f>'[1]1.계획인구(보고서)'!O210</f>
        <v>19700</v>
      </c>
      <c r="F8" s="47">
        <f>'[1]1.계획인구(보고서)'!P210</f>
        <v>20100</v>
      </c>
      <c r="G8" s="47">
        <f>'[1]1.계획인구(보고서)'!Q210</f>
        <v>20400</v>
      </c>
      <c r="H8" s="47">
        <f>ROUND('2.급수인구'!I7,-2)</f>
        <v>13900</v>
      </c>
      <c r="I8" s="47">
        <f>ROUND('2.급수인구'!K7,-2)</f>
        <v>18900</v>
      </c>
      <c r="J8" s="47">
        <f>ROUND('2.급수인구'!L7,-2)</f>
        <v>19500</v>
      </c>
      <c r="K8" s="47">
        <f>ROUND('2.급수인구'!M7,-2)</f>
        <v>19900</v>
      </c>
      <c r="L8" s="47">
        <f>ROUND('2.급수인구'!N7,-2)</f>
        <v>20200</v>
      </c>
      <c r="M8" s="47">
        <f>ROUND('2.급수인구'!O7,-2)</f>
        <v>14000</v>
      </c>
      <c r="N8" s="47">
        <f>ROUND('2.급수인구'!Q7,-2)</f>
        <v>18900</v>
      </c>
      <c r="O8" s="47">
        <f>ROUND('2.급수인구'!R7,-2)</f>
        <v>19500</v>
      </c>
      <c r="P8" s="47">
        <f>ROUND('2.급수인구'!S7,-2)</f>
        <v>19900</v>
      </c>
      <c r="Q8" s="47">
        <f>ROUND('2.급수인구'!T7,-2)</f>
        <v>20200</v>
      </c>
    </row>
    <row r="9" spans="1:17">
      <c r="A9" s="68"/>
      <c r="B9" s="43" t="s">
        <v>143</v>
      </c>
      <c r="C9" s="47">
        <f>'[1]1.계획인구(보고서)'!M211</f>
        <v>5400</v>
      </c>
      <c r="D9" s="47">
        <f>'[1]1.계획인구(보고서)'!N211</f>
        <v>5300</v>
      </c>
      <c r="E9" s="47">
        <f>'[1]1.계획인구(보고서)'!O211</f>
        <v>5200</v>
      </c>
      <c r="F9" s="47">
        <f>'[1]1.계획인구(보고서)'!P211</f>
        <v>5400</v>
      </c>
      <c r="G9" s="47">
        <f>'[1]1.계획인구(보고서)'!Q211</f>
        <v>5400</v>
      </c>
      <c r="H9" s="47">
        <f>ROUND('2.급수인구'!I8,-2)</f>
        <v>3700</v>
      </c>
      <c r="I9" s="47">
        <f>ROUND('2.급수인구'!K8,-2)</f>
        <v>4500</v>
      </c>
      <c r="J9" s="47">
        <f>ROUND('2.급수인구'!L8,-2)</f>
        <v>4700</v>
      </c>
      <c r="K9" s="47">
        <f>ROUND('2.급수인구'!M8,-2)</f>
        <v>4800</v>
      </c>
      <c r="L9" s="47">
        <f>ROUND('2.급수인구'!N8,-2)</f>
        <v>4900</v>
      </c>
      <c r="M9" s="47">
        <f>ROUND('2.급수인구'!O8,-2)</f>
        <v>3900</v>
      </c>
      <c r="N9" s="47">
        <f>ROUND('2.급수인구'!Q8,-2)</f>
        <v>4500</v>
      </c>
      <c r="O9" s="47">
        <f>ROUND('2.급수인구'!R8,-2)</f>
        <v>4700</v>
      </c>
      <c r="P9" s="47">
        <f>ROUND('2.급수인구'!S8,-2)</f>
        <v>4800</v>
      </c>
      <c r="Q9" s="47">
        <f>ROUND('2.급수인구'!T8,-2)</f>
        <v>4900</v>
      </c>
    </row>
    <row r="10" spans="1:17">
      <c r="A10" s="68"/>
      <c r="B10" s="43" t="s">
        <v>197</v>
      </c>
      <c r="C10" s="47">
        <f>'[1]1.계획인구(보고서)'!M212</f>
        <v>5300</v>
      </c>
      <c r="D10" s="47">
        <f>'[1]1.계획인구(보고서)'!N212</f>
        <v>5200</v>
      </c>
      <c r="E10" s="47">
        <f>'[1]1.계획인구(보고서)'!O212</f>
        <v>5200</v>
      </c>
      <c r="F10" s="47">
        <f>'[1]1.계획인구(보고서)'!P212</f>
        <v>5300</v>
      </c>
      <c r="G10" s="47">
        <f>'[1]1.계획인구(보고서)'!Q212</f>
        <v>5400</v>
      </c>
      <c r="H10" s="47">
        <f>ROUND('2.급수인구'!I9,-2)</f>
        <v>1800</v>
      </c>
      <c r="I10" s="47">
        <f>ROUND('2.급수인구'!K9,-2)</f>
        <v>3400</v>
      </c>
      <c r="J10" s="47">
        <f>ROUND('2.급수인구'!L9,-2)</f>
        <v>4400</v>
      </c>
      <c r="K10" s="47">
        <f>ROUND('2.급수인구'!M9,-2)</f>
        <v>4800</v>
      </c>
      <c r="L10" s="47">
        <f>ROUND('2.급수인구'!N9,-2)</f>
        <v>4900</v>
      </c>
      <c r="M10" s="47">
        <f>ROUND('2.급수인구'!O9,-2)</f>
        <v>1800</v>
      </c>
      <c r="N10" s="47">
        <f>ROUND('2.급수인구'!Q9,-2)</f>
        <v>3400</v>
      </c>
      <c r="O10" s="47">
        <f>ROUND('2.급수인구'!R9,-2)</f>
        <v>4400</v>
      </c>
      <c r="P10" s="47">
        <f>ROUND('2.급수인구'!S9,-2)</f>
        <v>4800</v>
      </c>
      <c r="Q10" s="47">
        <f>ROUND('2.급수인구'!T9,-2)</f>
        <v>4900</v>
      </c>
    </row>
    <row r="11" spans="1:17">
      <c r="A11" s="68"/>
      <c r="B11" s="43" t="s">
        <v>263</v>
      </c>
      <c r="C11" s="47">
        <f>'[1]1.계획인구(보고서)'!M213</f>
        <v>3900</v>
      </c>
      <c r="D11" s="47">
        <f>'[1]1.계획인구(보고서)'!N213</f>
        <v>3800</v>
      </c>
      <c r="E11" s="47">
        <f>'[1]1.계획인구(보고서)'!O213</f>
        <v>3800</v>
      </c>
      <c r="F11" s="47">
        <f>'[1]1.계획인구(보고서)'!P213</f>
        <v>3900</v>
      </c>
      <c r="G11" s="47">
        <f>'[1]1.계획인구(보고서)'!Q213</f>
        <v>4000</v>
      </c>
      <c r="H11" s="47">
        <f>ROUND('2.급수인구'!I10,-2)</f>
        <v>0</v>
      </c>
      <c r="I11" s="47">
        <f>ROUND('2.급수인구'!K10,-2)</f>
        <v>1600</v>
      </c>
      <c r="J11" s="47">
        <f>ROUND('2.급수인구'!L10,-2)</f>
        <v>3200</v>
      </c>
      <c r="K11" s="47">
        <f>ROUND('2.급수인구'!M10,-2)</f>
        <v>3500</v>
      </c>
      <c r="L11" s="47">
        <f>ROUND('2.급수인구'!N10,-2)</f>
        <v>3600</v>
      </c>
      <c r="M11" s="47">
        <f>ROUND('2.급수인구'!O10,-2)</f>
        <v>0</v>
      </c>
      <c r="N11" s="47">
        <f>ROUND('2.급수인구'!Q10,-2)</f>
        <v>1600</v>
      </c>
      <c r="O11" s="47">
        <f>ROUND('2.급수인구'!R10,-2)</f>
        <v>3200</v>
      </c>
      <c r="P11" s="47">
        <f>ROUND('2.급수인구'!S10,-2)</f>
        <v>3500</v>
      </c>
      <c r="Q11" s="47">
        <f>ROUND('2.급수인구'!T10,-2)</f>
        <v>3600</v>
      </c>
    </row>
    <row r="12" spans="1:17">
      <c r="A12" s="68"/>
      <c r="B12" s="43" t="s">
        <v>323</v>
      </c>
      <c r="C12" s="47">
        <f>'[1]1.계획인구(보고서)'!M214</f>
        <v>4100</v>
      </c>
      <c r="D12" s="47">
        <f>'[1]1.계획인구(보고서)'!N214</f>
        <v>4100</v>
      </c>
      <c r="E12" s="47">
        <f>'[1]1.계획인구(보고서)'!O214</f>
        <v>4000</v>
      </c>
      <c r="F12" s="47">
        <f>'[1]1.계획인구(보고서)'!P214</f>
        <v>4100</v>
      </c>
      <c r="G12" s="47">
        <f>'[1]1.계획인구(보고서)'!Q214</f>
        <v>4200</v>
      </c>
      <c r="H12" s="47">
        <f>ROUND('2.급수인구'!I11,-2)</f>
        <v>0</v>
      </c>
      <c r="I12" s="47">
        <f>ROUND('2.급수인구'!K11,-2)</f>
        <v>1900</v>
      </c>
      <c r="J12" s="47">
        <f>ROUND('2.급수인구'!L11,-2)</f>
        <v>3400</v>
      </c>
      <c r="K12" s="47">
        <f>ROUND('2.급수인구'!M11,-2)</f>
        <v>3700</v>
      </c>
      <c r="L12" s="47">
        <f>ROUND('2.급수인구'!N11,-2)</f>
        <v>3800</v>
      </c>
      <c r="M12" s="47">
        <f>ROUND('2.급수인구'!O11,-2)</f>
        <v>0</v>
      </c>
      <c r="N12" s="47">
        <f>ROUND('2.급수인구'!Q11,-2)</f>
        <v>1900</v>
      </c>
      <c r="O12" s="47">
        <f>ROUND('2.급수인구'!R11,-2)</f>
        <v>3400</v>
      </c>
      <c r="P12" s="47">
        <f>ROUND('2.급수인구'!S11,-2)</f>
        <v>3700</v>
      </c>
      <c r="Q12" s="47">
        <f>ROUND('2.급수인구'!T11,-2)</f>
        <v>3800</v>
      </c>
    </row>
    <row r="13" spans="1:17">
      <c r="A13" s="68"/>
      <c r="B13" s="43" t="s">
        <v>398</v>
      </c>
      <c r="C13" s="47">
        <f>'[1]1.계획인구(보고서)'!M215</f>
        <v>4300</v>
      </c>
      <c r="D13" s="47">
        <f>'[1]1.계획인구(보고서)'!N215</f>
        <v>4200</v>
      </c>
      <c r="E13" s="47">
        <f>'[1]1.계획인구(보고서)'!O215</f>
        <v>4200</v>
      </c>
      <c r="F13" s="47">
        <f>'[1]1.계획인구(보고서)'!P215</f>
        <v>4300</v>
      </c>
      <c r="G13" s="47">
        <f>'[1]1.계획인구(보고서)'!Q215</f>
        <v>4400</v>
      </c>
      <c r="H13" s="47">
        <f>ROUND('2.급수인구'!I12,-2)</f>
        <v>3000</v>
      </c>
      <c r="I13" s="47">
        <f>ROUND('2.급수인구'!K12,-2)</f>
        <v>3400</v>
      </c>
      <c r="J13" s="47">
        <f>ROUND('2.급수인구'!L12,-2)</f>
        <v>3600</v>
      </c>
      <c r="K13" s="47">
        <f>ROUND('2.급수인구'!M12,-2)</f>
        <v>3900</v>
      </c>
      <c r="L13" s="47">
        <f>ROUND('2.급수인구'!N12,-2)</f>
        <v>4000</v>
      </c>
      <c r="M13" s="47">
        <f>ROUND('2.급수인구'!O12,-2)</f>
        <v>3000</v>
      </c>
      <c r="N13" s="47">
        <f>ROUND('2.급수인구'!Q12,-2)</f>
        <v>3400</v>
      </c>
      <c r="O13" s="47">
        <f>ROUND('2.급수인구'!R12,-2)</f>
        <v>3600</v>
      </c>
      <c r="P13" s="47">
        <f>ROUND('2.급수인구'!S12,-2)</f>
        <v>3900</v>
      </c>
      <c r="Q13" s="47">
        <f>ROUND('2.급수인구'!T12,-2)</f>
        <v>4000</v>
      </c>
    </row>
    <row r="14" spans="1:17">
      <c r="A14" s="68"/>
      <c r="B14" s="43" t="s">
        <v>424</v>
      </c>
      <c r="C14" s="47">
        <f>'[1]1.계획인구(보고서)'!M216</f>
        <v>7200</v>
      </c>
      <c r="D14" s="47">
        <f>'[1]1.계획인구(보고서)'!N216</f>
        <v>7100</v>
      </c>
      <c r="E14" s="47">
        <f>'[1]1.계획인구(보고서)'!O216</f>
        <v>7000</v>
      </c>
      <c r="F14" s="47">
        <f>'[1]1.계획인구(보고서)'!P216</f>
        <v>7200</v>
      </c>
      <c r="G14" s="47">
        <f>'[1]1.계획인구(보고서)'!Q216</f>
        <v>7300</v>
      </c>
      <c r="H14" s="47">
        <f>ROUND('2.급수인구'!I13,-2)</f>
        <v>2200</v>
      </c>
      <c r="I14" s="47">
        <f>ROUND('2.급수인구'!K13,-2)</f>
        <v>3900</v>
      </c>
      <c r="J14" s="47">
        <f>ROUND('2.급수인구'!L13,-2)</f>
        <v>5900</v>
      </c>
      <c r="K14" s="47">
        <f>ROUND('2.급수인구'!M13,-2)</f>
        <v>6400</v>
      </c>
      <c r="L14" s="47">
        <f>ROUND('2.급수인구'!N13,-2)</f>
        <v>6600</v>
      </c>
      <c r="M14" s="47">
        <f>ROUND('2.급수인구'!O13,-2)</f>
        <v>2800</v>
      </c>
      <c r="N14" s="47">
        <f>ROUND('2.급수인구'!Q13,-2)</f>
        <v>3900</v>
      </c>
      <c r="O14" s="47">
        <f>ROUND('2.급수인구'!R13,-2)</f>
        <v>5900</v>
      </c>
      <c r="P14" s="47">
        <f>ROUND('2.급수인구'!S13,-2)</f>
        <v>6400</v>
      </c>
      <c r="Q14" s="47">
        <f>ROUND('2.급수인구'!T13,-2)</f>
        <v>6600</v>
      </c>
    </row>
    <row r="15" spans="1:17">
      <c r="A15" s="68"/>
      <c r="B15" s="43" t="s">
        <v>446</v>
      </c>
      <c r="C15" s="47">
        <f>'[1]1.계획인구(보고서)'!M217</f>
        <v>2900</v>
      </c>
      <c r="D15" s="47">
        <f>'[1]1.계획인구(보고서)'!N217</f>
        <v>2800</v>
      </c>
      <c r="E15" s="47">
        <f>'[1]1.계획인구(보고서)'!O217</f>
        <v>2800</v>
      </c>
      <c r="F15" s="47">
        <f>'[1]1.계획인구(보고서)'!P217</f>
        <v>2900</v>
      </c>
      <c r="G15" s="47">
        <f>'[1]1.계획인구(보고서)'!Q217</f>
        <v>2900</v>
      </c>
      <c r="H15" s="47">
        <f>ROUND('2.급수인구'!I14,-2)</f>
        <v>0</v>
      </c>
      <c r="I15" s="47">
        <f>ROUND('2.급수인구'!K14,-2)</f>
        <v>0</v>
      </c>
      <c r="J15" s="47">
        <f>ROUND('2.급수인구'!L14,-2)</f>
        <v>2200</v>
      </c>
      <c r="K15" s="47">
        <f>ROUND('2.급수인구'!M14,-2)</f>
        <v>2300</v>
      </c>
      <c r="L15" s="47">
        <f>ROUND('2.급수인구'!N14,-2)</f>
        <v>2300</v>
      </c>
      <c r="M15" s="47">
        <f>ROUND('2.급수인구'!O14,-2)</f>
        <v>0</v>
      </c>
      <c r="N15" s="47">
        <f>ROUND('2.급수인구'!Q14,-2)</f>
        <v>0</v>
      </c>
      <c r="O15" s="47">
        <f>ROUND('2.급수인구'!R14,-2)</f>
        <v>2200</v>
      </c>
      <c r="P15" s="47">
        <f>ROUND('2.급수인구'!S14,-2)</f>
        <v>2300</v>
      </c>
      <c r="Q15" s="47">
        <f>ROUND('2.급수인구'!T14,-2)</f>
        <v>2300</v>
      </c>
    </row>
    <row r="16" spans="1:17">
      <c r="A16" s="68"/>
      <c r="B16" s="43" t="s">
        <v>473</v>
      </c>
      <c r="C16" s="47">
        <f>'[1]1.계획인구(보고서)'!M218</f>
        <v>6600</v>
      </c>
      <c r="D16" s="47">
        <f>'[1]1.계획인구(보고서)'!N218</f>
        <v>6500</v>
      </c>
      <c r="E16" s="47">
        <f>'[1]1.계획인구(보고서)'!O218</f>
        <v>9300</v>
      </c>
      <c r="F16" s="47">
        <f>'[1]1.계획인구(보고서)'!P218</f>
        <v>9500</v>
      </c>
      <c r="G16" s="47">
        <f>'[1]1.계획인구(보고서)'!Q218</f>
        <v>9600</v>
      </c>
      <c r="H16" s="47">
        <f>ROUND('2.급수인구'!I15,-2)</f>
        <v>700</v>
      </c>
      <c r="I16" s="47">
        <f>ROUND('2.급수인구'!K15,-2)</f>
        <v>3700</v>
      </c>
      <c r="J16" s="47">
        <f>ROUND('2.급수인구'!L15,-2)</f>
        <v>8400</v>
      </c>
      <c r="K16" s="47">
        <f>ROUND('2.급수인구'!M15,-2)</f>
        <v>8500</v>
      </c>
      <c r="L16" s="47">
        <f>ROUND('2.급수인구'!N15,-2)</f>
        <v>8600</v>
      </c>
      <c r="M16" s="47">
        <f>ROUND('2.급수인구'!O15,-2)</f>
        <v>2200</v>
      </c>
      <c r="N16" s="47">
        <f>ROUND('2.급수인구'!Q15,-2)</f>
        <v>3700</v>
      </c>
      <c r="O16" s="47">
        <f>ROUND('2.급수인구'!R15,-2)</f>
        <v>8400</v>
      </c>
      <c r="P16" s="47">
        <f>ROUND('2.급수인구'!S15,-2)</f>
        <v>8500</v>
      </c>
      <c r="Q16" s="47">
        <f>ROUND('2.급수인구'!T15,-2)</f>
        <v>8600</v>
      </c>
    </row>
    <row r="17" spans="1:22">
      <c r="A17" s="68"/>
      <c r="B17" s="43" t="s">
        <v>511</v>
      </c>
      <c r="C17" s="47">
        <f>'[1]1.계획인구(보고서)'!M219</f>
        <v>4300</v>
      </c>
      <c r="D17" s="47">
        <f>'[1]1.계획인구(보고서)'!N219</f>
        <v>4200</v>
      </c>
      <c r="E17" s="47">
        <f>'[1]1.계획인구(보고서)'!O219</f>
        <v>4200</v>
      </c>
      <c r="F17" s="47">
        <f>'[1]1.계획인구(보고서)'!P219</f>
        <v>4300</v>
      </c>
      <c r="G17" s="47">
        <f>'[1]1.계획인구(보고서)'!Q219</f>
        <v>4400</v>
      </c>
      <c r="H17" s="47">
        <f>ROUND('2.급수인구'!I16,-2)</f>
        <v>600</v>
      </c>
      <c r="I17" s="47">
        <f>ROUND('2.급수인구'!K16,-2)</f>
        <v>1300</v>
      </c>
      <c r="J17" s="47">
        <f>ROUND('2.급수인구'!L16,-2)</f>
        <v>3600</v>
      </c>
      <c r="K17" s="47">
        <f>ROUND('2.급수인구'!M16,-2)</f>
        <v>3600</v>
      </c>
      <c r="L17" s="47">
        <f>ROUND('2.급수인구'!N16,-2)</f>
        <v>3700</v>
      </c>
      <c r="M17" s="47">
        <f>ROUND('2.급수인구'!O16,-2)</f>
        <v>600</v>
      </c>
      <c r="N17" s="47">
        <f>ROUND('2.급수인구'!Q16,-2)</f>
        <v>1300</v>
      </c>
      <c r="O17" s="47">
        <f>ROUND('2.급수인구'!R16,-2)</f>
        <v>3600</v>
      </c>
      <c r="P17" s="47">
        <f>ROUND('2.급수인구'!S16,-2)</f>
        <v>3600</v>
      </c>
      <c r="Q17" s="47">
        <f>ROUND('2.급수인구'!T16,-2)</f>
        <v>3700</v>
      </c>
    </row>
    <row r="18" spans="1:22">
      <c r="A18" s="68"/>
      <c r="B18" s="43" t="s">
        <v>538</v>
      </c>
      <c r="C18" s="47">
        <f>'[1]1.계획인구(보고서)'!M220</f>
        <v>5400</v>
      </c>
      <c r="D18" s="47">
        <f>'[1]1.계획인구(보고서)'!N220</f>
        <v>5400</v>
      </c>
      <c r="E18" s="47">
        <f>'[1]1.계획인구(보고서)'!O220</f>
        <v>5300</v>
      </c>
      <c r="F18" s="47">
        <f>'[1]1.계획인구(보고서)'!P220</f>
        <v>5400</v>
      </c>
      <c r="G18" s="47">
        <f>'[1]1.계획인구(보고서)'!Q220</f>
        <v>5500</v>
      </c>
      <c r="H18" s="47">
        <f>ROUND('2.급수인구'!I17,-2)</f>
        <v>2800</v>
      </c>
      <c r="I18" s="47">
        <f>ROUND('2.급수인구'!K17,-2)</f>
        <v>4200</v>
      </c>
      <c r="J18" s="47">
        <f>ROUND('2.급수인구'!L17,-2)</f>
        <v>4800</v>
      </c>
      <c r="K18" s="47">
        <f>ROUND('2.급수인구'!M17,-2)</f>
        <v>5200</v>
      </c>
      <c r="L18" s="47">
        <f>ROUND('2.급수인구'!N17,-2)</f>
        <v>5200</v>
      </c>
      <c r="M18" s="47">
        <f>ROUND('2.급수인구'!O17,-2)</f>
        <v>2800</v>
      </c>
      <c r="N18" s="47">
        <f>ROUND('2.급수인구'!Q17,-2)</f>
        <v>4200</v>
      </c>
      <c r="O18" s="47">
        <f>ROUND('2.급수인구'!R17,-2)</f>
        <v>4800</v>
      </c>
      <c r="P18" s="47">
        <f>ROUND('2.급수인구'!S17,-2)</f>
        <v>5200</v>
      </c>
      <c r="Q18" s="47">
        <f>ROUND('2.급수인구'!T17,-2)</f>
        <v>5200</v>
      </c>
    </row>
    <row r="19" spans="1:22">
      <c r="A19" s="68"/>
      <c r="B19" s="43" t="s">
        <v>556</v>
      </c>
      <c r="C19" s="47">
        <f>'[1]1.계획인구(보고서)'!M221</f>
        <v>2900</v>
      </c>
      <c r="D19" s="47">
        <f>'[1]1.계획인구(보고서)'!N221</f>
        <v>2800</v>
      </c>
      <c r="E19" s="47">
        <f>'[1]1.계획인구(보고서)'!O221</f>
        <v>2800</v>
      </c>
      <c r="F19" s="47">
        <f>'[1]1.계획인구(보고서)'!P221</f>
        <v>2900</v>
      </c>
      <c r="G19" s="47">
        <f>'[1]1.계획인구(보고서)'!Q221</f>
        <v>2900</v>
      </c>
      <c r="H19" s="47">
        <f>ROUND('2.급수인구'!I18,-2)</f>
        <v>2100</v>
      </c>
      <c r="I19" s="47">
        <f>ROUND('2.급수인구'!K18,-2)</f>
        <v>2600</v>
      </c>
      <c r="J19" s="47">
        <f>ROUND('2.급수인구'!L18,-2)</f>
        <v>2700</v>
      </c>
      <c r="K19" s="47">
        <f>ROUND('2.급수인구'!M18,-2)</f>
        <v>2700</v>
      </c>
      <c r="L19" s="47">
        <f>ROUND('2.급수인구'!N18,-2)</f>
        <v>2800</v>
      </c>
      <c r="M19" s="47">
        <f>ROUND('2.급수인구'!O18,-2)</f>
        <v>2100</v>
      </c>
      <c r="N19" s="47">
        <f>ROUND('2.급수인구'!Q18,-2)</f>
        <v>2600</v>
      </c>
      <c r="O19" s="47">
        <f>ROUND('2.급수인구'!R18,-2)</f>
        <v>2700</v>
      </c>
      <c r="P19" s="47">
        <f>ROUND('2.급수인구'!S18,-2)</f>
        <v>2700</v>
      </c>
      <c r="Q19" s="47">
        <f>ROUND('2.급수인구'!T18,-2)</f>
        <v>2800</v>
      </c>
    </row>
    <row r="20" spans="1:22">
      <c r="A20" s="68"/>
      <c r="B20" s="43" t="s">
        <v>571</v>
      </c>
      <c r="C20" s="47">
        <f>'[1]1.계획인구(보고서)'!M222</f>
        <v>30900</v>
      </c>
      <c r="D20" s="47">
        <f>'[1]1.계획인구(보고서)'!N222</f>
        <v>32200</v>
      </c>
      <c r="E20" s="47">
        <f>'[1]1.계획인구(보고서)'!O222</f>
        <v>37200</v>
      </c>
      <c r="F20" s="47">
        <f>'[1]1.계획인구(보고서)'!P222</f>
        <v>37900</v>
      </c>
      <c r="G20" s="47">
        <f>'[1]1.계획인구(보고서)'!Q222</f>
        <v>38500</v>
      </c>
      <c r="H20" s="47">
        <f>ROUND('2.급수인구'!I19,-2)</f>
        <v>29600</v>
      </c>
      <c r="I20" s="47">
        <f>ROUND('2.급수인구'!K19,-2)</f>
        <v>31200</v>
      </c>
      <c r="J20" s="47">
        <f>ROUND('2.급수인구'!L19,-2)</f>
        <v>36500</v>
      </c>
      <c r="K20" s="47">
        <f>ROUND('2.급수인구'!M19,-2)</f>
        <v>37500</v>
      </c>
      <c r="L20" s="47">
        <f>ROUND('2.급수인구'!N19,-2)</f>
        <v>38500</v>
      </c>
      <c r="M20" s="47">
        <f>ROUND('2.급수인구'!O19,-2)</f>
        <v>29600</v>
      </c>
      <c r="N20" s="47">
        <f>ROUND('2.급수인구'!Q19,-2)</f>
        <v>31200</v>
      </c>
      <c r="O20" s="47">
        <f>ROUND('2.급수인구'!R19,-2)</f>
        <v>36500</v>
      </c>
      <c r="P20" s="47">
        <f>ROUND('2.급수인구'!S19,-2)</f>
        <v>37500</v>
      </c>
      <c r="Q20" s="47">
        <f>ROUND('2.급수인구'!T19,-2)</f>
        <v>38500</v>
      </c>
      <c r="R20" s="48">
        <f>M20+M21</f>
        <v>47800</v>
      </c>
      <c r="S20" s="48">
        <f t="shared" ref="S20:V20" si="1">N20+N21</f>
        <v>49300</v>
      </c>
      <c r="T20" s="48">
        <f t="shared" si="1"/>
        <v>56100</v>
      </c>
      <c r="U20" s="48">
        <f t="shared" si="1"/>
        <v>57800</v>
      </c>
      <c r="V20" s="48">
        <f t="shared" si="1"/>
        <v>59100</v>
      </c>
    </row>
    <row r="21" spans="1:22">
      <c r="A21" s="68"/>
      <c r="B21" s="43" t="s">
        <v>578</v>
      </c>
      <c r="C21" s="47">
        <f>'[1]1.계획인구(보고서)'!M223</f>
        <v>18900</v>
      </c>
      <c r="D21" s="47">
        <f>'[1]1.계획인구(보고서)'!N223</f>
        <v>18800</v>
      </c>
      <c r="E21" s="47">
        <f>'[1]1.계획인구(보고서)'!O223</f>
        <v>20000</v>
      </c>
      <c r="F21" s="47">
        <f>'[1]1.계획인구(보고서)'!P223</f>
        <v>20200</v>
      </c>
      <c r="G21" s="47">
        <f>'[1]1.계획인구(보고서)'!Q223</f>
        <v>20700</v>
      </c>
      <c r="H21" s="47">
        <f>H6-SUM(H7:H20)</f>
        <v>18200</v>
      </c>
      <c r="I21" s="47">
        <f t="shared" ref="I21:L21" si="2">I6-SUM(I7:I20)</f>
        <v>18100</v>
      </c>
      <c r="J21" s="47">
        <f t="shared" si="2"/>
        <v>19600</v>
      </c>
      <c r="K21" s="47">
        <f t="shared" si="2"/>
        <v>20300</v>
      </c>
      <c r="L21" s="47">
        <f t="shared" si="2"/>
        <v>20600</v>
      </c>
      <c r="M21" s="47">
        <f>M6-SUM(M7:M20)</f>
        <v>18200</v>
      </c>
      <c r="N21" s="47">
        <f t="shared" ref="N21" si="3">N6-SUM(N7:N20)</f>
        <v>18100</v>
      </c>
      <c r="O21" s="47">
        <f t="shared" ref="O21" si="4">O6-SUM(O7:O20)</f>
        <v>19600</v>
      </c>
      <c r="P21" s="47">
        <f t="shared" ref="P21" si="5">P6-SUM(P7:P20)</f>
        <v>20300</v>
      </c>
      <c r="Q21" s="47">
        <f t="shared" ref="Q21" si="6">Q6-SUM(Q7:Q20)</f>
        <v>20600</v>
      </c>
    </row>
    <row r="22" spans="1:22">
      <c r="A22" s="34"/>
      <c r="B22" s="34"/>
      <c r="C22" s="34"/>
      <c r="D22" s="34"/>
      <c r="E22" s="34"/>
      <c r="F22" s="34"/>
      <c r="G22" s="34"/>
      <c r="H22" s="34"/>
      <c r="I22" s="34"/>
      <c r="J22" s="34"/>
      <c r="K22" s="34"/>
      <c r="L22" s="34"/>
      <c r="M22" s="34"/>
      <c r="N22" s="34"/>
      <c r="O22" s="34"/>
      <c r="P22" s="34"/>
      <c r="Q22" s="34"/>
    </row>
    <row r="23" spans="1:22">
      <c r="A23" s="15" t="s">
        <v>1523</v>
      </c>
      <c r="B23" s="31"/>
      <c r="C23" s="32"/>
      <c r="D23" s="32"/>
      <c r="E23" s="31"/>
      <c r="F23" s="32"/>
      <c r="G23" s="32"/>
      <c r="H23" s="31"/>
      <c r="I23" s="31"/>
      <c r="J23" s="31"/>
      <c r="K23" s="31"/>
      <c r="L23" s="31"/>
      <c r="M23" s="31"/>
      <c r="N23" s="31"/>
      <c r="O23" s="31"/>
      <c r="P23" s="31"/>
      <c r="Q23" s="31"/>
    </row>
    <row r="24" spans="1:22">
      <c r="A24" s="68" t="s">
        <v>18</v>
      </c>
      <c r="B24" s="68"/>
      <c r="C24" s="68" t="s">
        <v>21</v>
      </c>
      <c r="D24" s="68"/>
      <c r="E24" s="68"/>
      <c r="F24" s="68"/>
      <c r="G24" s="68"/>
      <c r="H24" s="68" t="s">
        <v>22</v>
      </c>
      <c r="I24" s="68"/>
      <c r="J24" s="68"/>
      <c r="K24" s="68"/>
      <c r="L24" s="68"/>
      <c r="M24" s="68" t="s">
        <v>1143</v>
      </c>
      <c r="N24" s="68"/>
      <c r="O24" s="68"/>
      <c r="P24" s="68"/>
      <c r="Q24" s="68"/>
    </row>
    <row r="25" spans="1:22">
      <c r="A25" s="68"/>
      <c r="B25" s="68"/>
      <c r="C25" s="43">
        <v>2013</v>
      </c>
      <c r="D25" s="43">
        <v>2015</v>
      </c>
      <c r="E25" s="43">
        <v>2020</v>
      </c>
      <c r="F25" s="43">
        <v>2025</v>
      </c>
      <c r="G25" s="43">
        <v>2030</v>
      </c>
      <c r="H25" s="43">
        <v>2013</v>
      </c>
      <c r="I25" s="43">
        <v>2015</v>
      </c>
      <c r="J25" s="43">
        <v>2020</v>
      </c>
      <c r="K25" s="43">
        <v>2025</v>
      </c>
      <c r="L25" s="43">
        <v>2030</v>
      </c>
      <c r="M25" s="43">
        <v>2013</v>
      </c>
      <c r="N25" s="43">
        <v>2015</v>
      </c>
      <c r="O25" s="43">
        <v>2020</v>
      </c>
      <c r="P25" s="43">
        <v>2025</v>
      </c>
      <c r="Q25" s="43">
        <v>2030</v>
      </c>
    </row>
    <row r="26" spans="1:22">
      <c r="A26" s="68" t="s">
        <v>1135</v>
      </c>
      <c r="B26" s="68"/>
      <c r="C26" s="38">
        <f>SUM(C27:C33)</f>
        <v>0</v>
      </c>
      <c r="D26" s="38">
        <f t="shared" ref="D26:Q26" si="7">SUM(D27:D33)</f>
        <v>0</v>
      </c>
      <c r="E26" s="38">
        <f t="shared" si="7"/>
        <v>0</v>
      </c>
      <c r="F26" s="38">
        <f t="shared" si="7"/>
        <v>0</v>
      </c>
      <c r="G26" s="38">
        <f t="shared" si="7"/>
        <v>0</v>
      </c>
      <c r="H26" s="38">
        <f t="shared" si="7"/>
        <v>0</v>
      </c>
      <c r="I26" s="38">
        <f t="shared" si="7"/>
        <v>0</v>
      </c>
      <c r="J26" s="38">
        <f t="shared" si="7"/>
        <v>0</v>
      </c>
      <c r="K26" s="38">
        <f t="shared" si="7"/>
        <v>0</v>
      </c>
      <c r="L26" s="38">
        <f t="shared" si="7"/>
        <v>0</v>
      </c>
      <c r="M26" s="38">
        <f t="shared" si="7"/>
        <v>0</v>
      </c>
      <c r="N26" s="38">
        <f t="shared" si="7"/>
        <v>0</v>
      </c>
      <c r="O26" s="38">
        <f t="shared" si="7"/>
        <v>0</v>
      </c>
      <c r="P26" s="38">
        <f t="shared" si="7"/>
        <v>0</v>
      </c>
      <c r="Q26" s="38">
        <f t="shared" si="7"/>
        <v>0</v>
      </c>
    </row>
    <row r="27" spans="1:22">
      <c r="A27" s="68"/>
      <c r="B27" s="43" t="s">
        <v>1136</v>
      </c>
      <c r="C27" s="38"/>
      <c r="D27" s="38"/>
      <c r="E27" s="38"/>
      <c r="F27" s="38"/>
      <c r="G27" s="38"/>
      <c r="H27" s="38"/>
      <c r="I27" s="38"/>
      <c r="J27" s="38"/>
      <c r="K27" s="38"/>
      <c r="L27" s="38"/>
      <c r="M27" s="38"/>
      <c r="N27" s="38"/>
      <c r="O27" s="38"/>
      <c r="P27" s="38"/>
      <c r="Q27" s="38"/>
    </row>
    <row r="28" spans="1:22">
      <c r="A28" s="68"/>
      <c r="B28" s="43" t="s">
        <v>1137</v>
      </c>
      <c r="C28" s="38"/>
      <c r="D28" s="38"/>
      <c r="E28" s="38"/>
      <c r="F28" s="38"/>
      <c r="G28" s="38"/>
      <c r="H28" s="38"/>
      <c r="I28" s="38"/>
      <c r="J28" s="38"/>
      <c r="K28" s="38"/>
      <c r="L28" s="38"/>
      <c r="M28" s="38"/>
      <c r="N28" s="38"/>
      <c r="O28" s="38"/>
      <c r="P28" s="38"/>
      <c r="Q28" s="38"/>
    </row>
    <row r="29" spans="1:22">
      <c r="A29" s="68"/>
      <c r="B29" s="43" t="s">
        <v>1138</v>
      </c>
      <c r="C29" s="38"/>
      <c r="D29" s="38"/>
      <c r="E29" s="38"/>
      <c r="F29" s="38"/>
      <c r="G29" s="38"/>
      <c r="H29" s="38"/>
      <c r="I29" s="38"/>
      <c r="J29" s="38"/>
      <c r="K29" s="38"/>
      <c r="L29" s="38"/>
      <c r="M29" s="38"/>
      <c r="N29" s="38"/>
      <c r="O29" s="38"/>
      <c r="P29" s="38"/>
      <c r="Q29" s="38"/>
    </row>
    <row r="30" spans="1:22">
      <c r="A30" s="68"/>
      <c r="B30" s="43" t="s">
        <v>1139</v>
      </c>
      <c r="C30" s="38"/>
      <c r="D30" s="38"/>
      <c r="E30" s="38"/>
      <c r="F30" s="38"/>
      <c r="G30" s="38"/>
      <c r="H30" s="38"/>
      <c r="I30" s="38"/>
      <c r="J30" s="38"/>
      <c r="K30" s="38"/>
      <c r="L30" s="38"/>
      <c r="M30" s="38"/>
      <c r="N30" s="38"/>
      <c r="O30" s="38"/>
      <c r="P30" s="38"/>
      <c r="Q30" s="38"/>
    </row>
    <row r="31" spans="1:22">
      <c r="A31" s="68"/>
      <c r="B31" s="43" t="s">
        <v>1140</v>
      </c>
      <c r="C31" s="38"/>
      <c r="D31" s="38"/>
      <c r="E31" s="38"/>
      <c r="F31" s="38"/>
      <c r="G31" s="38"/>
      <c r="H31" s="38"/>
      <c r="I31" s="38"/>
      <c r="J31" s="38"/>
      <c r="K31" s="38"/>
      <c r="L31" s="38"/>
      <c r="M31" s="38"/>
      <c r="N31" s="38"/>
      <c r="O31" s="38"/>
      <c r="P31" s="38"/>
      <c r="Q31" s="38"/>
    </row>
    <row r="32" spans="1:22">
      <c r="A32" s="68"/>
      <c r="B32" s="43" t="s">
        <v>1141</v>
      </c>
      <c r="C32" s="38"/>
      <c r="D32" s="38"/>
      <c r="E32" s="38"/>
      <c r="F32" s="38"/>
      <c r="G32" s="38"/>
      <c r="H32" s="38"/>
      <c r="I32" s="38"/>
      <c r="J32" s="38"/>
      <c r="K32" s="38"/>
      <c r="L32" s="38"/>
      <c r="M32" s="38"/>
      <c r="N32" s="38"/>
      <c r="O32" s="38"/>
      <c r="P32" s="38"/>
      <c r="Q32" s="38"/>
    </row>
    <row r="33" spans="1:17">
      <c r="A33" s="68"/>
      <c r="B33" s="43" t="s">
        <v>1142</v>
      </c>
      <c r="C33" s="38"/>
      <c r="D33" s="38"/>
      <c r="E33" s="38"/>
      <c r="F33" s="38"/>
      <c r="G33" s="38"/>
      <c r="H33" s="38"/>
      <c r="I33" s="38"/>
      <c r="J33" s="38"/>
      <c r="K33" s="38"/>
      <c r="L33" s="38"/>
      <c r="M33" s="38"/>
      <c r="N33" s="38"/>
      <c r="O33" s="38"/>
      <c r="P33" s="38"/>
      <c r="Q33" s="38"/>
    </row>
  </sheetData>
  <mergeCells count="12">
    <mergeCell ref="A27:A33"/>
    <mergeCell ref="A4:B5"/>
    <mergeCell ref="C4:G4"/>
    <mergeCell ref="H4:L4"/>
    <mergeCell ref="M4:Q4"/>
    <mergeCell ref="A6:B6"/>
    <mergeCell ref="A7:A21"/>
    <mergeCell ref="A24:B25"/>
    <mergeCell ref="C24:G24"/>
    <mergeCell ref="H24:L24"/>
    <mergeCell ref="M24:Q24"/>
    <mergeCell ref="A26:B26"/>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1"/>
  </sheetPr>
  <dimension ref="A2:AC182"/>
  <sheetViews>
    <sheetView workbookViewId="0">
      <selection activeCell="L172" sqref="L172"/>
    </sheetView>
  </sheetViews>
  <sheetFormatPr defaultColWidth="7.625" defaultRowHeight="20.100000000000001" customHeight="1"/>
  <cols>
    <col min="1" max="16384" width="7.625" style="2"/>
  </cols>
  <sheetData>
    <row r="2" spans="1:29" ht="20.100000000000001" customHeight="1">
      <c r="A2" s="98" t="s">
        <v>1553</v>
      </c>
      <c r="B2" s="98"/>
      <c r="C2" s="98"/>
      <c r="D2" s="98"/>
      <c r="E2" s="98"/>
      <c r="F2" s="98"/>
      <c r="G2" s="98"/>
      <c r="H2" s="98"/>
      <c r="I2" s="98"/>
      <c r="J2" s="98"/>
      <c r="K2" s="98"/>
      <c r="L2" s="98"/>
      <c r="M2" s="98"/>
    </row>
    <row r="3" spans="1:29" ht="20.100000000000001" customHeight="1">
      <c r="A3" s="55" t="s">
        <v>1531</v>
      </c>
      <c r="B3" s="63" t="s">
        <v>1616</v>
      </c>
      <c r="C3" s="56" t="s">
        <v>1617</v>
      </c>
      <c r="D3" s="56" t="s">
        <v>1618</v>
      </c>
      <c r="E3" s="56" t="s">
        <v>1619</v>
      </c>
      <c r="F3" s="56" t="s">
        <v>1620</v>
      </c>
      <c r="G3" s="56" t="s">
        <v>1621</v>
      </c>
      <c r="H3" s="56" t="s">
        <v>1622</v>
      </c>
      <c r="I3" s="63" t="s">
        <v>1623</v>
      </c>
      <c r="J3" s="63" t="s">
        <v>1623</v>
      </c>
      <c r="K3" s="63" t="s">
        <v>1623</v>
      </c>
      <c r="L3" s="63" t="s">
        <v>1623</v>
      </c>
      <c r="M3" s="63" t="s">
        <v>1623</v>
      </c>
    </row>
    <row r="4" spans="1:29" ht="20.100000000000001" customHeight="1">
      <c r="A4" s="50" t="s">
        <v>1576</v>
      </c>
      <c r="B4" s="56" t="s">
        <v>1624</v>
      </c>
      <c r="C4" s="56" t="s">
        <v>1625</v>
      </c>
      <c r="D4" s="56" t="s">
        <v>1626</v>
      </c>
      <c r="E4" s="56" t="s">
        <v>1627</v>
      </c>
      <c r="F4" s="63" t="s">
        <v>1623</v>
      </c>
      <c r="G4" s="63" t="s">
        <v>1623</v>
      </c>
      <c r="H4" s="63" t="s">
        <v>1623</v>
      </c>
      <c r="I4" s="63" t="s">
        <v>1623</v>
      </c>
      <c r="J4" s="63" t="s">
        <v>1623</v>
      </c>
      <c r="K4" s="63" t="s">
        <v>1623</v>
      </c>
      <c r="L4" s="63" t="s">
        <v>1623</v>
      </c>
      <c r="M4" s="63" t="s">
        <v>1623</v>
      </c>
    </row>
    <row r="5" spans="1:29" ht="20.100000000000001" customHeight="1">
      <c r="A5" s="50" t="s">
        <v>1582</v>
      </c>
      <c r="B5" s="56" t="s">
        <v>1628</v>
      </c>
      <c r="C5" s="63" t="s">
        <v>1623</v>
      </c>
      <c r="D5" s="63" t="s">
        <v>1623</v>
      </c>
      <c r="E5" s="63" t="s">
        <v>1623</v>
      </c>
      <c r="F5" s="63" t="s">
        <v>1623</v>
      </c>
      <c r="G5" s="63" t="s">
        <v>1623</v>
      </c>
      <c r="H5" s="63" t="s">
        <v>1623</v>
      </c>
      <c r="I5" s="63" t="s">
        <v>1623</v>
      </c>
      <c r="J5" s="63" t="s">
        <v>1623</v>
      </c>
      <c r="K5" s="63" t="s">
        <v>1623</v>
      </c>
      <c r="L5" s="63" t="s">
        <v>1623</v>
      </c>
      <c r="M5" s="63" t="s">
        <v>1623</v>
      </c>
    </row>
    <row r="6" spans="1:29" ht="20.100000000000001" customHeight="1">
      <c r="A6" s="98" t="s">
        <v>1577</v>
      </c>
      <c r="B6" s="98"/>
      <c r="C6" s="98"/>
      <c r="D6" s="98"/>
      <c r="E6" s="98"/>
      <c r="F6" s="98"/>
      <c r="G6" s="98"/>
      <c r="H6" s="98"/>
      <c r="I6" s="98"/>
      <c r="J6" s="98"/>
      <c r="K6" s="98"/>
      <c r="L6" s="98"/>
      <c r="M6" s="98"/>
    </row>
    <row r="7" spans="1:29" ht="20.100000000000001" customHeight="1">
      <c r="A7" s="50" t="s">
        <v>1578</v>
      </c>
      <c r="B7" s="63" t="s">
        <v>1629</v>
      </c>
      <c r="C7" s="63" t="s">
        <v>1532</v>
      </c>
      <c r="D7" s="63" t="s">
        <v>1533</v>
      </c>
      <c r="E7" s="63" t="s">
        <v>1630</v>
      </c>
      <c r="F7" s="63" t="s">
        <v>1534</v>
      </c>
      <c r="G7" s="63" t="s">
        <v>1535</v>
      </c>
      <c r="H7" s="63" t="s">
        <v>1536</v>
      </c>
      <c r="I7" s="63" t="s">
        <v>1631</v>
      </c>
      <c r="J7" s="63" t="s">
        <v>1537</v>
      </c>
      <c r="K7" s="63" t="s">
        <v>1538</v>
      </c>
      <c r="L7" s="63" t="s">
        <v>1632</v>
      </c>
      <c r="M7" s="56" t="s">
        <v>1652</v>
      </c>
      <c r="N7" s="63" t="s">
        <v>1633</v>
      </c>
      <c r="O7" s="63" t="s">
        <v>1539</v>
      </c>
      <c r="P7" s="63" t="s">
        <v>1634</v>
      </c>
      <c r="Q7" s="63" t="s">
        <v>1635</v>
      </c>
    </row>
    <row r="8" spans="1:29" ht="20.100000000000001" customHeight="1">
      <c r="A8" s="55" t="s">
        <v>1579</v>
      </c>
      <c r="B8" s="63" t="s">
        <v>1636</v>
      </c>
      <c r="C8" s="63" t="s">
        <v>1540</v>
      </c>
      <c r="D8" s="63" t="s">
        <v>1541</v>
      </c>
      <c r="E8" s="63" t="s">
        <v>1637</v>
      </c>
      <c r="F8" s="63" t="s">
        <v>1542</v>
      </c>
      <c r="G8" s="63" t="s">
        <v>1543</v>
      </c>
      <c r="H8" s="63" t="s">
        <v>1638</v>
      </c>
      <c r="I8" s="63" t="s">
        <v>1639</v>
      </c>
      <c r="J8" s="56" t="s">
        <v>1206</v>
      </c>
      <c r="K8" s="57"/>
      <c r="L8" s="57"/>
      <c r="M8" s="57"/>
      <c r="N8" s="64"/>
      <c r="O8" s="64"/>
      <c r="P8" s="64"/>
    </row>
    <row r="9" spans="1:29" ht="20.100000000000001" customHeight="1">
      <c r="A9" s="50" t="s">
        <v>1580</v>
      </c>
      <c r="B9" s="63" t="s">
        <v>1640</v>
      </c>
      <c r="C9" s="63" t="s">
        <v>1544</v>
      </c>
      <c r="D9" s="63" t="s">
        <v>1545</v>
      </c>
      <c r="E9" s="57"/>
      <c r="F9" s="57"/>
      <c r="G9" s="57"/>
      <c r="H9" s="57"/>
      <c r="I9" s="57"/>
      <c r="J9" s="57"/>
      <c r="K9" s="57"/>
      <c r="L9" s="57"/>
      <c r="M9" s="57"/>
      <c r="N9" s="64"/>
      <c r="O9" s="64"/>
      <c r="P9" s="64"/>
    </row>
    <row r="10" spans="1:29" ht="20.100000000000001" customHeight="1">
      <c r="A10" s="98" t="s">
        <v>1581</v>
      </c>
      <c r="B10" s="98"/>
      <c r="C10" s="98"/>
      <c r="D10" s="98"/>
      <c r="E10" s="98"/>
      <c r="F10" s="98"/>
      <c r="G10" s="98"/>
      <c r="H10" s="98"/>
      <c r="I10" s="98"/>
      <c r="J10" s="98"/>
      <c r="K10" s="98"/>
      <c r="L10" s="98"/>
      <c r="M10" s="98"/>
    </row>
    <row r="11" spans="1:29" ht="20.100000000000001" customHeight="1">
      <c r="A11" s="55" t="s">
        <v>1558</v>
      </c>
      <c r="B11" s="57" t="s">
        <v>1641</v>
      </c>
      <c r="C11" s="57" t="s">
        <v>1642</v>
      </c>
      <c r="D11" s="57" t="s">
        <v>740</v>
      </c>
      <c r="E11" s="57" t="s">
        <v>1615</v>
      </c>
      <c r="F11" s="57" t="s">
        <v>1643</v>
      </c>
      <c r="G11" s="57" t="s">
        <v>1644</v>
      </c>
      <c r="H11" s="57" t="s">
        <v>1645</v>
      </c>
      <c r="I11" s="57" t="s">
        <v>1145</v>
      </c>
      <c r="J11" s="57" t="s">
        <v>1646</v>
      </c>
      <c r="K11" s="57" t="s">
        <v>1647</v>
      </c>
      <c r="L11" s="57" t="s">
        <v>1648</v>
      </c>
      <c r="M11" s="57" t="s">
        <v>1146</v>
      </c>
      <c r="N11" s="57" t="s">
        <v>1147</v>
      </c>
      <c r="O11" s="63" t="s">
        <v>1148</v>
      </c>
      <c r="P11" s="63" t="s">
        <v>1149</v>
      </c>
      <c r="Q11" s="63" t="s">
        <v>1150</v>
      </c>
      <c r="R11" s="63" t="s">
        <v>1151</v>
      </c>
      <c r="S11" s="63" t="s">
        <v>1152</v>
      </c>
      <c r="T11" s="63" t="s">
        <v>1153</v>
      </c>
      <c r="U11" s="63" t="s">
        <v>1154</v>
      </c>
      <c r="V11" s="63" t="s">
        <v>1155</v>
      </c>
      <c r="W11" s="63" t="s">
        <v>1156</v>
      </c>
      <c r="X11" s="63" t="s">
        <v>1157</v>
      </c>
      <c r="Y11" s="63" t="s">
        <v>756</v>
      </c>
      <c r="Z11" s="63" t="s">
        <v>757</v>
      </c>
      <c r="AA11" s="63" t="s">
        <v>758</v>
      </c>
      <c r="AB11" s="63" t="s">
        <v>759</v>
      </c>
      <c r="AC11" s="63" t="s">
        <v>760</v>
      </c>
    </row>
    <row r="12" spans="1:29" ht="20.100000000000001" customHeight="1">
      <c r="A12" s="50" t="s">
        <v>1555</v>
      </c>
      <c r="B12" s="56" t="s">
        <v>1649</v>
      </c>
      <c r="C12" s="56" t="s">
        <v>1546</v>
      </c>
      <c r="D12" s="56" t="s">
        <v>1547</v>
      </c>
      <c r="E12" s="56" t="s">
        <v>1650</v>
      </c>
      <c r="F12" s="56" t="s">
        <v>1651</v>
      </c>
      <c r="G12" s="56" t="s">
        <v>1548</v>
      </c>
      <c r="H12" s="56" t="s">
        <v>1549</v>
      </c>
      <c r="I12" s="56" t="s">
        <v>1550</v>
      </c>
      <c r="J12" s="56" t="s">
        <v>1551</v>
      </c>
      <c r="K12" s="57"/>
      <c r="L12" s="57"/>
      <c r="M12" s="57"/>
      <c r="N12" s="64"/>
      <c r="O12" s="64"/>
      <c r="P12" s="64"/>
      <c r="Q12" s="64"/>
      <c r="R12" s="64"/>
      <c r="S12" s="64"/>
      <c r="T12" s="64"/>
      <c r="U12" s="64"/>
      <c r="V12" s="64"/>
      <c r="W12" s="64"/>
      <c r="X12" s="64"/>
      <c r="Y12" s="64"/>
      <c r="Z12" s="64"/>
      <c r="AA12" s="64"/>
      <c r="AB12" s="64"/>
      <c r="AC12" s="64"/>
    </row>
    <row r="13" spans="1:29" ht="20.100000000000001" customHeight="1">
      <c r="A13" s="50" t="s">
        <v>1559</v>
      </c>
      <c r="B13" s="56"/>
      <c r="C13" s="57"/>
      <c r="D13" s="57"/>
      <c r="E13" s="57"/>
      <c r="F13" s="57"/>
      <c r="G13" s="57"/>
      <c r="H13" s="57"/>
      <c r="I13" s="57"/>
      <c r="J13" s="57"/>
      <c r="K13" s="57"/>
      <c r="L13" s="57"/>
      <c r="M13" s="57"/>
      <c r="N13" s="64"/>
      <c r="O13" s="64"/>
      <c r="P13" s="64"/>
      <c r="Q13" s="64"/>
      <c r="R13" s="64"/>
      <c r="S13" s="64"/>
      <c r="T13" s="64"/>
      <c r="U13" s="64"/>
      <c r="V13" s="64"/>
      <c r="W13" s="64"/>
      <c r="X13" s="64"/>
      <c r="Y13" s="64"/>
      <c r="Z13" s="64"/>
      <c r="AA13" s="64"/>
      <c r="AB13" s="64"/>
      <c r="AC13" s="64"/>
    </row>
    <row r="14" spans="1:29" ht="20.100000000000001" customHeight="1">
      <c r="A14" s="98" t="s">
        <v>1560</v>
      </c>
      <c r="B14" s="98"/>
      <c r="C14" s="98"/>
      <c r="D14" s="98"/>
      <c r="E14" s="98"/>
      <c r="F14" s="98"/>
      <c r="G14" s="98"/>
      <c r="H14" s="98"/>
      <c r="I14" s="98"/>
      <c r="J14" s="98"/>
      <c r="K14" s="98"/>
      <c r="L14" s="98"/>
      <c r="M14" s="98"/>
    </row>
    <row r="15" spans="1:29" ht="20.100000000000001" customHeight="1">
      <c r="A15" s="98" t="s">
        <v>1556</v>
      </c>
      <c r="B15" s="56" t="s">
        <v>761</v>
      </c>
      <c r="C15" s="56" t="s">
        <v>762</v>
      </c>
      <c r="D15" s="56" t="s">
        <v>1158</v>
      </c>
      <c r="E15" s="56" t="s">
        <v>1159</v>
      </c>
      <c r="F15" s="50"/>
      <c r="G15" s="50"/>
      <c r="H15" s="50"/>
      <c r="I15" s="50"/>
      <c r="J15" s="50"/>
      <c r="K15" s="50"/>
      <c r="L15" s="50"/>
      <c r="M15" s="50"/>
    </row>
    <row r="16" spans="1:29" ht="20.100000000000001" customHeight="1">
      <c r="A16" s="98"/>
      <c r="B16" s="56" t="s">
        <v>765</v>
      </c>
      <c r="C16" s="56" t="s">
        <v>766</v>
      </c>
      <c r="D16" s="50"/>
      <c r="E16" s="50"/>
      <c r="F16" s="50"/>
      <c r="G16" s="50"/>
      <c r="H16" s="50"/>
      <c r="I16" s="50"/>
      <c r="J16" s="50"/>
      <c r="K16" s="50"/>
      <c r="L16" s="50"/>
      <c r="M16" s="50"/>
    </row>
    <row r="17" spans="1:13" ht="20.100000000000001" customHeight="1">
      <c r="A17" s="98"/>
      <c r="B17" s="56" t="s">
        <v>767</v>
      </c>
      <c r="C17" s="56" t="s">
        <v>768</v>
      </c>
      <c r="D17" s="56" t="s">
        <v>769</v>
      </c>
      <c r="E17" s="56" t="s">
        <v>770</v>
      </c>
      <c r="F17" s="50"/>
      <c r="G17" s="50"/>
      <c r="H17" s="50"/>
      <c r="I17" s="50"/>
      <c r="J17" s="50"/>
      <c r="K17" s="50"/>
      <c r="L17" s="50"/>
      <c r="M17" s="50"/>
    </row>
    <row r="18" spans="1:13" ht="20.100000000000001" customHeight="1">
      <c r="A18" s="98"/>
      <c r="B18" s="56" t="s">
        <v>771</v>
      </c>
      <c r="C18" s="56" t="s">
        <v>772</v>
      </c>
      <c r="D18" s="56" t="s">
        <v>773</v>
      </c>
      <c r="E18" s="56" t="s">
        <v>1160</v>
      </c>
      <c r="F18" s="56" t="s">
        <v>1161</v>
      </c>
      <c r="G18" s="56" t="s">
        <v>1162</v>
      </c>
      <c r="H18" s="56" t="s">
        <v>1163</v>
      </c>
      <c r="I18" s="56" t="s">
        <v>1164</v>
      </c>
      <c r="J18" s="56" t="s">
        <v>1165</v>
      </c>
      <c r="K18" s="50"/>
      <c r="L18" s="50"/>
      <c r="M18" s="50"/>
    </row>
    <row r="19" spans="1:13" ht="20.100000000000001" customHeight="1">
      <c r="A19" s="98"/>
      <c r="B19" s="56" t="s">
        <v>1166</v>
      </c>
      <c r="C19" s="56" t="s">
        <v>1167</v>
      </c>
      <c r="D19" s="50"/>
      <c r="E19" s="50"/>
      <c r="F19" s="50"/>
      <c r="G19" s="50"/>
      <c r="H19" s="50"/>
      <c r="I19" s="50"/>
      <c r="J19" s="50"/>
      <c r="K19" s="50"/>
      <c r="L19" s="50"/>
      <c r="M19" s="50"/>
    </row>
    <row r="20" spans="1:13" ht="20.100000000000001" customHeight="1">
      <c r="A20" s="98"/>
      <c r="B20" s="56" t="s">
        <v>1168</v>
      </c>
      <c r="C20" s="57"/>
      <c r="D20" s="57"/>
      <c r="E20" s="57"/>
      <c r="F20" s="57"/>
      <c r="G20" s="57"/>
      <c r="H20" s="50"/>
      <c r="I20" s="50"/>
      <c r="J20" s="50"/>
      <c r="K20" s="50"/>
      <c r="L20" s="50"/>
      <c r="M20" s="50"/>
    </row>
    <row r="21" spans="1:13" ht="20.100000000000001" customHeight="1">
      <c r="A21" s="98"/>
      <c r="B21" s="56" t="s">
        <v>1169</v>
      </c>
      <c r="C21" s="56" t="s">
        <v>1170</v>
      </c>
      <c r="D21" s="57"/>
      <c r="E21" s="57"/>
      <c r="F21" s="57"/>
      <c r="G21" s="57"/>
      <c r="H21" s="50"/>
      <c r="I21" s="50"/>
      <c r="J21" s="50"/>
      <c r="K21" s="50"/>
      <c r="L21" s="50"/>
      <c r="M21" s="50"/>
    </row>
    <row r="22" spans="1:13" ht="20.100000000000001" customHeight="1">
      <c r="A22" s="98"/>
      <c r="B22" s="56" t="s">
        <v>1171</v>
      </c>
      <c r="C22" s="56" t="s">
        <v>1172</v>
      </c>
      <c r="D22" s="56" t="s">
        <v>1173</v>
      </c>
      <c r="E22" s="56" t="s">
        <v>1174</v>
      </c>
      <c r="F22" s="56" t="s">
        <v>1175</v>
      </c>
      <c r="G22" s="56" t="s">
        <v>1176</v>
      </c>
      <c r="H22" s="50"/>
      <c r="I22" s="50"/>
      <c r="J22" s="50"/>
      <c r="K22" s="50"/>
      <c r="L22" s="50"/>
      <c r="M22" s="50"/>
    </row>
    <row r="23" spans="1:13" ht="20.100000000000001" customHeight="1">
      <c r="A23" s="98"/>
      <c r="B23" s="56" t="s">
        <v>1177</v>
      </c>
      <c r="C23" s="56" t="s">
        <v>1178</v>
      </c>
      <c r="D23" s="56" t="s">
        <v>1179</v>
      </c>
      <c r="E23" s="56" t="s">
        <v>1180</v>
      </c>
      <c r="F23" s="56" t="s">
        <v>1181</v>
      </c>
      <c r="G23" s="56" t="s">
        <v>1182</v>
      </c>
      <c r="H23" s="50"/>
      <c r="I23" s="50"/>
      <c r="J23" s="50"/>
      <c r="K23" s="50"/>
      <c r="L23" s="50"/>
      <c r="M23" s="50"/>
    </row>
    <row r="24" spans="1:13" ht="20.100000000000001" customHeight="1">
      <c r="A24" s="98"/>
      <c r="B24" s="56" t="s">
        <v>1183</v>
      </c>
      <c r="C24" s="56" t="s">
        <v>1184</v>
      </c>
      <c r="D24" s="56" t="s">
        <v>1185</v>
      </c>
      <c r="E24" s="56" t="s">
        <v>1186</v>
      </c>
      <c r="F24" s="57"/>
      <c r="G24" s="57"/>
      <c r="H24" s="50"/>
      <c r="I24" s="50"/>
      <c r="J24" s="50"/>
      <c r="K24" s="50"/>
      <c r="L24" s="50"/>
      <c r="M24" s="50"/>
    </row>
    <row r="25" spans="1:13" ht="20.100000000000001" customHeight="1">
      <c r="A25" s="98"/>
      <c r="B25" s="56" t="s">
        <v>1187</v>
      </c>
      <c r="C25" s="56" t="s">
        <v>1188</v>
      </c>
      <c r="D25" s="56" t="s">
        <v>1189</v>
      </c>
      <c r="E25" s="56" t="s">
        <v>1190</v>
      </c>
      <c r="F25" s="56" t="s">
        <v>1191</v>
      </c>
      <c r="G25" s="56" t="s">
        <v>1192</v>
      </c>
      <c r="H25" s="56" t="s">
        <v>1193</v>
      </c>
      <c r="I25" s="56" t="s">
        <v>1194</v>
      </c>
      <c r="J25" s="56" t="s">
        <v>1195</v>
      </c>
      <c r="K25" s="50"/>
      <c r="L25" s="50"/>
      <c r="M25" s="50"/>
    </row>
    <row r="26" spans="1:13" ht="20.100000000000001" customHeight="1">
      <c r="A26" s="98"/>
      <c r="B26" s="56" t="s">
        <v>1196</v>
      </c>
      <c r="C26" s="56" t="s">
        <v>1197</v>
      </c>
      <c r="D26" s="56" t="s">
        <v>1198</v>
      </c>
      <c r="E26" s="56" t="s">
        <v>1199</v>
      </c>
      <c r="F26" s="56" t="s">
        <v>1200</v>
      </c>
      <c r="G26" s="56" t="s">
        <v>1201</v>
      </c>
      <c r="H26" s="50"/>
      <c r="I26" s="50"/>
      <c r="J26" s="50"/>
      <c r="K26" s="50"/>
      <c r="L26" s="50"/>
      <c r="M26" s="50"/>
    </row>
    <row r="27" spans="1:13" ht="20.100000000000001" customHeight="1">
      <c r="A27" s="98" t="s">
        <v>1552</v>
      </c>
      <c r="B27" s="56" t="s">
        <v>1202</v>
      </c>
      <c r="C27" s="56" t="s">
        <v>1203</v>
      </c>
      <c r="D27" s="56" t="s">
        <v>1204</v>
      </c>
      <c r="E27" s="50"/>
      <c r="F27" s="50"/>
      <c r="G27" s="50"/>
      <c r="H27" s="50"/>
      <c r="I27" s="50"/>
      <c r="J27" s="50"/>
      <c r="K27" s="50"/>
      <c r="L27" s="50"/>
      <c r="M27" s="50"/>
    </row>
    <row r="28" spans="1:13" ht="20.100000000000001" customHeight="1">
      <c r="A28" s="98"/>
      <c r="B28" s="56" t="s">
        <v>1205</v>
      </c>
      <c r="C28" s="56" t="s">
        <v>1207</v>
      </c>
      <c r="D28" s="20"/>
      <c r="E28" s="50"/>
      <c r="F28" s="50"/>
      <c r="G28" s="50"/>
      <c r="H28" s="50"/>
      <c r="I28" s="50"/>
      <c r="J28" s="50"/>
      <c r="K28" s="50"/>
      <c r="L28" s="50"/>
      <c r="M28" s="50"/>
    </row>
    <row r="29" spans="1:13" ht="20.100000000000001" customHeight="1">
      <c r="A29" s="98"/>
      <c r="B29" s="56" t="s">
        <v>1208</v>
      </c>
      <c r="C29" s="56" t="s">
        <v>1209</v>
      </c>
      <c r="D29" s="56" t="s">
        <v>1210</v>
      </c>
      <c r="E29" s="56" t="s">
        <v>1211</v>
      </c>
      <c r="F29" s="50"/>
      <c r="G29" s="50"/>
      <c r="H29" s="50"/>
      <c r="I29" s="50"/>
      <c r="J29" s="50"/>
      <c r="K29" s="50"/>
      <c r="L29" s="50"/>
      <c r="M29" s="50"/>
    </row>
    <row r="30" spans="1:13" ht="20.100000000000001" customHeight="1">
      <c r="A30" s="98"/>
      <c r="B30" s="56" t="s">
        <v>1212</v>
      </c>
      <c r="C30" s="56" t="s">
        <v>1213</v>
      </c>
      <c r="D30" s="56" t="s">
        <v>1214</v>
      </c>
      <c r="E30" s="50"/>
      <c r="F30" s="50"/>
      <c r="G30" s="50"/>
      <c r="H30" s="50"/>
      <c r="I30" s="50"/>
      <c r="J30" s="50"/>
      <c r="K30" s="50"/>
      <c r="L30" s="50"/>
      <c r="M30" s="50"/>
    </row>
    <row r="31" spans="1:13" ht="20.100000000000001" customHeight="1">
      <c r="A31" s="98"/>
      <c r="B31" s="56" t="s">
        <v>1215</v>
      </c>
      <c r="C31" s="56" t="s">
        <v>1216</v>
      </c>
      <c r="D31" s="20"/>
      <c r="E31" s="50"/>
      <c r="F31" s="50"/>
      <c r="G31" s="50"/>
      <c r="H31" s="50"/>
      <c r="I31" s="50"/>
      <c r="J31" s="50"/>
      <c r="K31" s="50"/>
      <c r="L31" s="50"/>
      <c r="M31" s="50"/>
    </row>
    <row r="32" spans="1:13" ht="20.100000000000001" customHeight="1">
      <c r="A32" s="98"/>
      <c r="B32" s="56" t="s">
        <v>1217</v>
      </c>
      <c r="C32" s="50"/>
      <c r="D32" s="50"/>
      <c r="E32" s="50"/>
      <c r="F32" s="50"/>
      <c r="G32" s="50"/>
      <c r="H32" s="50"/>
      <c r="I32" s="50"/>
      <c r="J32" s="50"/>
      <c r="K32" s="50"/>
      <c r="L32" s="50"/>
      <c r="M32" s="50"/>
    </row>
    <row r="33" spans="1:13" ht="20.100000000000001" customHeight="1">
      <c r="A33" s="98"/>
      <c r="B33" s="56" t="s">
        <v>1218</v>
      </c>
      <c r="C33" s="57"/>
      <c r="D33" s="50"/>
      <c r="E33" s="50"/>
      <c r="F33" s="50"/>
      <c r="G33" s="50"/>
      <c r="H33" s="50"/>
      <c r="I33" s="50"/>
      <c r="J33" s="50"/>
      <c r="K33" s="50"/>
      <c r="L33" s="50"/>
      <c r="M33" s="50"/>
    </row>
    <row r="34" spans="1:13" ht="20.100000000000001" customHeight="1">
      <c r="A34" s="98"/>
      <c r="B34" s="56" t="s">
        <v>1219</v>
      </c>
      <c r="C34" s="56" t="s">
        <v>1220</v>
      </c>
      <c r="D34" s="20"/>
      <c r="E34" s="50"/>
      <c r="F34" s="50"/>
      <c r="G34" s="50"/>
      <c r="H34" s="50"/>
      <c r="I34" s="50"/>
      <c r="J34" s="50"/>
      <c r="K34" s="50"/>
      <c r="L34" s="50"/>
      <c r="M34" s="50"/>
    </row>
    <row r="35" spans="1:13" ht="20.100000000000001" customHeight="1">
      <c r="A35" s="98" t="s">
        <v>1561</v>
      </c>
      <c r="B35" s="56" t="s">
        <v>1221</v>
      </c>
      <c r="C35" s="56" t="s">
        <v>1222</v>
      </c>
      <c r="D35" s="50"/>
      <c r="E35" s="50"/>
      <c r="F35" s="50"/>
      <c r="G35" s="50"/>
      <c r="H35" s="50"/>
      <c r="I35" s="50"/>
      <c r="J35" s="50"/>
      <c r="K35" s="50"/>
      <c r="L35" s="50"/>
      <c r="M35" s="50"/>
    </row>
    <row r="36" spans="1:13" ht="20.100000000000001" customHeight="1">
      <c r="A36" s="98"/>
      <c r="B36" s="56" t="s">
        <v>1223</v>
      </c>
      <c r="C36" s="56"/>
      <c r="D36" s="50"/>
      <c r="E36" s="50"/>
      <c r="F36" s="50"/>
      <c r="G36" s="50"/>
      <c r="H36" s="50"/>
      <c r="I36" s="50"/>
      <c r="J36" s="50"/>
      <c r="K36" s="50"/>
      <c r="L36" s="50"/>
      <c r="M36" s="50"/>
    </row>
    <row r="37" spans="1:13" ht="20.100000000000001" customHeight="1">
      <c r="A37" s="98"/>
      <c r="B37" s="56" t="s">
        <v>1225</v>
      </c>
      <c r="C37" s="56" t="s">
        <v>1226</v>
      </c>
      <c r="D37" s="50"/>
      <c r="E37" s="50"/>
      <c r="F37" s="50"/>
      <c r="G37" s="50"/>
      <c r="H37" s="50"/>
      <c r="I37" s="50"/>
      <c r="J37" s="50"/>
      <c r="K37" s="50"/>
      <c r="L37" s="50"/>
      <c r="M37" s="50"/>
    </row>
    <row r="38" spans="1:13" ht="20.100000000000001" customHeight="1">
      <c r="A38" s="98"/>
      <c r="B38" s="56" t="s">
        <v>1227</v>
      </c>
      <c r="C38" s="56" t="s">
        <v>1228</v>
      </c>
      <c r="D38" s="50"/>
      <c r="E38" s="50"/>
      <c r="F38" s="50"/>
      <c r="G38" s="50"/>
      <c r="H38" s="50"/>
      <c r="I38" s="50"/>
      <c r="J38" s="50"/>
      <c r="K38" s="50"/>
      <c r="L38" s="50"/>
      <c r="M38" s="50"/>
    </row>
    <row r="39" spans="1:13" ht="20.100000000000001" customHeight="1">
      <c r="A39" s="98"/>
      <c r="B39" s="56" t="s">
        <v>1229</v>
      </c>
      <c r="C39" s="56" t="s">
        <v>1230</v>
      </c>
      <c r="D39" s="50"/>
      <c r="E39" s="50"/>
      <c r="F39" s="50"/>
      <c r="G39" s="50"/>
      <c r="H39" s="50"/>
      <c r="I39" s="50"/>
      <c r="J39" s="50"/>
      <c r="K39" s="50"/>
      <c r="L39" s="50"/>
      <c r="M39" s="50"/>
    </row>
    <row r="40" spans="1:13" ht="20.100000000000001" customHeight="1">
      <c r="A40" s="98"/>
      <c r="B40" s="56"/>
      <c r="C40" s="56"/>
      <c r="D40" s="50"/>
      <c r="E40" s="50"/>
      <c r="F40" s="50"/>
      <c r="G40" s="50"/>
      <c r="H40" s="50"/>
      <c r="I40" s="50"/>
      <c r="J40" s="50"/>
      <c r="K40" s="50"/>
      <c r="L40" s="50"/>
      <c r="M40" s="50"/>
    </row>
    <row r="41" spans="1:13" ht="20.100000000000001" customHeight="1">
      <c r="A41" s="98"/>
      <c r="B41" s="56" t="s">
        <v>1233</v>
      </c>
      <c r="C41" s="50"/>
      <c r="D41" s="50"/>
      <c r="E41" s="50"/>
      <c r="F41" s="50"/>
      <c r="G41" s="50"/>
      <c r="H41" s="50"/>
      <c r="I41" s="50"/>
      <c r="J41" s="50"/>
      <c r="K41" s="50"/>
      <c r="L41" s="50"/>
      <c r="M41" s="50"/>
    </row>
    <row r="42" spans="1:13" ht="20.100000000000001" customHeight="1">
      <c r="A42" s="98"/>
      <c r="B42" s="56" t="s">
        <v>1234</v>
      </c>
      <c r="C42" s="56" t="s">
        <v>1235</v>
      </c>
      <c r="D42" s="50"/>
      <c r="E42" s="50"/>
      <c r="F42" s="50"/>
      <c r="G42" s="50"/>
      <c r="H42" s="50"/>
      <c r="I42" s="50"/>
      <c r="J42" s="50"/>
      <c r="K42" s="50"/>
      <c r="L42" s="50"/>
      <c r="M42" s="50"/>
    </row>
    <row r="43" spans="1:13" ht="20.100000000000001" customHeight="1">
      <c r="A43" s="98"/>
      <c r="B43" s="56" t="s">
        <v>1236</v>
      </c>
      <c r="C43" s="56" t="s">
        <v>1237</v>
      </c>
      <c r="D43" s="56" t="s">
        <v>1238</v>
      </c>
      <c r="E43" s="57"/>
      <c r="F43" s="50"/>
      <c r="G43" s="50"/>
      <c r="H43" s="50"/>
      <c r="I43" s="50"/>
      <c r="J43" s="50"/>
      <c r="K43" s="50"/>
      <c r="L43" s="50"/>
      <c r="M43" s="50"/>
    </row>
    <row r="44" spans="1:13" ht="20.100000000000001" customHeight="1">
      <c r="A44" s="98"/>
      <c r="B44" s="56" t="s">
        <v>1239</v>
      </c>
      <c r="C44" s="56" t="s">
        <v>1240</v>
      </c>
      <c r="D44" s="50"/>
      <c r="E44" s="50"/>
      <c r="F44" s="50"/>
      <c r="G44" s="50"/>
      <c r="H44" s="50"/>
      <c r="I44" s="50"/>
      <c r="J44" s="50"/>
      <c r="K44" s="50"/>
      <c r="L44" s="50"/>
      <c r="M44" s="50"/>
    </row>
    <row r="45" spans="1:13" ht="20.100000000000001" customHeight="1">
      <c r="A45" s="98"/>
      <c r="B45" s="56" t="s">
        <v>1241</v>
      </c>
      <c r="C45" s="56" t="s">
        <v>1242</v>
      </c>
      <c r="D45" s="56" t="s">
        <v>1243</v>
      </c>
      <c r="E45" s="50"/>
      <c r="F45" s="50"/>
      <c r="G45" s="50"/>
      <c r="H45" s="50"/>
      <c r="I45" s="50"/>
      <c r="J45" s="50"/>
      <c r="K45" s="50"/>
      <c r="L45" s="50"/>
      <c r="M45" s="50"/>
    </row>
    <row r="46" spans="1:13" ht="20.100000000000001" customHeight="1">
      <c r="A46" s="98"/>
      <c r="B46" s="56" t="s">
        <v>1244</v>
      </c>
      <c r="C46" s="56" t="s">
        <v>1245</v>
      </c>
      <c r="D46" s="50"/>
      <c r="E46" s="50"/>
      <c r="F46" s="50"/>
      <c r="G46" s="50"/>
      <c r="H46" s="50"/>
      <c r="I46" s="50"/>
      <c r="J46" s="50"/>
      <c r="K46" s="50"/>
      <c r="L46" s="50"/>
      <c r="M46" s="50"/>
    </row>
    <row r="47" spans="1:13" ht="20.100000000000001" customHeight="1">
      <c r="A47" s="98"/>
      <c r="B47" s="56" t="s">
        <v>1246</v>
      </c>
      <c r="C47" s="56" t="s">
        <v>1247</v>
      </c>
      <c r="D47" s="50"/>
      <c r="E47" s="50"/>
      <c r="F47" s="50"/>
      <c r="G47" s="50"/>
      <c r="H47" s="50"/>
      <c r="I47" s="50"/>
      <c r="J47" s="50"/>
      <c r="K47" s="50"/>
      <c r="L47" s="50"/>
      <c r="M47" s="50"/>
    </row>
    <row r="48" spans="1:13" ht="20.100000000000001" customHeight="1">
      <c r="A48" s="98"/>
      <c r="B48" s="56"/>
      <c r="C48" s="50"/>
      <c r="D48" s="50"/>
      <c r="E48" s="50"/>
      <c r="F48" s="50"/>
      <c r="G48" s="50"/>
      <c r="H48" s="50"/>
      <c r="I48" s="50"/>
      <c r="J48" s="50"/>
      <c r="K48" s="50"/>
      <c r="L48" s="50"/>
      <c r="M48" s="50"/>
    </row>
    <row r="49" spans="1:13" ht="20.100000000000001" customHeight="1">
      <c r="A49" s="50" t="s">
        <v>1583</v>
      </c>
      <c r="B49" s="20"/>
      <c r="C49" s="50"/>
      <c r="D49" s="50"/>
      <c r="E49" s="50"/>
      <c r="F49" s="50"/>
      <c r="G49" s="50"/>
      <c r="H49" s="50"/>
      <c r="I49" s="50"/>
      <c r="J49" s="50"/>
      <c r="K49" s="50"/>
      <c r="L49" s="50"/>
      <c r="M49" s="50"/>
    </row>
    <row r="50" spans="1:13" ht="20.100000000000001" customHeight="1">
      <c r="A50" s="98" t="s">
        <v>1565</v>
      </c>
      <c r="B50" s="98"/>
      <c r="C50" s="98"/>
      <c r="D50" s="98"/>
      <c r="E50" s="98"/>
      <c r="F50" s="98"/>
      <c r="G50" s="98"/>
      <c r="H50" s="98"/>
      <c r="I50" s="98"/>
      <c r="J50" s="98"/>
      <c r="K50" s="98"/>
      <c r="L50" s="98"/>
      <c r="M50" s="98"/>
    </row>
    <row r="51" spans="1:13" ht="20.100000000000001" customHeight="1">
      <c r="A51" s="98" t="s">
        <v>1566</v>
      </c>
      <c r="B51" s="57" t="s">
        <v>1654</v>
      </c>
      <c r="C51" s="57"/>
      <c r="D51" s="57"/>
      <c r="E51" s="57"/>
      <c r="F51" s="50"/>
      <c r="G51" s="50"/>
      <c r="H51" s="50"/>
      <c r="I51" s="50"/>
      <c r="J51" s="50"/>
      <c r="K51" s="50"/>
      <c r="L51" s="50"/>
      <c r="M51" s="50"/>
    </row>
    <row r="52" spans="1:13" ht="20.100000000000001" customHeight="1">
      <c r="A52" s="98"/>
      <c r="B52" s="56" t="s">
        <v>1249</v>
      </c>
      <c r="C52" s="57"/>
      <c r="D52" s="57"/>
      <c r="E52" s="57"/>
      <c r="F52" s="50"/>
      <c r="G52" s="50"/>
      <c r="H52" s="50"/>
      <c r="I52" s="50"/>
      <c r="J52" s="50"/>
      <c r="K52" s="50"/>
      <c r="L52" s="50"/>
      <c r="M52" s="50"/>
    </row>
    <row r="53" spans="1:13" ht="20.100000000000001" customHeight="1">
      <c r="A53" s="98"/>
      <c r="B53" s="56" t="s">
        <v>1250</v>
      </c>
      <c r="C53" s="56" t="s">
        <v>1251</v>
      </c>
      <c r="D53" s="57"/>
      <c r="E53" s="57"/>
      <c r="F53" s="50"/>
      <c r="G53" s="50"/>
      <c r="H53" s="50"/>
      <c r="I53" s="50"/>
      <c r="J53" s="50"/>
      <c r="K53" s="50"/>
      <c r="L53" s="50"/>
      <c r="M53" s="50"/>
    </row>
    <row r="54" spans="1:13" ht="20.100000000000001" customHeight="1">
      <c r="A54" s="98"/>
      <c r="B54" s="56" t="s">
        <v>1252</v>
      </c>
      <c r="C54" s="57"/>
      <c r="D54" s="57"/>
      <c r="E54" s="57"/>
      <c r="F54" s="50"/>
      <c r="G54" s="50"/>
      <c r="H54" s="50"/>
      <c r="I54" s="50"/>
      <c r="J54" s="50"/>
      <c r="K54" s="50"/>
      <c r="L54" s="50"/>
      <c r="M54" s="50"/>
    </row>
    <row r="55" spans="1:13" ht="20.100000000000001" customHeight="1">
      <c r="A55" s="98"/>
      <c r="B55" s="56" t="s">
        <v>1253</v>
      </c>
      <c r="C55" s="56" t="s">
        <v>1254</v>
      </c>
      <c r="D55" s="56" t="s">
        <v>1255</v>
      </c>
      <c r="E55" s="56" t="s">
        <v>1256</v>
      </c>
      <c r="F55" s="50"/>
      <c r="G55" s="50"/>
      <c r="H55" s="50"/>
      <c r="I55" s="50"/>
      <c r="J55" s="50"/>
      <c r="K55" s="50"/>
      <c r="L55" s="50"/>
      <c r="M55" s="50"/>
    </row>
    <row r="56" spans="1:13" ht="20.100000000000001" customHeight="1">
      <c r="A56" s="98"/>
      <c r="B56" s="56" t="s">
        <v>1257</v>
      </c>
      <c r="C56" s="56" t="s">
        <v>1258</v>
      </c>
      <c r="D56" s="56" t="s">
        <v>1259</v>
      </c>
      <c r="E56" s="56" t="s">
        <v>1260</v>
      </c>
      <c r="F56" s="50"/>
      <c r="G56" s="50"/>
      <c r="H56" s="50"/>
      <c r="I56" s="50"/>
      <c r="J56" s="50"/>
      <c r="K56" s="50"/>
      <c r="L56" s="50"/>
      <c r="M56" s="50"/>
    </row>
    <row r="57" spans="1:13" ht="20.100000000000001" customHeight="1">
      <c r="A57" s="98"/>
      <c r="B57" s="56" t="s">
        <v>1261</v>
      </c>
      <c r="C57" s="57"/>
      <c r="D57" s="57"/>
      <c r="E57" s="57"/>
      <c r="F57" s="50"/>
      <c r="G57" s="50"/>
      <c r="H57" s="50"/>
      <c r="I57" s="50"/>
      <c r="J57" s="50"/>
      <c r="K57" s="50"/>
      <c r="L57" s="50"/>
      <c r="M57" s="50"/>
    </row>
    <row r="58" spans="1:13" ht="20.100000000000001" customHeight="1">
      <c r="A58" s="98"/>
      <c r="B58" s="56" t="s">
        <v>1262</v>
      </c>
      <c r="C58" s="56" t="s">
        <v>1263</v>
      </c>
      <c r="D58" s="57"/>
      <c r="E58" s="57"/>
      <c r="F58" s="50"/>
      <c r="G58" s="50"/>
      <c r="H58" s="50"/>
      <c r="I58" s="50"/>
      <c r="J58" s="50"/>
      <c r="K58" s="50"/>
      <c r="L58" s="50"/>
      <c r="M58" s="50"/>
    </row>
    <row r="59" spans="1:13" ht="20.100000000000001" customHeight="1">
      <c r="A59" s="98"/>
      <c r="B59" s="56" t="s">
        <v>1264</v>
      </c>
      <c r="C59" s="56" t="s">
        <v>1265</v>
      </c>
      <c r="D59" s="57"/>
      <c r="E59" s="57"/>
      <c r="F59" s="50"/>
      <c r="G59" s="50"/>
      <c r="H59" s="50"/>
      <c r="I59" s="50"/>
      <c r="J59" s="50"/>
      <c r="K59" s="50"/>
      <c r="L59" s="50"/>
      <c r="M59" s="50"/>
    </row>
    <row r="60" spans="1:13" ht="20.100000000000001" customHeight="1">
      <c r="A60" s="98"/>
      <c r="B60" s="56" t="s">
        <v>1266</v>
      </c>
      <c r="C60" s="56" t="s">
        <v>1267</v>
      </c>
      <c r="D60" s="57"/>
      <c r="E60" s="57"/>
      <c r="F60" s="50"/>
      <c r="G60" s="50"/>
      <c r="H60" s="50"/>
      <c r="I60" s="50"/>
      <c r="J60" s="50"/>
      <c r="K60" s="50"/>
      <c r="L60" s="50"/>
      <c r="M60" s="50"/>
    </row>
    <row r="61" spans="1:13" ht="20.100000000000001" customHeight="1">
      <c r="A61" s="98"/>
      <c r="B61" s="56" t="s">
        <v>1268</v>
      </c>
      <c r="C61" s="57"/>
      <c r="D61" s="57"/>
      <c r="E61" s="57"/>
      <c r="F61" s="50"/>
      <c r="G61" s="50"/>
      <c r="H61" s="50"/>
      <c r="I61" s="50"/>
      <c r="J61" s="50"/>
      <c r="K61" s="50"/>
      <c r="L61" s="50"/>
      <c r="M61" s="50"/>
    </row>
    <row r="62" spans="1:13" ht="20.100000000000001" customHeight="1">
      <c r="A62" s="98"/>
      <c r="B62" s="56" t="s">
        <v>1269</v>
      </c>
      <c r="C62" s="56" t="s">
        <v>1270</v>
      </c>
      <c r="D62" s="57"/>
      <c r="E62" s="57"/>
      <c r="F62" s="50"/>
      <c r="G62" s="50"/>
      <c r="H62" s="50"/>
      <c r="I62" s="50"/>
      <c r="J62" s="50"/>
      <c r="K62" s="50"/>
      <c r="L62" s="50"/>
      <c r="M62" s="50"/>
    </row>
    <row r="63" spans="1:13" ht="20.100000000000001" customHeight="1">
      <c r="A63" s="98"/>
      <c r="B63" s="56" t="s">
        <v>1271</v>
      </c>
      <c r="C63" s="56" t="s">
        <v>1272</v>
      </c>
      <c r="D63" s="57"/>
      <c r="E63" s="57"/>
      <c r="F63" s="50"/>
      <c r="G63" s="50"/>
      <c r="H63" s="50"/>
      <c r="I63" s="50"/>
      <c r="J63" s="50"/>
      <c r="K63" s="50"/>
      <c r="L63" s="50"/>
      <c r="M63" s="50"/>
    </row>
    <row r="64" spans="1:13" ht="20.100000000000001" customHeight="1">
      <c r="A64" s="98"/>
      <c r="B64" s="56" t="s">
        <v>1273</v>
      </c>
      <c r="C64" s="56" t="s">
        <v>1274</v>
      </c>
      <c r="D64" s="56" t="s">
        <v>1275</v>
      </c>
      <c r="E64" s="57"/>
      <c r="F64" s="50"/>
      <c r="G64" s="50"/>
      <c r="H64" s="50"/>
      <c r="I64" s="50"/>
      <c r="J64" s="50"/>
      <c r="K64" s="50"/>
      <c r="L64" s="50"/>
      <c r="M64" s="50"/>
    </row>
    <row r="65" spans="1:13" ht="20.100000000000001" customHeight="1">
      <c r="A65" s="98"/>
      <c r="B65" s="56" t="s">
        <v>1276</v>
      </c>
      <c r="C65" s="56" t="s">
        <v>1277</v>
      </c>
      <c r="D65" s="56" t="s">
        <v>1278</v>
      </c>
      <c r="E65" s="56" t="s">
        <v>1279</v>
      </c>
      <c r="F65" s="50"/>
      <c r="G65" s="50"/>
      <c r="H65" s="50"/>
      <c r="I65" s="50"/>
      <c r="J65" s="50"/>
      <c r="K65" s="50"/>
      <c r="L65" s="50"/>
      <c r="M65" s="50"/>
    </row>
    <row r="66" spans="1:13" ht="20.100000000000001" customHeight="1">
      <c r="A66" s="98"/>
      <c r="B66" s="56" t="s">
        <v>1280</v>
      </c>
      <c r="C66" s="56" t="s">
        <v>1281</v>
      </c>
      <c r="D66" s="57"/>
      <c r="E66" s="57"/>
      <c r="F66" s="50"/>
      <c r="G66" s="50"/>
      <c r="H66" s="50"/>
      <c r="I66" s="50"/>
      <c r="J66" s="50"/>
      <c r="K66" s="50"/>
      <c r="L66" s="50"/>
      <c r="M66" s="50"/>
    </row>
    <row r="67" spans="1:13" ht="20.100000000000001" customHeight="1">
      <c r="A67" s="98"/>
      <c r="B67" s="56" t="s">
        <v>1282</v>
      </c>
      <c r="C67" s="57"/>
      <c r="D67" s="57"/>
      <c r="E67" s="57"/>
      <c r="F67" s="50"/>
      <c r="G67" s="50"/>
      <c r="H67" s="50"/>
      <c r="I67" s="50"/>
      <c r="J67" s="50"/>
      <c r="K67" s="50"/>
      <c r="L67" s="50"/>
      <c r="M67" s="50"/>
    </row>
    <row r="68" spans="1:13" ht="20.100000000000001" customHeight="1">
      <c r="A68" s="98"/>
      <c r="B68" s="56" t="s">
        <v>1283</v>
      </c>
      <c r="C68" s="56" t="s">
        <v>1284</v>
      </c>
      <c r="D68" s="57"/>
      <c r="E68" s="57"/>
      <c r="F68" s="50"/>
      <c r="G68" s="50"/>
      <c r="H68" s="50"/>
      <c r="I68" s="50"/>
      <c r="J68" s="50"/>
      <c r="K68" s="50"/>
      <c r="L68" s="50"/>
      <c r="M68" s="50"/>
    </row>
    <row r="69" spans="1:13" ht="20.100000000000001" customHeight="1">
      <c r="A69" s="98"/>
      <c r="B69" s="56" t="s">
        <v>1285</v>
      </c>
      <c r="C69" s="57"/>
      <c r="D69" s="57"/>
      <c r="E69" s="57"/>
      <c r="F69" s="50"/>
      <c r="G69" s="50"/>
      <c r="H69" s="50"/>
      <c r="I69" s="50"/>
      <c r="J69" s="50"/>
      <c r="K69" s="50"/>
      <c r="L69" s="50"/>
      <c r="M69" s="50"/>
    </row>
    <row r="70" spans="1:13" ht="20.100000000000001" customHeight="1">
      <c r="A70" s="98"/>
      <c r="B70" s="56" t="s">
        <v>1286</v>
      </c>
      <c r="C70" s="56" t="s">
        <v>1287</v>
      </c>
      <c r="D70" s="57"/>
      <c r="E70" s="57"/>
      <c r="F70" s="50"/>
      <c r="G70" s="50"/>
      <c r="H70" s="50"/>
      <c r="I70" s="50"/>
      <c r="J70" s="50"/>
      <c r="K70" s="50"/>
      <c r="L70" s="50"/>
      <c r="M70" s="50"/>
    </row>
    <row r="71" spans="1:13" ht="20.100000000000001" customHeight="1">
      <c r="A71" s="98" t="s">
        <v>1567</v>
      </c>
      <c r="B71" s="56" t="s">
        <v>1288</v>
      </c>
      <c r="C71" s="56" t="s">
        <v>1289</v>
      </c>
      <c r="D71" s="56" t="s">
        <v>1290</v>
      </c>
      <c r="E71" s="56" t="s">
        <v>1291</v>
      </c>
      <c r="F71" s="50"/>
      <c r="G71" s="50"/>
      <c r="H71" s="50"/>
      <c r="I71" s="50"/>
      <c r="J71" s="50"/>
      <c r="K71" s="50"/>
      <c r="L71" s="50"/>
      <c r="M71" s="50"/>
    </row>
    <row r="72" spans="1:13" ht="20.100000000000001" customHeight="1">
      <c r="A72" s="98"/>
      <c r="B72" s="56" t="s">
        <v>1292</v>
      </c>
      <c r="C72" s="56" t="s">
        <v>1293</v>
      </c>
      <c r="D72" s="56" t="s">
        <v>1294</v>
      </c>
      <c r="E72" s="57"/>
      <c r="F72" s="50"/>
      <c r="G72" s="50"/>
      <c r="H72" s="50"/>
      <c r="I72" s="50"/>
      <c r="J72" s="50"/>
      <c r="K72" s="50"/>
      <c r="L72" s="50"/>
      <c r="M72" s="50"/>
    </row>
    <row r="73" spans="1:13" ht="20.100000000000001" customHeight="1">
      <c r="A73" s="98"/>
      <c r="B73" s="56" t="s">
        <v>1295</v>
      </c>
      <c r="C73" s="56" t="s">
        <v>1296</v>
      </c>
      <c r="D73" s="56" t="s">
        <v>1297</v>
      </c>
      <c r="E73" s="56" t="s">
        <v>1298</v>
      </c>
      <c r="F73" s="50"/>
      <c r="G73" s="50"/>
      <c r="H73" s="50"/>
      <c r="I73" s="50"/>
      <c r="J73" s="50"/>
      <c r="K73" s="50"/>
      <c r="L73" s="50"/>
      <c r="M73" s="50"/>
    </row>
    <row r="74" spans="1:13" ht="20.100000000000001" customHeight="1">
      <c r="A74" s="98"/>
      <c r="B74" s="56" t="s">
        <v>1299</v>
      </c>
      <c r="C74" s="56" t="s">
        <v>1300</v>
      </c>
      <c r="D74" s="57"/>
      <c r="E74" s="57"/>
      <c r="F74" s="50"/>
      <c r="G74" s="50"/>
      <c r="H74" s="50"/>
      <c r="I74" s="50"/>
      <c r="J74" s="50"/>
      <c r="K74" s="50"/>
      <c r="L74" s="50"/>
      <c r="M74" s="50"/>
    </row>
    <row r="75" spans="1:13" ht="20.100000000000001" customHeight="1">
      <c r="A75" s="98"/>
      <c r="B75" s="56" t="s">
        <v>1301</v>
      </c>
      <c r="C75" s="56" t="s">
        <v>1302</v>
      </c>
      <c r="D75" s="57"/>
      <c r="E75" s="57"/>
      <c r="F75" s="50"/>
      <c r="G75" s="50"/>
      <c r="H75" s="50"/>
      <c r="I75" s="50"/>
      <c r="J75" s="50"/>
      <c r="K75" s="50"/>
      <c r="L75" s="50"/>
      <c r="M75" s="50"/>
    </row>
    <row r="76" spans="1:13" ht="20.100000000000001" customHeight="1">
      <c r="A76" s="98"/>
      <c r="B76" s="56" t="s">
        <v>1303</v>
      </c>
      <c r="C76" s="56" t="s">
        <v>1304</v>
      </c>
      <c r="D76" s="57"/>
      <c r="E76" s="57"/>
      <c r="F76" s="50"/>
      <c r="G76" s="50"/>
      <c r="H76" s="50"/>
      <c r="I76" s="50"/>
      <c r="J76" s="50"/>
      <c r="K76" s="50"/>
      <c r="L76" s="50"/>
      <c r="M76" s="50"/>
    </row>
    <row r="77" spans="1:13" ht="20.100000000000001" customHeight="1">
      <c r="A77" s="98"/>
      <c r="B77" s="56" t="s">
        <v>1305</v>
      </c>
      <c r="C77" s="56" t="s">
        <v>1306</v>
      </c>
      <c r="D77" s="57"/>
      <c r="E77" s="57"/>
      <c r="F77" s="50"/>
      <c r="G77" s="50"/>
      <c r="H77" s="50"/>
      <c r="I77" s="50"/>
      <c r="J77" s="50"/>
      <c r="K77" s="50"/>
      <c r="L77" s="50"/>
      <c r="M77" s="50"/>
    </row>
    <row r="78" spans="1:13" ht="20.100000000000001" customHeight="1">
      <c r="A78" s="98"/>
      <c r="B78" s="56" t="s">
        <v>1653</v>
      </c>
      <c r="C78" s="56" t="s">
        <v>1562</v>
      </c>
      <c r="D78" s="57"/>
      <c r="E78" s="57"/>
      <c r="F78" s="50"/>
      <c r="G78" s="50"/>
      <c r="H78" s="50"/>
      <c r="I78" s="50"/>
      <c r="J78" s="50"/>
      <c r="K78" s="50"/>
      <c r="L78" s="50"/>
      <c r="M78" s="50"/>
    </row>
    <row r="79" spans="1:13" ht="20.100000000000001" customHeight="1">
      <c r="A79" s="98"/>
      <c r="B79" s="56" t="s">
        <v>1307</v>
      </c>
      <c r="C79" s="56" t="s">
        <v>1308</v>
      </c>
      <c r="D79" s="57"/>
      <c r="E79" s="57"/>
      <c r="F79" s="50"/>
      <c r="G79" s="50"/>
      <c r="H79" s="50"/>
      <c r="I79" s="50"/>
      <c r="J79" s="50"/>
      <c r="K79" s="50"/>
      <c r="L79" s="50"/>
      <c r="M79" s="50"/>
    </row>
    <row r="80" spans="1:13" ht="20.100000000000001" customHeight="1">
      <c r="A80" s="98"/>
      <c r="B80" s="56" t="s">
        <v>1309</v>
      </c>
      <c r="C80" s="56" t="s">
        <v>1310</v>
      </c>
      <c r="D80" s="57"/>
      <c r="E80" s="57"/>
      <c r="F80" s="50"/>
      <c r="G80" s="50"/>
      <c r="H80" s="50"/>
      <c r="I80" s="50"/>
      <c r="J80" s="50"/>
      <c r="K80" s="50"/>
      <c r="L80" s="50"/>
      <c r="M80" s="50"/>
    </row>
    <row r="81" spans="1:13" ht="20.100000000000001" customHeight="1">
      <c r="A81" s="98"/>
      <c r="B81" s="56" t="s">
        <v>1311</v>
      </c>
      <c r="C81" s="56" t="s">
        <v>1312</v>
      </c>
      <c r="D81" s="56" t="s">
        <v>1313</v>
      </c>
      <c r="E81" s="57"/>
      <c r="F81" s="50"/>
      <c r="G81" s="50"/>
      <c r="H81" s="50"/>
      <c r="I81" s="50"/>
      <c r="J81" s="50"/>
      <c r="K81" s="50"/>
      <c r="L81" s="50"/>
      <c r="M81" s="50"/>
    </row>
    <row r="82" spans="1:13" ht="20.100000000000001" customHeight="1">
      <c r="A82" s="98"/>
      <c r="B82" s="56" t="s">
        <v>1314</v>
      </c>
      <c r="C82" s="56" t="s">
        <v>1315</v>
      </c>
      <c r="D82" s="57"/>
      <c r="E82" s="57"/>
      <c r="F82" s="50"/>
      <c r="G82" s="50"/>
      <c r="H82" s="50"/>
      <c r="I82" s="50"/>
      <c r="J82" s="50"/>
      <c r="K82" s="50"/>
      <c r="L82" s="50"/>
      <c r="M82" s="50"/>
    </row>
    <row r="83" spans="1:13" ht="20.100000000000001" customHeight="1">
      <c r="A83" s="98"/>
      <c r="B83" s="56" t="s">
        <v>1316</v>
      </c>
      <c r="C83" s="56" t="s">
        <v>1317</v>
      </c>
      <c r="D83" s="56" t="s">
        <v>1318</v>
      </c>
      <c r="E83" s="57"/>
      <c r="F83" s="50"/>
      <c r="G83" s="50"/>
      <c r="H83" s="50"/>
      <c r="I83" s="50"/>
      <c r="J83" s="50"/>
      <c r="K83" s="50"/>
      <c r="L83" s="50"/>
      <c r="M83" s="50"/>
    </row>
    <row r="84" spans="1:13" ht="20.100000000000001" customHeight="1">
      <c r="A84" s="98"/>
      <c r="B84" s="56" t="s">
        <v>1319</v>
      </c>
      <c r="C84" s="56" t="s">
        <v>1320</v>
      </c>
      <c r="D84" s="57"/>
      <c r="E84" s="57"/>
      <c r="F84" s="50"/>
      <c r="G84" s="50"/>
      <c r="H84" s="50"/>
      <c r="I84" s="50"/>
      <c r="J84" s="50"/>
      <c r="K84" s="50"/>
      <c r="L84" s="50"/>
      <c r="M84" s="50"/>
    </row>
    <row r="85" spans="1:13" ht="20.100000000000001" customHeight="1">
      <c r="A85" s="98"/>
      <c r="B85" s="56" t="s">
        <v>1321</v>
      </c>
      <c r="C85" s="56" t="s">
        <v>1322</v>
      </c>
      <c r="D85" s="57"/>
      <c r="E85" s="57"/>
      <c r="F85" s="50"/>
      <c r="G85" s="50"/>
      <c r="H85" s="50"/>
      <c r="I85" s="50"/>
      <c r="J85" s="50"/>
      <c r="K85" s="50"/>
      <c r="L85" s="50"/>
      <c r="M85" s="50"/>
    </row>
    <row r="86" spans="1:13" ht="20.100000000000001" customHeight="1">
      <c r="A86" s="98"/>
      <c r="B86" s="56" t="s">
        <v>1323</v>
      </c>
      <c r="C86" s="56" t="s">
        <v>1324</v>
      </c>
      <c r="D86" s="57"/>
      <c r="E86" s="57"/>
      <c r="F86" s="50"/>
      <c r="G86" s="50"/>
      <c r="H86" s="50"/>
      <c r="I86" s="50"/>
      <c r="J86" s="50"/>
      <c r="K86" s="50"/>
      <c r="L86" s="50"/>
      <c r="M86" s="50"/>
    </row>
    <row r="87" spans="1:13" ht="20.100000000000001" customHeight="1">
      <c r="A87" s="98"/>
      <c r="B87" s="56" t="s">
        <v>1325</v>
      </c>
      <c r="C87" s="56" t="s">
        <v>1326</v>
      </c>
      <c r="D87" s="56" t="s">
        <v>1327</v>
      </c>
      <c r="E87" s="57"/>
      <c r="F87" s="50"/>
      <c r="G87" s="50"/>
      <c r="H87" s="50"/>
      <c r="I87" s="50"/>
      <c r="J87" s="50"/>
      <c r="K87" s="50"/>
      <c r="L87" s="50"/>
      <c r="M87" s="50"/>
    </row>
    <row r="88" spans="1:13" ht="20.100000000000001" customHeight="1">
      <c r="A88" s="98" t="s">
        <v>1568</v>
      </c>
      <c r="B88" s="56" t="s">
        <v>1328</v>
      </c>
      <c r="C88" s="56" t="s">
        <v>1329</v>
      </c>
      <c r="D88" s="56" t="s">
        <v>1330</v>
      </c>
      <c r="E88" s="50"/>
      <c r="F88" s="50"/>
      <c r="G88" s="50"/>
      <c r="H88" s="50"/>
      <c r="I88" s="50"/>
      <c r="J88" s="50"/>
      <c r="K88" s="50"/>
      <c r="L88" s="50"/>
      <c r="M88" s="50"/>
    </row>
    <row r="89" spans="1:13" ht="20.100000000000001" customHeight="1">
      <c r="A89" s="98"/>
      <c r="B89" s="56" t="s">
        <v>1331</v>
      </c>
      <c r="C89" s="57"/>
      <c r="D89" s="57"/>
      <c r="E89" s="50"/>
      <c r="F89" s="50"/>
      <c r="G89" s="50"/>
      <c r="H89" s="50"/>
      <c r="I89" s="50"/>
      <c r="J89" s="50"/>
      <c r="K89" s="50"/>
      <c r="L89" s="50"/>
      <c r="M89" s="50"/>
    </row>
    <row r="90" spans="1:13" ht="20.100000000000001" customHeight="1">
      <c r="A90" s="98"/>
      <c r="B90" s="56" t="s">
        <v>1332</v>
      </c>
      <c r="C90" s="56" t="s">
        <v>1333</v>
      </c>
      <c r="D90" s="57"/>
      <c r="E90" s="50"/>
      <c r="F90" s="50"/>
      <c r="G90" s="50"/>
      <c r="H90" s="50"/>
      <c r="I90" s="50"/>
      <c r="J90" s="50"/>
      <c r="K90" s="50"/>
      <c r="L90" s="50"/>
      <c r="M90" s="50"/>
    </row>
    <row r="91" spans="1:13" ht="20.100000000000001" customHeight="1">
      <c r="A91" s="98"/>
      <c r="B91" s="56" t="s">
        <v>1334</v>
      </c>
      <c r="C91" s="57"/>
      <c r="D91" s="57"/>
      <c r="E91" s="50"/>
      <c r="F91" s="50"/>
      <c r="G91" s="50"/>
      <c r="H91" s="50"/>
      <c r="I91" s="50"/>
      <c r="J91" s="50"/>
      <c r="K91" s="50"/>
      <c r="L91" s="50"/>
      <c r="M91" s="50"/>
    </row>
    <row r="92" spans="1:13" ht="20.100000000000001" customHeight="1">
      <c r="A92" s="98"/>
      <c r="B92" s="56" t="s">
        <v>1335</v>
      </c>
      <c r="C92" s="57"/>
      <c r="D92" s="57"/>
      <c r="E92" s="50"/>
      <c r="F92" s="50"/>
      <c r="G92" s="50"/>
      <c r="H92" s="50"/>
      <c r="I92" s="50"/>
      <c r="J92" s="50"/>
      <c r="K92" s="50"/>
      <c r="L92" s="50"/>
      <c r="M92" s="50"/>
    </row>
    <row r="93" spans="1:13" ht="20.100000000000001" customHeight="1">
      <c r="A93" s="98"/>
      <c r="B93" s="56" t="s">
        <v>1336</v>
      </c>
      <c r="C93" s="57"/>
      <c r="D93" s="57"/>
      <c r="E93" s="50"/>
      <c r="F93" s="50"/>
      <c r="G93" s="50"/>
      <c r="H93" s="50"/>
      <c r="I93" s="50"/>
      <c r="J93" s="50"/>
      <c r="K93" s="50"/>
      <c r="L93" s="50"/>
      <c r="M93" s="50"/>
    </row>
    <row r="94" spans="1:13" ht="20.100000000000001" customHeight="1">
      <c r="A94" s="98"/>
      <c r="B94" s="56" t="s">
        <v>1337</v>
      </c>
      <c r="C94" s="56" t="s">
        <v>1338</v>
      </c>
      <c r="D94" s="57"/>
      <c r="E94" s="50"/>
      <c r="F94" s="50"/>
      <c r="G94" s="50"/>
      <c r="H94" s="50"/>
      <c r="I94" s="50"/>
      <c r="J94" s="50"/>
      <c r="K94" s="50"/>
      <c r="L94" s="50"/>
      <c r="M94" s="50"/>
    </row>
    <row r="95" spans="1:13" ht="20.100000000000001" customHeight="1">
      <c r="A95" s="98"/>
      <c r="B95" s="56" t="s">
        <v>1339</v>
      </c>
      <c r="C95" s="56" t="s">
        <v>1340</v>
      </c>
      <c r="D95" s="57"/>
      <c r="E95" s="50"/>
      <c r="F95" s="50"/>
      <c r="G95" s="50"/>
      <c r="H95" s="50"/>
      <c r="I95" s="50"/>
      <c r="J95" s="50"/>
      <c r="K95" s="50"/>
      <c r="L95" s="50"/>
      <c r="M95" s="50"/>
    </row>
    <row r="96" spans="1:13" ht="20.100000000000001" customHeight="1">
      <c r="A96" s="98"/>
      <c r="B96" s="56" t="s">
        <v>1341</v>
      </c>
      <c r="C96" s="57"/>
      <c r="D96" s="57"/>
      <c r="E96" s="50"/>
      <c r="F96" s="50"/>
      <c r="G96" s="50"/>
      <c r="H96" s="50"/>
      <c r="I96" s="50"/>
      <c r="J96" s="50"/>
      <c r="K96" s="50"/>
      <c r="L96" s="50"/>
      <c r="M96" s="50"/>
    </row>
    <row r="97" spans="1:13" ht="20.100000000000001" customHeight="1">
      <c r="A97" s="98"/>
      <c r="B97" s="56" t="s">
        <v>1342</v>
      </c>
      <c r="C97" s="57"/>
      <c r="D97" s="57"/>
      <c r="E97" s="50"/>
      <c r="F97" s="50"/>
      <c r="G97" s="50"/>
      <c r="H97" s="50"/>
      <c r="I97" s="50"/>
      <c r="J97" s="50"/>
      <c r="K97" s="50"/>
      <c r="L97" s="50"/>
      <c r="M97" s="50"/>
    </row>
    <row r="98" spans="1:13" ht="20.100000000000001" customHeight="1">
      <c r="A98" s="98"/>
      <c r="B98" s="56" t="s">
        <v>1343</v>
      </c>
      <c r="C98" s="56" t="s">
        <v>1344</v>
      </c>
      <c r="D98" s="57"/>
      <c r="E98" s="50"/>
      <c r="F98" s="50"/>
      <c r="G98" s="50"/>
      <c r="H98" s="50"/>
      <c r="I98" s="50"/>
      <c r="J98" s="50"/>
      <c r="K98" s="50"/>
      <c r="L98" s="50"/>
      <c r="M98" s="50"/>
    </row>
    <row r="99" spans="1:13" ht="20.100000000000001" customHeight="1">
      <c r="A99" s="98"/>
      <c r="B99" s="56" t="s">
        <v>1345</v>
      </c>
      <c r="C99" s="57"/>
      <c r="D99" s="57"/>
      <c r="E99" s="50"/>
      <c r="F99" s="50"/>
      <c r="G99" s="50"/>
      <c r="H99" s="50"/>
      <c r="I99" s="50"/>
      <c r="J99" s="50"/>
      <c r="K99" s="50"/>
      <c r="L99" s="50"/>
      <c r="M99" s="50"/>
    </row>
    <row r="100" spans="1:13" ht="20.100000000000001" customHeight="1">
      <c r="A100" s="98"/>
      <c r="B100" s="56" t="s">
        <v>1655</v>
      </c>
      <c r="C100" s="56" t="s">
        <v>1563</v>
      </c>
      <c r="D100" s="56" t="s">
        <v>1564</v>
      </c>
      <c r="E100" s="50"/>
      <c r="F100" s="50"/>
      <c r="G100" s="50"/>
      <c r="H100" s="50"/>
      <c r="I100" s="50"/>
      <c r="J100" s="50"/>
      <c r="K100" s="50"/>
      <c r="L100" s="50"/>
      <c r="M100" s="50"/>
    </row>
    <row r="101" spans="1:13" ht="20.100000000000001" customHeight="1">
      <c r="A101" s="98"/>
      <c r="B101" s="56" t="s">
        <v>1346</v>
      </c>
      <c r="C101" s="56" t="s">
        <v>1347</v>
      </c>
      <c r="D101" s="57"/>
      <c r="E101" s="50"/>
      <c r="F101" s="50"/>
      <c r="G101" s="50"/>
      <c r="H101" s="50"/>
      <c r="I101" s="50"/>
      <c r="J101" s="50"/>
      <c r="K101" s="50"/>
      <c r="L101" s="50"/>
      <c r="M101" s="50"/>
    </row>
    <row r="102" spans="1:13" ht="20.100000000000001" customHeight="1">
      <c r="A102" s="98" t="s">
        <v>1569</v>
      </c>
      <c r="B102" s="56" t="s">
        <v>1348</v>
      </c>
      <c r="C102" s="56" t="s">
        <v>1349</v>
      </c>
      <c r="D102" s="56" t="s">
        <v>1350</v>
      </c>
      <c r="E102" s="56" t="s">
        <v>1351</v>
      </c>
      <c r="F102" s="56" t="s">
        <v>1352</v>
      </c>
      <c r="G102" s="50"/>
      <c r="H102" s="50"/>
      <c r="I102" s="50"/>
      <c r="J102" s="50"/>
      <c r="K102" s="50"/>
      <c r="L102" s="50"/>
      <c r="M102" s="50"/>
    </row>
    <row r="103" spans="1:13" ht="20.100000000000001" customHeight="1">
      <c r="A103" s="98"/>
      <c r="B103" s="56" t="s">
        <v>1353</v>
      </c>
      <c r="C103" s="56" t="s">
        <v>1354</v>
      </c>
      <c r="D103" s="56" t="s">
        <v>1355</v>
      </c>
      <c r="E103" s="57"/>
      <c r="F103" s="57"/>
      <c r="G103" s="50"/>
      <c r="H103" s="50"/>
      <c r="I103" s="50"/>
      <c r="J103" s="50"/>
      <c r="K103" s="50"/>
      <c r="L103" s="50"/>
      <c r="M103" s="50"/>
    </row>
    <row r="104" spans="1:13" ht="20.100000000000001" customHeight="1">
      <c r="A104" s="98"/>
      <c r="B104" s="56" t="s">
        <v>1356</v>
      </c>
      <c r="C104" s="56" t="s">
        <v>1357</v>
      </c>
      <c r="D104" s="56" t="s">
        <v>1358</v>
      </c>
      <c r="E104" s="57"/>
      <c r="F104" s="57"/>
      <c r="G104" s="50"/>
      <c r="H104" s="50"/>
      <c r="I104" s="50"/>
      <c r="J104" s="50"/>
      <c r="K104" s="50"/>
      <c r="L104" s="50"/>
      <c r="M104" s="50"/>
    </row>
    <row r="105" spans="1:13" ht="20.100000000000001" customHeight="1">
      <c r="A105" s="98"/>
      <c r="B105" s="56" t="s">
        <v>1359</v>
      </c>
      <c r="C105" s="56" t="s">
        <v>1360</v>
      </c>
      <c r="D105" s="56" t="s">
        <v>1361</v>
      </c>
      <c r="E105" s="57"/>
      <c r="F105" s="57"/>
      <c r="G105" s="50"/>
      <c r="H105" s="50"/>
      <c r="I105" s="50"/>
      <c r="J105" s="50"/>
      <c r="K105" s="50"/>
      <c r="L105" s="50"/>
      <c r="M105" s="50"/>
    </row>
    <row r="106" spans="1:13" ht="20.100000000000001" customHeight="1">
      <c r="A106" s="98"/>
      <c r="B106" s="56" t="s">
        <v>1362</v>
      </c>
      <c r="C106" s="56" t="s">
        <v>1363</v>
      </c>
      <c r="D106" s="57"/>
      <c r="E106" s="57"/>
      <c r="F106" s="57"/>
      <c r="G106" s="50"/>
      <c r="H106" s="50"/>
      <c r="I106" s="50"/>
      <c r="J106" s="50"/>
      <c r="K106" s="50"/>
      <c r="L106" s="50"/>
      <c r="M106" s="50"/>
    </row>
    <row r="107" spans="1:13" ht="20.100000000000001" customHeight="1">
      <c r="A107" s="98"/>
      <c r="B107" s="56" t="s">
        <v>1364</v>
      </c>
      <c r="C107" s="56" t="s">
        <v>1365</v>
      </c>
      <c r="D107" s="57"/>
      <c r="E107" s="57"/>
      <c r="F107" s="57"/>
      <c r="G107" s="50"/>
      <c r="H107" s="50"/>
      <c r="I107" s="50"/>
      <c r="J107" s="50"/>
      <c r="K107" s="50"/>
      <c r="L107" s="50"/>
      <c r="M107" s="50"/>
    </row>
    <row r="108" spans="1:13" ht="20.100000000000001" customHeight="1">
      <c r="A108" s="98"/>
      <c r="B108" s="56" t="s">
        <v>1366</v>
      </c>
      <c r="C108" s="57"/>
      <c r="D108" s="57"/>
      <c r="E108" s="57"/>
      <c r="F108" s="57"/>
      <c r="G108" s="50"/>
      <c r="H108" s="50"/>
      <c r="I108" s="50"/>
      <c r="J108" s="50"/>
      <c r="K108" s="50"/>
      <c r="L108" s="50"/>
      <c r="M108" s="50"/>
    </row>
    <row r="109" spans="1:13" ht="20.100000000000001" customHeight="1">
      <c r="A109" s="98"/>
      <c r="B109" s="56" t="s">
        <v>1367</v>
      </c>
      <c r="C109" s="56" t="s">
        <v>1368</v>
      </c>
      <c r="D109" s="56" t="s">
        <v>1369</v>
      </c>
      <c r="E109" s="57"/>
      <c r="F109" s="57"/>
      <c r="G109" s="50"/>
      <c r="H109" s="50"/>
      <c r="I109" s="50"/>
      <c r="J109" s="50"/>
      <c r="K109" s="50"/>
      <c r="L109" s="50"/>
      <c r="M109" s="50"/>
    </row>
    <row r="110" spans="1:13" ht="20.100000000000001" customHeight="1">
      <c r="A110" s="98"/>
      <c r="B110" s="56" t="s">
        <v>1370</v>
      </c>
      <c r="C110" s="56" t="s">
        <v>1371</v>
      </c>
      <c r="D110" s="56" t="s">
        <v>1372</v>
      </c>
      <c r="E110" s="57"/>
      <c r="F110" s="57"/>
      <c r="G110" s="50"/>
      <c r="H110" s="50"/>
      <c r="I110" s="50"/>
      <c r="J110" s="50"/>
      <c r="K110" s="50"/>
      <c r="L110" s="50"/>
      <c r="M110" s="50"/>
    </row>
    <row r="111" spans="1:13" ht="20.100000000000001" customHeight="1">
      <c r="A111" s="98"/>
      <c r="B111" s="56" t="s">
        <v>1373</v>
      </c>
      <c r="C111" s="56" t="s">
        <v>1374</v>
      </c>
      <c r="D111" s="56" t="s">
        <v>1375</v>
      </c>
      <c r="E111" s="57"/>
      <c r="F111" s="57"/>
      <c r="G111" s="50"/>
      <c r="H111" s="50"/>
      <c r="I111" s="50"/>
      <c r="J111" s="50"/>
      <c r="K111" s="50"/>
      <c r="L111" s="50"/>
      <c r="M111" s="50"/>
    </row>
    <row r="112" spans="1:13" ht="20.100000000000001" customHeight="1">
      <c r="A112" s="98"/>
      <c r="B112" s="56" t="s">
        <v>1376</v>
      </c>
      <c r="C112" s="56" t="s">
        <v>1377</v>
      </c>
      <c r="D112" s="57"/>
      <c r="E112" s="57"/>
      <c r="F112" s="57"/>
      <c r="G112" s="50"/>
      <c r="H112" s="50"/>
      <c r="I112" s="50"/>
      <c r="J112" s="50"/>
      <c r="K112" s="50"/>
      <c r="L112" s="50"/>
      <c r="M112" s="50"/>
    </row>
    <row r="113" spans="1:13" ht="20.100000000000001" customHeight="1">
      <c r="A113" s="98"/>
      <c r="B113" s="56" t="s">
        <v>1378</v>
      </c>
      <c r="C113" s="56" t="s">
        <v>1379</v>
      </c>
      <c r="D113" s="56" t="s">
        <v>1380</v>
      </c>
      <c r="E113" s="57"/>
      <c r="F113" s="57"/>
      <c r="G113" s="50"/>
      <c r="H113" s="50"/>
      <c r="I113" s="50"/>
      <c r="J113" s="50"/>
      <c r="K113" s="50"/>
      <c r="L113" s="50"/>
      <c r="M113" s="50"/>
    </row>
    <row r="114" spans="1:13" ht="20.100000000000001" customHeight="1">
      <c r="A114" s="76" t="s">
        <v>1614</v>
      </c>
      <c r="B114" s="56" t="s">
        <v>1224</v>
      </c>
      <c r="C114" s="56"/>
      <c r="D114" s="20"/>
      <c r="E114" s="50"/>
      <c r="F114" s="50"/>
      <c r="G114" s="50"/>
      <c r="H114" s="50"/>
      <c r="I114" s="50"/>
      <c r="J114" s="50"/>
      <c r="K114" s="50"/>
      <c r="L114" s="50"/>
      <c r="M114" s="50"/>
    </row>
    <row r="115" spans="1:13" ht="20.100000000000001" customHeight="1">
      <c r="A115" s="77"/>
      <c r="B115" s="56" t="s">
        <v>1248</v>
      </c>
      <c r="C115" s="56"/>
      <c r="D115" s="20"/>
      <c r="E115" s="50"/>
      <c r="F115" s="50"/>
      <c r="G115" s="50"/>
      <c r="H115" s="50"/>
      <c r="I115" s="50"/>
      <c r="J115" s="50"/>
      <c r="K115" s="50"/>
      <c r="L115" s="50"/>
      <c r="M115" s="50"/>
    </row>
    <row r="116" spans="1:13" ht="20.100000000000001" customHeight="1">
      <c r="A116" s="78"/>
      <c r="B116" s="56" t="s">
        <v>1231</v>
      </c>
      <c r="C116" s="56" t="s">
        <v>1232</v>
      </c>
      <c r="D116" s="20"/>
      <c r="E116" s="50"/>
      <c r="F116" s="50"/>
      <c r="G116" s="50"/>
      <c r="H116" s="50"/>
      <c r="I116" s="50"/>
      <c r="J116" s="50"/>
      <c r="K116" s="50"/>
      <c r="L116" s="50"/>
      <c r="M116" s="50"/>
    </row>
    <row r="117" spans="1:13" ht="20.100000000000001" customHeight="1">
      <c r="A117" s="98" t="s">
        <v>1571</v>
      </c>
      <c r="B117" s="98"/>
      <c r="C117" s="98"/>
      <c r="D117" s="98"/>
      <c r="E117" s="98"/>
      <c r="F117" s="98"/>
      <c r="G117" s="98"/>
      <c r="H117" s="98"/>
      <c r="I117" s="98"/>
      <c r="J117" s="98"/>
      <c r="K117" s="98"/>
      <c r="L117" s="98"/>
      <c r="M117" s="98"/>
    </row>
    <row r="118" spans="1:13" ht="20.100000000000001" customHeight="1">
      <c r="A118" s="98" t="s">
        <v>1572</v>
      </c>
      <c r="B118" s="20" t="s">
        <v>1381</v>
      </c>
      <c r="C118" s="20" t="s">
        <v>1382</v>
      </c>
      <c r="D118" s="20" t="s">
        <v>1383</v>
      </c>
      <c r="E118" s="50"/>
      <c r="F118" s="50"/>
      <c r="G118" s="50"/>
      <c r="H118" s="50"/>
      <c r="I118" s="50"/>
      <c r="J118" s="50"/>
      <c r="K118" s="50"/>
      <c r="L118" s="50"/>
      <c r="M118" s="50"/>
    </row>
    <row r="119" spans="1:13" ht="20.100000000000001" customHeight="1">
      <c r="A119" s="98"/>
      <c r="B119" s="20" t="s">
        <v>1384</v>
      </c>
      <c r="C119" s="20" t="s">
        <v>1385</v>
      </c>
      <c r="D119" s="50"/>
      <c r="E119" s="50"/>
      <c r="F119" s="50"/>
      <c r="G119" s="50"/>
      <c r="H119" s="50"/>
      <c r="I119" s="50"/>
      <c r="J119" s="50"/>
      <c r="K119" s="50"/>
      <c r="L119" s="50"/>
      <c r="M119" s="50"/>
    </row>
    <row r="120" spans="1:13" ht="20.100000000000001" customHeight="1">
      <c r="A120" s="98"/>
      <c r="B120" s="20" t="s">
        <v>1386</v>
      </c>
      <c r="C120" s="50"/>
      <c r="D120" s="50"/>
      <c r="E120" s="50"/>
      <c r="F120" s="50"/>
      <c r="G120" s="50"/>
      <c r="H120" s="50"/>
      <c r="I120" s="50"/>
      <c r="J120" s="50"/>
      <c r="K120" s="50"/>
      <c r="L120" s="50"/>
      <c r="M120" s="50"/>
    </row>
    <row r="121" spans="1:13" ht="20.100000000000001" customHeight="1">
      <c r="A121" s="98"/>
      <c r="B121" s="20" t="s">
        <v>1387</v>
      </c>
      <c r="C121" s="50"/>
      <c r="D121" s="50"/>
      <c r="E121" s="50"/>
      <c r="F121" s="50"/>
      <c r="G121" s="50"/>
      <c r="H121" s="50"/>
      <c r="I121" s="50"/>
      <c r="J121" s="50"/>
      <c r="K121" s="50"/>
      <c r="L121" s="50"/>
      <c r="M121" s="50"/>
    </row>
    <row r="122" spans="1:13" ht="20.100000000000001" customHeight="1">
      <c r="A122" s="98"/>
      <c r="B122" s="20" t="s">
        <v>1388</v>
      </c>
      <c r="C122" s="20" t="s">
        <v>1389</v>
      </c>
      <c r="D122" s="20" t="s">
        <v>1390</v>
      </c>
      <c r="E122" s="50"/>
      <c r="F122" s="50"/>
      <c r="G122" s="50"/>
      <c r="H122" s="50"/>
      <c r="I122" s="50"/>
      <c r="J122" s="50"/>
      <c r="K122" s="50"/>
      <c r="L122" s="50"/>
      <c r="M122" s="50"/>
    </row>
    <row r="123" spans="1:13" ht="20.100000000000001" customHeight="1">
      <c r="A123" s="98"/>
      <c r="B123" s="56"/>
      <c r="C123" s="56"/>
      <c r="D123" s="50"/>
      <c r="E123" s="50"/>
      <c r="F123" s="50"/>
      <c r="G123" s="50"/>
      <c r="H123" s="50"/>
      <c r="I123" s="50"/>
      <c r="J123" s="50"/>
      <c r="K123" s="50"/>
      <c r="L123" s="50"/>
      <c r="M123" s="50"/>
    </row>
    <row r="124" spans="1:13" ht="20.100000000000001" customHeight="1">
      <c r="A124" s="98"/>
      <c r="B124" s="56"/>
      <c r="C124" s="56"/>
      <c r="D124" s="50"/>
      <c r="E124" s="50"/>
      <c r="F124" s="50"/>
      <c r="G124" s="50"/>
      <c r="H124" s="50"/>
      <c r="I124" s="50"/>
      <c r="J124" s="50"/>
      <c r="K124" s="50"/>
      <c r="L124" s="50"/>
      <c r="M124" s="50"/>
    </row>
    <row r="125" spans="1:13" ht="20.100000000000001" customHeight="1">
      <c r="A125" s="98"/>
      <c r="B125" s="56"/>
      <c r="C125" s="56"/>
      <c r="D125" s="50"/>
      <c r="E125" s="50"/>
      <c r="F125" s="50"/>
      <c r="G125" s="50"/>
      <c r="H125" s="50"/>
      <c r="I125" s="50"/>
      <c r="J125" s="50"/>
      <c r="K125" s="50"/>
      <c r="L125" s="50"/>
      <c r="M125" s="50"/>
    </row>
    <row r="126" spans="1:13" ht="20.100000000000001" customHeight="1">
      <c r="A126" s="98"/>
      <c r="B126" s="56"/>
      <c r="C126" s="50"/>
      <c r="D126" s="50"/>
      <c r="E126" s="50"/>
      <c r="F126" s="50"/>
      <c r="G126" s="50"/>
      <c r="H126" s="50"/>
      <c r="I126" s="50"/>
      <c r="J126" s="50"/>
      <c r="K126" s="50"/>
      <c r="L126" s="50"/>
      <c r="M126" s="50"/>
    </row>
    <row r="127" spans="1:13" ht="20.100000000000001" customHeight="1">
      <c r="A127" s="98"/>
      <c r="B127" s="56"/>
      <c r="C127" s="56"/>
      <c r="D127" s="56"/>
      <c r="E127" s="57"/>
      <c r="F127" s="50"/>
      <c r="G127" s="50"/>
      <c r="H127" s="50"/>
      <c r="I127" s="50"/>
      <c r="J127" s="50"/>
      <c r="K127" s="50"/>
      <c r="L127" s="50"/>
      <c r="M127" s="50"/>
    </row>
    <row r="128" spans="1:13" ht="20.100000000000001" customHeight="1">
      <c r="A128" s="98"/>
      <c r="B128" s="56"/>
      <c r="C128" s="56"/>
      <c r="D128" s="50"/>
      <c r="E128" s="50"/>
      <c r="F128" s="50"/>
      <c r="G128" s="50"/>
      <c r="H128" s="50"/>
      <c r="I128" s="50"/>
      <c r="J128" s="50"/>
      <c r="K128" s="50"/>
      <c r="L128" s="50"/>
      <c r="M128" s="50"/>
    </row>
    <row r="129" spans="1:13" ht="20.100000000000001" customHeight="1">
      <c r="A129" s="98"/>
      <c r="B129" s="56"/>
      <c r="C129" s="56"/>
      <c r="D129" s="50"/>
      <c r="E129" s="50"/>
      <c r="F129" s="50"/>
      <c r="G129" s="50"/>
      <c r="H129" s="50"/>
      <c r="I129" s="50"/>
      <c r="J129" s="50"/>
      <c r="K129" s="50"/>
      <c r="L129" s="50"/>
      <c r="M129" s="50"/>
    </row>
    <row r="130" spans="1:13" ht="20.100000000000001" customHeight="1">
      <c r="A130" s="98"/>
      <c r="B130" s="20" t="s">
        <v>1405</v>
      </c>
      <c r="C130" s="50"/>
      <c r="D130" s="50"/>
      <c r="E130" s="50"/>
      <c r="F130" s="50"/>
      <c r="G130" s="50"/>
      <c r="H130" s="50"/>
      <c r="I130" s="50"/>
      <c r="J130" s="50"/>
      <c r="K130" s="50"/>
      <c r="L130" s="50"/>
      <c r="M130" s="50"/>
    </row>
    <row r="131" spans="1:13" ht="20.100000000000001" customHeight="1">
      <c r="A131" s="98"/>
      <c r="B131" s="56"/>
      <c r="C131" s="50"/>
      <c r="D131" s="50"/>
      <c r="E131" s="50"/>
      <c r="F131" s="50"/>
      <c r="G131" s="50"/>
      <c r="H131" s="50"/>
      <c r="I131" s="50"/>
      <c r="J131" s="50"/>
      <c r="K131" s="50"/>
      <c r="L131" s="50"/>
      <c r="M131" s="50"/>
    </row>
    <row r="132" spans="1:13" ht="20.100000000000001" customHeight="1">
      <c r="A132" s="98" t="s">
        <v>1573</v>
      </c>
      <c r="B132" s="20" t="s">
        <v>1407</v>
      </c>
      <c r="C132" s="20" t="s">
        <v>1408</v>
      </c>
      <c r="D132" s="20" t="s">
        <v>1409</v>
      </c>
      <c r="E132" s="50"/>
      <c r="F132" s="50"/>
      <c r="G132" s="50"/>
      <c r="H132" s="50"/>
      <c r="I132" s="50"/>
      <c r="J132" s="50"/>
      <c r="K132" s="50"/>
      <c r="L132" s="50"/>
      <c r="M132" s="50"/>
    </row>
    <row r="133" spans="1:13" ht="20.100000000000001" customHeight="1">
      <c r="A133" s="98"/>
      <c r="B133" s="20" t="s">
        <v>1410</v>
      </c>
      <c r="C133" s="50"/>
      <c r="D133" s="50"/>
      <c r="E133" s="50"/>
      <c r="F133" s="50"/>
      <c r="G133" s="50"/>
      <c r="H133" s="50"/>
      <c r="I133" s="50"/>
      <c r="J133" s="50"/>
      <c r="K133" s="50"/>
      <c r="L133" s="50"/>
      <c r="M133" s="50"/>
    </row>
    <row r="134" spans="1:13" ht="20.100000000000001" customHeight="1">
      <c r="A134" s="98"/>
      <c r="B134" s="20" t="s">
        <v>1411</v>
      </c>
      <c r="C134" s="20" t="s">
        <v>1412</v>
      </c>
      <c r="D134" s="50"/>
      <c r="E134" s="50"/>
      <c r="F134" s="50"/>
      <c r="G134" s="50"/>
      <c r="H134" s="50"/>
      <c r="I134" s="50"/>
      <c r="J134" s="50"/>
      <c r="K134" s="50"/>
      <c r="L134" s="50"/>
      <c r="M134" s="50"/>
    </row>
    <row r="135" spans="1:13" ht="20.100000000000001" customHeight="1">
      <c r="A135" s="98"/>
      <c r="B135" s="20" t="s">
        <v>1413</v>
      </c>
      <c r="C135" s="20" t="s">
        <v>1414</v>
      </c>
      <c r="D135" s="50"/>
      <c r="E135" s="50"/>
      <c r="F135" s="50"/>
      <c r="G135" s="50"/>
      <c r="H135" s="50"/>
      <c r="I135" s="50"/>
      <c r="J135" s="50"/>
      <c r="K135" s="50"/>
      <c r="L135" s="50"/>
      <c r="M135" s="50"/>
    </row>
    <row r="136" spans="1:13" ht="20.100000000000001" customHeight="1">
      <c r="A136" s="98"/>
      <c r="B136" s="20" t="s">
        <v>1415</v>
      </c>
      <c r="C136" s="20" t="s">
        <v>1416</v>
      </c>
      <c r="D136" s="20" t="s">
        <v>1417</v>
      </c>
      <c r="E136" s="50"/>
      <c r="F136" s="50"/>
      <c r="G136" s="50"/>
      <c r="H136" s="50"/>
      <c r="I136" s="50"/>
      <c r="J136" s="50"/>
      <c r="K136" s="50"/>
      <c r="L136" s="50"/>
      <c r="M136" s="50"/>
    </row>
    <row r="137" spans="1:13" ht="20.100000000000001" customHeight="1">
      <c r="A137" s="98"/>
      <c r="B137" s="20" t="s">
        <v>1418</v>
      </c>
      <c r="C137" s="20" t="s">
        <v>1419</v>
      </c>
      <c r="D137" s="20" t="s">
        <v>1420</v>
      </c>
      <c r="E137" s="50"/>
      <c r="F137" s="50"/>
      <c r="G137" s="50"/>
      <c r="H137" s="50"/>
      <c r="I137" s="50"/>
      <c r="J137" s="50"/>
      <c r="K137" s="50"/>
      <c r="L137" s="50"/>
      <c r="M137" s="50"/>
    </row>
    <row r="138" spans="1:13" ht="20.100000000000001" customHeight="1">
      <c r="A138" s="98"/>
      <c r="B138" s="20" t="s">
        <v>1421</v>
      </c>
      <c r="C138" s="20" t="s">
        <v>1422</v>
      </c>
      <c r="D138" s="50"/>
      <c r="E138" s="50"/>
      <c r="F138" s="50"/>
      <c r="G138" s="50"/>
      <c r="H138" s="50"/>
      <c r="I138" s="50"/>
      <c r="J138" s="50"/>
      <c r="K138" s="50"/>
      <c r="L138" s="50"/>
      <c r="M138" s="50"/>
    </row>
    <row r="139" spans="1:13" ht="20.100000000000001" customHeight="1">
      <c r="A139" s="98"/>
      <c r="B139" s="20" t="s">
        <v>1423</v>
      </c>
      <c r="C139" s="50"/>
      <c r="D139" s="50"/>
      <c r="E139" s="50"/>
      <c r="F139" s="50"/>
      <c r="G139" s="50"/>
      <c r="H139" s="50"/>
      <c r="I139" s="50"/>
      <c r="J139" s="50"/>
      <c r="K139" s="50"/>
      <c r="L139" s="50"/>
      <c r="M139" s="50"/>
    </row>
    <row r="140" spans="1:13" ht="20.100000000000001" customHeight="1">
      <c r="A140" s="98"/>
      <c r="B140" s="20" t="s">
        <v>1424</v>
      </c>
      <c r="C140" s="20" t="s">
        <v>1425</v>
      </c>
      <c r="D140" s="50"/>
      <c r="E140" s="50"/>
      <c r="F140" s="50"/>
      <c r="G140" s="50"/>
      <c r="H140" s="50"/>
      <c r="I140" s="50"/>
      <c r="J140" s="50"/>
      <c r="K140" s="50"/>
      <c r="L140" s="50"/>
      <c r="M140" s="50"/>
    </row>
    <row r="141" spans="1:13" ht="20.100000000000001" customHeight="1">
      <c r="A141" s="98"/>
      <c r="B141" s="20" t="s">
        <v>1426</v>
      </c>
      <c r="C141" s="50"/>
      <c r="D141" s="50"/>
      <c r="E141" s="50"/>
      <c r="F141" s="50"/>
      <c r="G141" s="50"/>
      <c r="H141" s="50"/>
      <c r="I141" s="50"/>
      <c r="J141" s="50"/>
      <c r="K141" s="50"/>
      <c r="L141" s="50"/>
      <c r="M141" s="50"/>
    </row>
    <row r="142" spans="1:13" ht="20.100000000000001" customHeight="1">
      <c r="A142" s="98"/>
      <c r="B142" s="20" t="s">
        <v>1427</v>
      </c>
      <c r="C142" s="50"/>
      <c r="D142" s="50"/>
      <c r="E142" s="50"/>
      <c r="F142" s="50"/>
      <c r="G142" s="50"/>
      <c r="H142" s="50"/>
      <c r="I142" s="50"/>
      <c r="J142" s="50"/>
      <c r="K142" s="50"/>
      <c r="L142" s="50"/>
      <c r="M142" s="50"/>
    </row>
    <row r="143" spans="1:13" ht="20.100000000000001" customHeight="1">
      <c r="A143" s="98"/>
      <c r="B143" s="20" t="s">
        <v>1428</v>
      </c>
      <c r="C143" s="20" t="s">
        <v>1429</v>
      </c>
      <c r="D143" s="20" t="s">
        <v>1430</v>
      </c>
      <c r="E143" s="50"/>
      <c r="F143" s="50"/>
      <c r="G143" s="50"/>
      <c r="H143" s="50"/>
      <c r="I143" s="50"/>
      <c r="J143" s="50"/>
      <c r="K143" s="50"/>
      <c r="L143" s="50"/>
      <c r="M143" s="50"/>
    </row>
    <row r="144" spans="1:13" ht="20.100000000000001" customHeight="1">
      <c r="A144" s="98"/>
      <c r="B144" s="20" t="s">
        <v>1431</v>
      </c>
      <c r="C144" s="20" t="s">
        <v>1432</v>
      </c>
      <c r="D144" s="50"/>
      <c r="E144" s="50"/>
      <c r="F144" s="50"/>
      <c r="G144" s="50"/>
      <c r="H144" s="50"/>
      <c r="I144" s="50"/>
      <c r="J144" s="50"/>
      <c r="K144" s="50"/>
      <c r="L144" s="50"/>
      <c r="M144" s="50"/>
    </row>
    <row r="145" spans="1:13" ht="20.100000000000001" customHeight="1">
      <c r="A145" s="99" t="s">
        <v>1586</v>
      </c>
      <c r="B145" s="20" t="s">
        <v>1482</v>
      </c>
      <c r="C145" s="20" t="s">
        <v>1483</v>
      </c>
      <c r="D145" s="20" t="s">
        <v>1484</v>
      </c>
      <c r="E145" s="20" t="s">
        <v>1485</v>
      </c>
      <c r="F145" s="50"/>
      <c r="G145" s="50"/>
      <c r="H145" s="50"/>
      <c r="I145" s="50"/>
      <c r="J145" s="50"/>
      <c r="K145" s="50"/>
      <c r="L145" s="50"/>
      <c r="M145" s="50"/>
    </row>
    <row r="146" spans="1:13" ht="20.100000000000001" customHeight="1">
      <c r="A146" s="100"/>
      <c r="B146" s="20" t="s">
        <v>1479</v>
      </c>
      <c r="C146" s="20" t="s">
        <v>1481</v>
      </c>
      <c r="D146" s="20"/>
      <c r="E146" s="20"/>
      <c r="F146" s="50"/>
      <c r="G146" s="50"/>
      <c r="H146" s="50"/>
      <c r="I146" s="50"/>
      <c r="J146" s="50"/>
      <c r="K146" s="50"/>
      <c r="L146" s="50"/>
      <c r="M146" s="50"/>
    </row>
    <row r="147" spans="1:13" ht="20.100000000000001" customHeight="1">
      <c r="A147" s="100"/>
      <c r="B147" s="20" t="s">
        <v>1475</v>
      </c>
      <c r="C147" s="20" t="s">
        <v>1476</v>
      </c>
      <c r="D147" s="20" t="s">
        <v>1477</v>
      </c>
      <c r="E147" s="20"/>
      <c r="F147" s="50"/>
      <c r="G147" s="50"/>
      <c r="H147" s="50"/>
      <c r="I147" s="50"/>
      <c r="J147" s="50"/>
      <c r="K147" s="50"/>
      <c r="L147" s="50"/>
      <c r="M147" s="50"/>
    </row>
    <row r="148" spans="1:13" ht="20.100000000000001" customHeight="1">
      <c r="A148" s="101"/>
      <c r="B148" s="20" t="s">
        <v>1487</v>
      </c>
      <c r="C148" s="20" t="s">
        <v>1488</v>
      </c>
      <c r="D148" s="20"/>
      <c r="E148" s="20"/>
      <c r="F148" s="50"/>
      <c r="G148" s="50"/>
      <c r="H148" s="50"/>
      <c r="I148" s="50"/>
      <c r="J148" s="50"/>
      <c r="K148" s="50"/>
      <c r="L148" s="50"/>
      <c r="M148" s="50"/>
    </row>
    <row r="149" spans="1:13" ht="20.100000000000001" customHeight="1">
      <c r="A149" s="98" t="s">
        <v>1574</v>
      </c>
      <c r="B149" s="98"/>
      <c r="C149" s="98"/>
      <c r="D149" s="98"/>
      <c r="E149" s="98"/>
      <c r="F149" s="98"/>
      <c r="G149" s="98"/>
      <c r="H149" s="98"/>
      <c r="I149" s="98"/>
      <c r="J149" s="98"/>
      <c r="K149" s="98"/>
      <c r="L149" s="98"/>
      <c r="M149" s="98"/>
    </row>
    <row r="150" spans="1:13" ht="20.100000000000001" customHeight="1">
      <c r="A150" s="99" t="s">
        <v>1559</v>
      </c>
      <c r="B150" s="56" t="s">
        <v>1433</v>
      </c>
      <c r="C150" s="56" t="s">
        <v>1434</v>
      </c>
      <c r="D150" s="57"/>
      <c r="E150" s="57"/>
      <c r="F150" s="50"/>
      <c r="G150" s="50"/>
      <c r="H150" s="50"/>
      <c r="I150" s="50"/>
      <c r="J150" s="50"/>
      <c r="K150" s="50"/>
      <c r="L150" s="50"/>
      <c r="M150" s="50"/>
    </row>
    <row r="151" spans="1:13" ht="20.100000000000001" customHeight="1">
      <c r="A151" s="100"/>
      <c r="B151" s="56" t="s">
        <v>1435</v>
      </c>
      <c r="C151" s="56" t="s">
        <v>1436</v>
      </c>
      <c r="D151" s="56" t="s">
        <v>1437</v>
      </c>
      <c r="E151" s="57"/>
      <c r="F151" s="50"/>
      <c r="G151" s="50"/>
      <c r="H151" s="50"/>
      <c r="I151" s="50"/>
      <c r="J151" s="50"/>
      <c r="K151" s="50"/>
      <c r="L151" s="50"/>
      <c r="M151" s="50"/>
    </row>
    <row r="152" spans="1:13" ht="20.100000000000001" customHeight="1">
      <c r="A152" s="100"/>
      <c r="B152" s="56" t="s">
        <v>1438</v>
      </c>
      <c r="C152" s="56" t="s">
        <v>1439</v>
      </c>
      <c r="D152" s="57"/>
      <c r="E152" s="57"/>
      <c r="F152" s="50"/>
      <c r="G152" s="50"/>
      <c r="H152" s="50"/>
      <c r="I152" s="50"/>
      <c r="J152" s="50"/>
      <c r="K152" s="50"/>
      <c r="L152" s="50"/>
      <c r="M152" s="50"/>
    </row>
    <row r="153" spans="1:13" ht="20.100000000000001" customHeight="1">
      <c r="A153" s="100"/>
      <c r="B153" s="56" t="s">
        <v>1440</v>
      </c>
      <c r="C153" s="56" t="s">
        <v>1441</v>
      </c>
      <c r="D153" s="56" t="s">
        <v>1656</v>
      </c>
      <c r="E153" s="57"/>
      <c r="F153" s="50"/>
      <c r="G153" s="50"/>
      <c r="H153" s="50"/>
      <c r="I153" s="50"/>
      <c r="J153" s="50"/>
      <c r="K153" s="50"/>
      <c r="L153" s="50"/>
      <c r="M153" s="50"/>
    </row>
    <row r="154" spans="1:13" ht="20.100000000000001" customHeight="1">
      <c r="A154" s="100"/>
      <c r="B154" s="56" t="s">
        <v>1442</v>
      </c>
      <c r="C154" s="56" t="s">
        <v>1443</v>
      </c>
      <c r="D154" s="56" t="s">
        <v>1444</v>
      </c>
      <c r="E154" s="56" t="s">
        <v>1445</v>
      </c>
      <c r="F154" s="50"/>
      <c r="G154" s="50"/>
      <c r="H154" s="50"/>
      <c r="I154" s="50"/>
      <c r="J154" s="50"/>
      <c r="K154" s="50"/>
      <c r="L154" s="50"/>
      <c r="M154" s="50"/>
    </row>
    <row r="155" spans="1:13" ht="20.100000000000001" customHeight="1">
      <c r="A155" s="100"/>
      <c r="B155" s="56" t="s">
        <v>1446</v>
      </c>
      <c r="C155" s="56" t="s">
        <v>1447</v>
      </c>
      <c r="D155" s="56" t="s">
        <v>1448</v>
      </c>
      <c r="E155" s="57"/>
      <c r="F155" s="50"/>
      <c r="G155" s="50"/>
      <c r="H155" s="50"/>
      <c r="I155" s="50"/>
      <c r="J155" s="50"/>
      <c r="K155" s="50"/>
      <c r="L155" s="50"/>
      <c r="M155" s="50"/>
    </row>
    <row r="156" spans="1:13" ht="20.100000000000001" customHeight="1">
      <c r="A156" s="100"/>
      <c r="B156" s="56" t="s">
        <v>1449</v>
      </c>
      <c r="C156" s="56" t="s">
        <v>1450</v>
      </c>
      <c r="D156" s="56" t="s">
        <v>1451</v>
      </c>
      <c r="E156" s="57"/>
      <c r="F156" s="50"/>
      <c r="G156" s="50"/>
      <c r="H156" s="50"/>
      <c r="I156" s="50"/>
      <c r="J156" s="50"/>
      <c r="K156" s="50"/>
      <c r="L156" s="50"/>
      <c r="M156" s="50"/>
    </row>
    <row r="157" spans="1:13" ht="20.100000000000001" customHeight="1">
      <c r="A157" s="100"/>
      <c r="B157" s="56" t="s">
        <v>1452</v>
      </c>
      <c r="C157" s="56" t="s">
        <v>1453</v>
      </c>
      <c r="D157" s="56" t="s">
        <v>1454</v>
      </c>
      <c r="E157" s="56" t="s">
        <v>1455</v>
      </c>
      <c r="F157" s="50"/>
      <c r="G157" s="50"/>
      <c r="H157" s="50"/>
      <c r="I157" s="50"/>
      <c r="J157" s="50"/>
      <c r="K157" s="50"/>
      <c r="L157" s="50"/>
      <c r="M157" s="50"/>
    </row>
    <row r="158" spans="1:13" ht="20.100000000000001" customHeight="1">
      <c r="A158" s="100"/>
      <c r="B158" s="56" t="s">
        <v>1456</v>
      </c>
      <c r="C158" s="56" t="s">
        <v>1457</v>
      </c>
      <c r="D158" s="56" t="s">
        <v>1458</v>
      </c>
      <c r="E158" s="56" t="s">
        <v>1459</v>
      </c>
      <c r="F158" s="50"/>
      <c r="G158" s="50"/>
      <c r="H158" s="50"/>
      <c r="I158" s="50"/>
      <c r="J158" s="50"/>
      <c r="K158" s="50"/>
      <c r="L158" s="50"/>
      <c r="M158" s="50"/>
    </row>
    <row r="159" spans="1:13" ht="20.100000000000001" customHeight="1">
      <c r="A159" s="100"/>
      <c r="B159" s="56" t="s">
        <v>1657</v>
      </c>
      <c r="C159" s="56" t="s">
        <v>1570</v>
      </c>
      <c r="D159" s="57"/>
      <c r="E159" s="57"/>
      <c r="F159" s="50"/>
      <c r="G159" s="50"/>
      <c r="H159" s="50"/>
      <c r="I159" s="50"/>
      <c r="J159" s="50"/>
      <c r="K159" s="50"/>
      <c r="L159" s="50"/>
      <c r="M159" s="50"/>
    </row>
    <row r="160" spans="1:13" ht="20.100000000000001" customHeight="1">
      <c r="A160" s="101"/>
      <c r="B160" s="56" t="s">
        <v>1460</v>
      </c>
      <c r="C160" s="57"/>
      <c r="D160" s="57"/>
      <c r="E160" s="57"/>
      <c r="F160" s="50"/>
      <c r="G160" s="50"/>
      <c r="H160" s="50"/>
      <c r="I160" s="50"/>
      <c r="J160" s="50"/>
      <c r="K160" s="50"/>
      <c r="L160" s="50"/>
      <c r="M160" s="50"/>
    </row>
    <row r="161" spans="1:13" ht="20.100000000000001" customHeight="1">
      <c r="A161" s="98" t="s">
        <v>1575</v>
      </c>
      <c r="B161" s="56" t="s">
        <v>1461</v>
      </c>
      <c r="C161" s="56" t="s">
        <v>1462</v>
      </c>
      <c r="D161" s="56" t="s">
        <v>1463</v>
      </c>
      <c r="E161" s="50"/>
      <c r="F161" s="50"/>
      <c r="G161" s="50"/>
      <c r="H161" s="50"/>
      <c r="I161" s="50"/>
      <c r="J161" s="50"/>
      <c r="K161" s="50"/>
      <c r="L161" s="50"/>
      <c r="M161" s="50"/>
    </row>
    <row r="162" spans="1:13" ht="20.100000000000001" customHeight="1">
      <c r="A162" s="98"/>
      <c r="B162" s="56" t="s">
        <v>1464</v>
      </c>
      <c r="C162" s="56" t="s">
        <v>1465</v>
      </c>
      <c r="D162" s="57"/>
      <c r="E162" s="50"/>
      <c r="F162" s="50"/>
      <c r="G162" s="50"/>
      <c r="H162" s="50"/>
      <c r="I162" s="50"/>
      <c r="J162" s="50"/>
      <c r="K162" s="50"/>
      <c r="L162" s="50"/>
      <c r="M162" s="50"/>
    </row>
    <row r="163" spans="1:13" ht="20.100000000000001" customHeight="1">
      <c r="A163" s="98"/>
      <c r="B163" s="56" t="s">
        <v>1466</v>
      </c>
      <c r="C163" s="56" t="s">
        <v>1467</v>
      </c>
      <c r="D163" s="56" t="s">
        <v>1468</v>
      </c>
      <c r="E163" s="50"/>
      <c r="F163" s="50"/>
      <c r="G163" s="50"/>
      <c r="H163" s="50"/>
      <c r="I163" s="50"/>
      <c r="J163" s="50"/>
      <c r="K163" s="50"/>
      <c r="L163" s="50"/>
      <c r="M163" s="50"/>
    </row>
    <row r="164" spans="1:13" ht="20.100000000000001" customHeight="1">
      <c r="A164" s="98"/>
      <c r="B164" s="56" t="s">
        <v>1469</v>
      </c>
      <c r="C164" s="56" t="s">
        <v>1470</v>
      </c>
      <c r="D164" s="57"/>
      <c r="E164" s="50"/>
      <c r="F164" s="50"/>
      <c r="G164" s="50"/>
      <c r="H164" s="50"/>
      <c r="I164" s="50"/>
      <c r="J164" s="50"/>
      <c r="K164" s="50"/>
      <c r="L164" s="50"/>
      <c r="M164" s="50"/>
    </row>
    <row r="165" spans="1:13" ht="20.100000000000001" customHeight="1">
      <c r="A165" s="98"/>
      <c r="B165" s="56" t="s">
        <v>1471</v>
      </c>
      <c r="C165" s="57"/>
      <c r="D165" s="57"/>
      <c r="E165" s="50"/>
      <c r="F165" s="50"/>
      <c r="G165" s="50"/>
      <c r="H165" s="50"/>
      <c r="I165" s="50"/>
      <c r="J165" s="50"/>
      <c r="K165" s="50"/>
      <c r="L165" s="50"/>
      <c r="M165" s="50"/>
    </row>
    <row r="166" spans="1:13" ht="20.100000000000001" customHeight="1">
      <c r="A166" s="98"/>
      <c r="B166" s="56" t="s">
        <v>1472</v>
      </c>
      <c r="C166" s="56" t="s">
        <v>1473</v>
      </c>
      <c r="D166" s="57"/>
      <c r="E166" s="50"/>
      <c r="F166" s="50"/>
      <c r="G166" s="50"/>
      <c r="H166" s="50"/>
      <c r="I166" s="50"/>
      <c r="J166" s="50"/>
      <c r="K166" s="50"/>
      <c r="L166" s="50"/>
      <c r="M166" s="50"/>
    </row>
    <row r="167" spans="1:13" ht="20.100000000000001" customHeight="1">
      <c r="A167" s="98"/>
      <c r="B167" s="56" t="s">
        <v>1474</v>
      </c>
      <c r="C167" s="57"/>
      <c r="D167" s="57"/>
      <c r="E167" s="50"/>
      <c r="F167" s="50"/>
      <c r="G167" s="50"/>
      <c r="H167" s="50"/>
      <c r="I167" s="50"/>
      <c r="J167" s="50"/>
      <c r="K167" s="50"/>
      <c r="L167" s="50"/>
      <c r="M167" s="50"/>
    </row>
    <row r="168" spans="1:13" ht="20.100000000000001" customHeight="1">
      <c r="A168" s="98"/>
      <c r="B168" s="56" t="s">
        <v>1478</v>
      </c>
      <c r="C168" s="56"/>
      <c r="D168" s="56"/>
      <c r="E168" s="20"/>
      <c r="F168" s="50"/>
      <c r="G168" s="50"/>
      <c r="H168" s="50"/>
      <c r="I168" s="50"/>
      <c r="J168" s="50"/>
      <c r="K168" s="50"/>
      <c r="L168" s="50"/>
      <c r="M168" s="50"/>
    </row>
    <row r="169" spans="1:13" ht="20.100000000000001" customHeight="1">
      <c r="A169" s="98"/>
      <c r="B169" s="56" t="s">
        <v>1480</v>
      </c>
      <c r="C169" s="56"/>
      <c r="D169" s="56"/>
      <c r="E169" s="50"/>
      <c r="F169" s="50"/>
      <c r="G169" s="50"/>
      <c r="H169" s="50"/>
      <c r="I169" s="50"/>
      <c r="J169" s="50"/>
      <c r="K169" s="50"/>
      <c r="L169" s="50"/>
      <c r="M169" s="50"/>
    </row>
    <row r="170" spans="1:13" ht="20.100000000000001" customHeight="1">
      <c r="A170" s="98"/>
      <c r="B170" s="56"/>
      <c r="C170" s="56"/>
      <c r="D170" s="56"/>
      <c r="E170" s="56"/>
      <c r="F170" s="50"/>
      <c r="G170" s="50"/>
      <c r="H170" s="50"/>
      <c r="I170" s="50"/>
      <c r="J170" s="50"/>
      <c r="K170" s="50"/>
      <c r="L170" s="50"/>
      <c r="M170" s="50"/>
    </row>
    <row r="171" spans="1:13" ht="20.100000000000001" customHeight="1">
      <c r="A171" s="98"/>
      <c r="B171" s="56" t="s">
        <v>1486</v>
      </c>
      <c r="C171" s="56"/>
      <c r="D171" s="56"/>
      <c r="E171" s="50"/>
      <c r="F171" s="50"/>
      <c r="G171" s="50"/>
      <c r="H171" s="50"/>
      <c r="I171" s="50"/>
      <c r="J171" s="50"/>
      <c r="K171" s="50"/>
      <c r="L171" s="50"/>
      <c r="M171" s="50"/>
    </row>
    <row r="172" spans="1:13" ht="20.100000000000001" customHeight="1">
      <c r="A172" s="98"/>
      <c r="B172" s="56" t="s">
        <v>1489</v>
      </c>
      <c r="C172" s="56" t="s">
        <v>1490</v>
      </c>
      <c r="D172" s="56" t="s">
        <v>1491</v>
      </c>
      <c r="E172" s="50"/>
      <c r="F172" s="50"/>
      <c r="G172" s="50"/>
      <c r="H172" s="50"/>
      <c r="I172" s="50"/>
      <c r="J172" s="50"/>
      <c r="K172" s="50"/>
      <c r="L172" s="50"/>
      <c r="M172" s="50"/>
    </row>
    <row r="173" spans="1:13" ht="20.100000000000001" customHeight="1">
      <c r="A173" s="98"/>
      <c r="B173" s="56" t="s">
        <v>1492</v>
      </c>
      <c r="C173" s="56" t="s">
        <v>1493</v>
      </c>
      <c r="D173" s="57"/>
      <c r="E173" s="50"/>
      <c r="F173" s="50"/>
      <c r="G173" s="50"/>
      <c r="H173" s="50"/>
      <c r="I173" s="50"/>
      <c r="J173" s="50"/>
      <c r="K173" s="50"/>
      <c r="L173" s="50"/>
      <c r="M173" s="50"/>
    </row>
    <row r="174" spans="1:13" ht="20.100000000000001" customHeight="1">
      <c r="A174" s="98" t="s">
        <v>1585</v>
      </c>
      <c r="B174" s="98"/>
      <c r="C174" s="98"/>
      <c r="D174" s="98"/>
      <c r="E174" s="98"/>
      <c r="F174" s="98"/>
      <c r="G174" s="98"/>
      <c r="H174" s="98"/>
      <c r="I174" s="98"/>
      <c r="J174" s="98"/>
      <c r="K174" s="98"/>
      <c r="L174" s="98"/>
      <c r="M174" s="98"/>
    </row>
    <row r="175" spans="1:13" ht="20.100000000000001" customHeight="1">
      <c r="A175" s="99" t="s">
        <v>1584</v>
      </c>
      <c r="B175" s="20" t="s">
        <v>1391</v>
      </c>
      <c r="C175" s="20" t="s">
        <v>1392</v>
      </c>
      <c r="D175" s="62"/>
      <c r="E175" s="50"/>
      <c r="F175" s="50"/>
      <c r="G175" s="50"/>
      <c r="H175" s="50"/>
      <c r="I175" s="50"/>
      <c r="J175" s="50"/>
      <c r="K175" s="50"/>
      <c r="L175" s="50"/>
      <c r="M175" s="50"/>
    </row>
    <row r="176" spans="1:13" ht="20.100000000000001" customHeight="1">
      <c r="A176" s="100"/>
      <c r="B176" s="20" t="s">
        <v>1393</v>
      </c>
      <c r="C176" s="20" t="s">
        <v>1394</v>
      </c>
      <c r="D176" s="62"/>
      <c r="E176" s="50"/>
      <c r="F176" s="50"/>
      <c r="G176" s="50"/>
      <c r="H176" s="50"/>
      <c r="I176" s="50"/>
      <c r="J176" s="50"/>
      <c r="K176" s="50"/>
      <c r="L176" s="50"/>
      <c r="M176" s="50"/>
    </row>
    <row r="177" spans="1:13" ht="20.100000000000001" customHeight="1">
      <c r="A177" s="100"/>
      <c r="B177" s="20" t="s">
        <v>1395</v>
      </c>
      <c r="C177" s="20" t="s">
        <v>1396</v>
      </c>
      <c r="D177" s="62"/>
      <c r="E177" s="50"/>
      <c r="F177" s="50"/>
      <c r="G177" s="50"/>
      <c r="H177" s="50"/>
      <c r="I177" s="50"/>
      <c r="J177" s="50"/>
      <c r="K177" s="50"/>
      <c r="L177" s="50"/>
      <c r="M177" s="50"/>
    </row>
    <row r="178" spans="1:13" ht="20.100000000000001" customHeight="1">
      <c r="A178" s="100"/>
      <c r="B178" s="20" t="s">
        <v>1397</v>
      </c>
      <c r="C178" s="62"/>
      <c r="D178" s="62"/>
      <c r="E178" s="50"/>
      <c r="F178" s="50"/>
      <c r="G178" s="50"/>
      <c r="H178" s="50"/>
      <c r="I178" s="50"/>
      <c r="J178" s="50"/>
      <c r="K178" s="50"/>
      <c r="L178" s="50"/>
      <c r="M178" s="50"/>
    </row>
    <row r="179" spans="1:13" ht="20.100000000000001" customHeight="1">
      <c r="A179" s="100"/>
      <c r="B179" s="20" t="s">
        <v>1398</v>
      </c>
      <c r="C179" s="20" t="s">
        <v>1399</v>
      </c>
      <c r="D179" s="20" t="s">
        <v>1400</v>
      </c>
      <c r="E179" s="50"/>
      <c r="F179" s="50"/>
      <c r="G179" s="50"/>
      <c r="H179" s="50"/>
      <c r="I179" s="50"/>
      <c r="J179" s="50"/>
      <c r="K179" s="50"/>
      <c r="L179" s="50"/>
      <c r="M179" s="50"/>
    </row>
    <row r="180" spans="1:13" ht="20.100000000000001" customHeight="1">
      <c r="A180" s="100"/>
      <c r="B180" s="20" t="s">
        <v>1401</v>
      </c>
      <c r="C180" s="20" t="s">
        <v>1402</v>
      </c>
      <c r="D180" s="62"/>
      <c r="E180" s="50"/>
      <c r="F180" s="50"/>
      <c r="G180" s="50"/>
      <c r="H180" s="50"/>
      <c r="I180" s="50"/>
      <c r="J180" s="50"/>
      <c r="K180" s="50"/>
      <c r="L180" s="50"/>
      <c r="M180" s="50"/>
    </row>
    <row r="181" spans="1:13" ht="20.100000000000001" customHeight="1">
      <c r="A181" s="100"/>
      <c r="B181" s="20" t="s">
        <v>1403</v>
      </c>
      <c r="C181" s="20" t="s">
        <v>1404</v>
      </c>
      <c r="D181" s="62"/>
      <c r="E181" s="50"/>
      <c r="F181" s="50"/>
      <c r="G181" s="50"/>
      <c r="H181" s="50"/>
      <c r="I181" s="50"/>
      <c r="J181" s="50"/>
      <c r="K181" s="50"/>
      <c r="L181" s="50"/>
      <c r="M181" s="50"/>
    </row>
    <row r="182" spans="1:13" ht="20.100000000000001" customHeight="1">
      <c r="A182" s="101"/>
      <c r="B182" s="20" t="s">
        <v>1406</v>
      </c>
      <c r="C182" s="62"/>
      <c r="D182" s="62"/>
      <c r="E182" s="50"/>
      <c r="F182" s="50"/>
      <c r="G182" s="50"/>
      <c r="H182" s="50"/>
      <c r="I182" s="50"/>
      <c r="J182" s="50"/>
      <c r="K182" s="50"/>
      <c r="L182" s="50"/>
      <c r="M182" s="50"/>
    </row>
  </sheetData>
  <mergeCells count="22">
    <mergeCell ref="A174:M174"/>
    <mergeCell ref="A175:A182"/>
    <mergeCell ref="A145:A148"/>
    <mergeCell ref="A50:M50"/>
    <mergeCell ref="A2:M2"/>
    <mergeCell ref="A6:M6"/>
    <mergeCell ref="A10:M10"/>
    <mergeCell ref="A14:M14"/>
    <mergeCell ref="A15:A26"/>
    <mergeCell ref="A27:A34"/>
    <mergeCell ref="A35:A48"/>
    <mergeCell ref="A71:A87"/>
    <mergeCell ref="A51:A70"/>
    <mergeCell ref="A117:M117"/>
    <mergeCell ref="A132:A144"/>
    <mergeCell ref="A118:A131"/>
    <mergeCell ref="A88:A101"/>
    <mergeCell ref="A114:A116"/>
    <mergeCell ref="A149:M149"/>
    <mergeCell ref="A161:A173"/>
    <mergeCell ref="A150:A160"/>
    <mergeCell ref="A102:A113"/>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theme="1"/>
  </sheetPr>
  <dimension ref="B2:Q145"/>
  <sheetViews>
    <sheetView workbookViewId="0">
      <selection activeCell="Q24" sqref="Q24"/>
    </sheetView>
  </sheetViews>
  <sheetFormatPr defaultRowHeight="18" customHeight="1"/>
  <cols>
    <col min="1" max="16384" width="9" style="2"/>
  </cols>
  <sheetData>
    <row r="2" spans="2:17" ht="18" customHeight="1">
      <c r="B2" s="102" t="s">
        <v>1553</v>
      </c>
      <c r="C2" s="103"/>
      <c r="D2" s="102" t="s">
        <v>1554</v>
      </c>
      <c r="E2" s="103"/>
      <c r="F2" s="98" t="s">
        <v>1557</v>
      </c>
      <c r="G2" s="98"/>
      <c r="H2" s="98" t="s">
        <v>1560</v>
      </c>
      <c r="I2" s="98"/>
      <c r="J2" s="98" t="s">
        <v>1565</v>
      </c>
      <c r="K2" s="98"/>
      <c r="L2" s="98" t="s">
        <v>1571</v>
      </c>
      <c r="M2" s="98"/>
      <c r="N2" s="98" t="s">
        <v>1574</v>
      </c>
      <c r="O2" s="98"/>
      <c r="P2" s="98" t="s">
        <v>1585</v>
      </c>
      <c r="Q2" s="98"/>
    </row>
    <row r="3" spans="2:17" ht="18" customHeight="1">
      <c r="B3" s="104"/>
      <c r="C3" s="105"/>
      <c r="D3" s="104"/>
      <c r="E3" s="105"/>
      <c r="F3" s="50"/>
      <c r="G3" s="50"/>
      <c r="H3" s="50"/>
      <c r="I3" s="50"/>
      <c r="J3" s="50"/>
      <c r="K3" s="50"/>
      <c r="L3" s="50"/>
      <c r="M3" s="50"/>
      <c r="N3" s="50"/>
      <c r="O3" s="50"/>
      <c r="P3" s="50"/>
      <c r="Q3" s="50"/>
    </row>
    <row r="4" spans="2:17" ht="18" customHeight="1">
      <c r="B4" s="50" t="s">
        <v>1531</v>
      </c>
      <c r="C4" s="50" t="s">
        <v>1596</v>
      </c>
      <c r="D4" s="50" t="str">
        <f>'3.급수구역 분리'!A7</f>
        <v>채운면</v>
      </c>
      <c r="E4" s="50" t="str">
        <f>'3.급수구역 분리'!B7</f>
        <v>화산 1</v>
      </c>
      <c r="F4" s="50" t="s">
        <v>1558</v>
      </c>
      <c r="G4" s="50" t="str">
        <f>'3.급수구역 분리'!B11</f>
        <v>남교리</v>
      </c>
      <c r="H4" s="50" t="s">
        <v>1556</v>
      </c>
      <c r="I4" s="58" t="str">
        <f>'3.급수구역 분리'!B15</f>
        <v>마산 1</v>
      </c>
      <c r="J4" s="50" t="s">
        <v>1566</v>
      </c>
      <c r="K4" s="50" t="str">
        <f>'3.급수구역 분리'!B51</f>
        <v>화악리</v>
      </c>
      <c r="L4" s="50" t="s">
        <v>1572</v>
      </c>
      <c r="M4" s="58" t="str">
        <f>'3.급수구역 분리'!B118</f>
        <v>읍내 1</v>
      </c>
      <c r="N4" s="50" t="s">
        <v>1559</v>
      </c>
      <c r="O4" s="58" t="str">
        <f>'3.급수구역 분리'!B150</f>
        <v>삼산 1</v>
      </c>
      <c r="P4" s="50" t="s">
        <v>1572</v>
      </c>
      <c r="Q4" s="58" t="str">
        <f>'3.급수구역 분리'!B175</f>
        <v>병사 1</v>
      </c>
    </row>
    <row r="5" spans="2:17" ht="18" customHeight="1">
      <c r="B5" s="50"/>
      <c r="C5" s="58" t="str">
        <f>'3.급수구역 분리'!C3</f>
        <v>반월동</v>
      </c>
      <c r="D5" s="50"/>
      <c r="E5" s="50" t="str">
        <f>'3.급수구역 분리'!C7</f>
        <v>화산 2</v>
      </c>
      <c r="F5" s="50"/>
      <c r="G5" s="50" t="str">
        <f>'3.급수구역 분리'!C11</f>
        <v>동흥 1</v>
      </c>
      <c r="H5" s="50"/>
      <c r="I5" s="58" t="str">
        <f>'3.급수구역 분리'!C15</f>
        <v>마산 2</v>
      </c>
      <c r="J5" s="50"/>
      <c r="K5" s="58" t="str">
        <f>'3.급수구역 분리'!B52</f>
        <v>천호리</v>
      </c>
      <c r="L5" s="50"/>
      <c r="M5" s="58" t="str">
        <f>'3.급수구역 분리'!C118</f>
        <v>읍내 2</v>
      </c>
      <c r="N5" s="50"/>
      <c r="O5" s="58" t="str">
        <f>'3.급수구역 분리'!C150</f>
        <v>삼산 2</v>
      </c>
      <c r="P5" s="50"/>
      <c r="Q5" s="58" t="str">
        <f>'3.급수구역 분리'!C175</f>
        <v>병사 2</v>
      </c>
    </row>
    <row r="6" spans="2:17" ht="18" customHeight="1">
      <c r="B6" s="50"/>
      <c r="C6" s="58" t="str">
        <f>'3.급수구역 분리'!D3</f>
        <v>취암동</v>
      </c>
      <c r="D6" s="50"/>
      <c r="E6" s="50" t="str">
        <f>'3.급수구역 분리'!D7</f>
        <v>화산 3</v>
      </c>
      <c r="F6" s="50"/>
      <c r="G6" s="50" t="str">
        <f>'3.급수구역 분리'!D11</f>
        <v>동흥 2</v>
      </c>
      <c r="H6" s="50"/>
      <c r="I6" s="58" t="str">
        <f>'3.급수구역 분리'!D15</f>
        <v>마산 3</v>
      </c>
      <c r="J6" s="50"/>
      <c r="K6" s="58" t="str">
        <f>'3.급수구역 분리'!B53</f>
        <v>송정 1</v>
      </c>
      <c r="L6" s="50"/>
      <c r="M6" s="58" t="str">
        <f>'3.급수구역 분리'!D118</f>
        <v>읍내 3</v>
      </c>
      <c r="N6" s="50"/>
      <c r="O6" s="58" t="str">
        <f>'3.급수구역 분리'!B151</f>
        <v>월성 1</v>
      </c>
      <c r="P6" s="50"/>
      <c r="Q6" s="58" t="str">
        <f>'3.급수구역 분리'!B176</f>
        <v>가곡 1</v>
      </c>
    </row>
    <row r="7" spans="2:17" ht="18" customHeight="1">
      <c r="B7" s="50"/>
      <c r="C7" s="58" t="str">
        <f>'3.급수구역 분리'!E3</f>
        <v>지산동</v>
      </c>
      <c r="D7" s="50"/>
      <c r="E7" s="50" t="str">
        <f>'3.급수구역 분리'!E7</f>
        <v>용화 1</v>
      </c>
      <c r="F7" s="50"/>
      <c r="G7" s="50" t="str">
        <f>'3.급수구역 분리'!E11</f>
        <v>북옥리</v>
      </c>
      <c r="H7" s="50"/>
      <c r="I7" s="58" t="str">
        <f>'3.급수구역 분리'!E15</f>
        <v>마산 4</v>
      </c>
      <c r="J7" s="50"/>
      <c r="K7" s="58" t="str">
        <f>'3.급수구역 분리'!C53</f>
        <v>송정 2</v>
      </c>
      <c r="L7" s="50"/>
      <c r="M7" s="58" t="str">
        <f>'3.급수구역 분리'!B119</f>
        <v>두사 1</v>
      </c>
      <c r="N7" s="50"/>
      <c r="O7" s="58" t="str">
        <f>'3.급수구역 분리'!C151</f>
        <v>월성 2</v>
      </c>
      <c r="P7" s="50"/>
      <c r="Q7" s="58" t="str">
        <f>'3.급수구역 분리'!C176</f>
        <v>가곡 2</v>
      </c>
    </row>
    <row r="8" spans="2:17" ht="18" customHeight="1">
      <c r="B8" s="50"/>
      <c r="C8" s="58" t="str">
        <f>'3.급수구역 분리'!F3</f>
        <v>덕지동</v>
      </c>
      <c r="D8" s="50"/>
      <c r="E8" s="50" t="str">
        <f>'3.급수구역 분리'!F7</f>
        <v>용화 2</v>
      </c>
      <c r="F8" s="50"/>
      <c r="G8" s="50" t="str">
        <f>'3.급수구역 분리'!F11</f>
        <v>서창리</v>
      </c>
      <c r="H8" s="50"/>
      <c r="I8" s="58" t="str">
        <f>'3.급수구역 분리'!B16</f>
        <v>죽평 1</v>
      </c>
      <c r="J8" s="50"/>
      <c r="K8" s="58" t="str">
        <f>'3.급수구역 분리'!B54</f>
        <v>신암리</v>
      </c>
      <c r="L8" s="50"/>
      <c r="M8" s="58" t="str">
        <f>'3.급수구역 분리'!C119</f>
        <v>두사 2</v>
      </c>
      <c r="N8" s="50"/>
      <c r="O8" s="58" t="str">
        <f>'3.급수구역 분리'!D151</f>
        <v>월성 3</v>
      </c>
      <c r="P8" s="50"/>
      <c r="Q8" s="58" t="str">
        <f>'3.급수구역 분리'!B178</f>
        <v>효죽리</v>
      </c>
    </row>
    <row r="9" spans="2:17" ht="18" customHeight="1">
      <c r="B9" s="50"/>
      <c r="C9" s="58" t="str">
        <f>'3.급수구역 분리'!G3</f>
        <v>내동</v>
      </c>
      <c r="D9" s="50"/>
      <c r="E9" s="50" t="str">
        <f>'3.급수구역 분리'!G7</f>
        <v>용화 3</v>
      </c>
      <c r="F9" s="50"/>
      <c r="G9" s="50" t="str">
        <f>'3.급수구역 분리'!G11</f>
        <v>홍교리</v>
      </c>
      <c r="H9" s="50"/>
      <c r="I9" s="58" t="str">
        <f>'3.급수구역 분리'!C16</f>
        <v>죽평 2</v>
      </c>
      <c r="J9" s="50"/>
      <c r="K9" s="58" t="str">
        <f>'3.급수구역 분리'!B55</f>
        <v>연산 1</v>
      </c>
      <c r="L9" s="50"/>
      <c r="M9" s="58" t="str">
        <f>'3.급수구역 분리'!B120</f>
        <v>송당리</v>
      </c>
      <c r="N9" s="50"/>
      <c r="O9" s="58" t="str">
        <f>'3.급수구역 분리'!B152</f>
        <v>병촌 1</v>
      </c>
      <c r="P9" s="50"/>
      <c r="Q9" s="58" t="str">
        <f>'3.급수구역 분리'!B179</f>
        <v>죽림 1</v>
      </c>
    </row>
    <row r="10" spans="2:17" ht="18" customHeight="1">
      <c r="B10" s="50"/>
      <c r="C10" s="58" t="str">
        <f>'3.급수구역 분리'!H3</f>
        <v>관촉동</v>
      </c>
      <c r="D10" s="50"/>
      <c r="E10" s="50" t="str">
        <f>'3.급수구역 분리'!H7</f>
        <v>용화 4</v>
      </c>
      <c r="F10" s="50"/>
      <c r="G10" s="50" t="str">
        <f>'3.급수구역 분리'!H11</f>
        <v>중앙 1</v>
      </c>
      <c r="H10" s="50"/>
      <c r="I10" s="58" t="str">
        <f>'3.급수구역 분리'!B17</f>
        <v>금곡 1</v>
      </c>
      <c r="J10" s="50"/>
      <c r="K10" s="58" t="str">
        <f>'3.급수구역 분리'!C55</f>
        <v>연산 2</v>
      </c>
      <c r="L10" s="50"/>
      <c r="M10" s="58" t="str">
        <f>'3.급수구역 분리'!B121</f>
        <v>교촌리</v>
      </c>
      <c r="N10" s="50"/>
      <c r="O10" s="58" t="str">
        <f>'3.급수구역 분리'!C152</f>
        <v>병촌 2</v>
      </c>
      <c r="P10" s="50"/>
      <c r="Q10" s="58" t="str">
        <f>'3.급수구역 분리'!C179</f>
        <v>죽림 2</v>
      </c>
    </row>
    <row r="11" spans="2:17" ht="18" customHeight="1">
      <c r="B11" s="50" t="str">
        <f>'3.급수구역 분리'!A4</f>
        <v>부창동</v>
      </c>
      <c r="C11" s="58" t="str">
        <f>'3.급수구역 분리'!B4</f>
        <v>대교동</v>
      </c>
      <c r="D11" s="50"/>
      <c r="E11" s="50" t="str">
        <f>'3.급수구역 분리'!I7</f>
        <v>우기 1</v>
      </c>
      <c r="F11" s="50"/>
      <c r="G11" s="50" t="str">
        <f>'3.급수구역 분리'!I11</f>
        <v>중앙 2</v>
      </c>
      <c r="H11" s="50"/>
      <c r="I11" s="58" t="str">
        <f>'3.급수구역 분리'!C17</f>
        <v>금곡 2</v>
      </c>
      <c r="J11" s="50"/>
      <c r="K11" s="58" t="str">
        <f>'3.급수구역 분리'!D55</f>
        <v>연산 3</v>
      </c>
      <c r="L11" s="50"/>
      <c r="M11" s="58" t="str">
        <f>'3.급수구역 분리'!B122</f>
        <v>하도 1</v>
      </c>
      <c r="N11" s="50"/>
      <c r="O11" s="58" t="str">
        <f>'3.급수구역 분리'!B153</f>
        <v>개척 1</v>
      </c>
      <c r="P11" s="50"/>
      <c r="Q11" s="58" t="str">
        <f>'3.급수구역 분리'!D179</f>
        <v>죽림 3</v>
      </c>
    </row>
    <row r="12" spans="2:17" ht="18" customHeight="1">
      <c r="B12" s="50"/>
      <c r="C12" s="58" t="str">
        <f>'3.급수구역 분리'!C4</f>
        <v>부창동</v>
      </c>
      <c r="D12" s="50"/>
      <c r="E12" s="50" t="str">
        <f>'3.급수구역 분리'!J7</f>
        <v>우기 2</v>
      </c>
      <c r="F12" s="50"/>
      <c r="G12" s="50" t="str">
        <f>'3.급수구역 분리'!J11</f>
        <v>염천리</v>
      </c>
      <c r="H12" s="50"/>
      <c r="I12" s="58" t="str">
        <f>'3.급수구역 분리'!D17</f>
        <v>금곡 3</v>
      </c>
      <c r="J12" s="50"/>
      <c r="K12" s="58" t="str">
        <f>'3.급수구역 분리'!E55</f>
        <v>연산 4</v>
      </c>
      <c r="L12" s="50"/>
      <c r="M12" s="58" t="str">
        <f>'3.급수구역 분리'!C122</f>
        <v>하도 2</v>
      </c>
      <c r="N12" s="50"/>
      <c r="O12" s="58" t="str">
        <f>'3.급수구역 분리'!C153</f>
        <v>개척 2</v>
      </c>
      <c r="P12" s="50"/>
      <c r="Q12" s="58" t="str">
        <f>'3.급수구역 분리'!B180</f>
        <v>호암 1</v>
      </c>
    </row>
    <row r="13" spans="2:17" ht="18" customHeight="1">
      <c r="B13" s="50"/>
      <c r="C13" s="58" t="str">
        <f>'3.급수구역 분리'!D4</f>
        <v>등화동</v>
      </c>
      <c r="D13" s="50"/>
      <c r="E13" s="50" t="str">
        <f>'3.급수구역 분리'!K7</f>
        <v>우기 3</v>
      </c>
      <c r="F13" s="50"/>
      <c r="G13" s="50" t="str">
        <f>'3.급수구역 분리'!K11</f>
        <v>태평리</v>
      </c>
      <c r="H13" s="50"/>
      <c r="I13" s="58" t="str">
        <f>'3.급수구역 분리'!E17</f>
        <v>금곡 4</v>
      </c>
      <c r="J13" s="50"/>
      <c r="K13" s="58" t="str">
        <f>'3.급수구역 분리'!B56</f>
        <v>청동 1</v>
      </c>
      <c r="L13" s="50"/>
      <c r="M13" s="58" t="str">
        <f>'3.급수구역 분리'!D122</f>
        <v>하도 3</v>
      </c>
      <c r="N13" s="50"/>
      <c r="O13" s="58" t="str">
        <f>'3.급수구역 분리'!D153</f>
        <v>개척 3</v>
      </c>
      <c r="P13" s="50"/>
      <c r="Q13" s="58" t="str">
        <f>'3.급수구역 분리'!C180</f>
        <v>호암 2</v>
      </c>
    </row>
    <row r="14" spans="2:17" ht="18" customHeight="1">
      <c r="B14" s="50"/>
      <c r="C14" s="58" t="str">
        <f>'3.급수구역 분리'!E4</f>
        <v>강산동</v>
      </c>
      <c r="D14" s="50"/>
      <c r="E14" s="50" t="str">
        <f>'3.급수구역 분리'!L7</f>
        <v>심암 1</v>
      </c>
      <c r="F14" s="50"/>
      <c r="G14" s="50" t="str">
        <f>'3.급수구역 분리'!L11</f>
        <v>대흥 1</v>
      </c>
      <c r="H14" s="50"/>
      <c r="I14" s="58" t="str">
        <f>'3.급수구역 분리'!B18</f>
        <v>동산 1</v>
      </c>
      <c r="J14" s="50"/>
      <c r="K14" s="58" t="str">
        <f>'3.급수구역 분리'!C56</f>
        <v>청동 2</v>
      </c>
      <c r="L14" s="50"/>
      <c r="M14" s="58" t="str">
        <f>'3.급수구역 분리'!B130</f>
        <v>구암리</v>
      </c>
      <c r="N14" s="50"/>
      <c r="O14" s="58" t="str">
        <f>'3.급수구역 분리'!B154</f>
        <v>우곤 1</v>
      </c>
      <c r="P14" s="50"/>
      <c r="Q14" s="58" t="str">
        <f>'3.급수구역 분리'!B181</f>
        <v>노티 1</v>
      </c>
    </row>
    <row r="15" spans="2:17" ht="18" customHeight="1">
      <c r="B15" s="50" t="str">
        <f>'3.급수구역 분리'!A5</f>
        <v>은진면</v>
      </c>
      <c r="C15" s="58" t="str">
        <f>'3.급수구역 분리'!B5</f>
        <v>성평 3</v>
      </c>
      <c r="D15" s="50"/>
      <c r="E15" s="50" t="str">
        <f>'3.급수구역 분리'!M7</f>
        <v>심암 2</v>
      </c>
      <c r="F15" s="50"/>
      <c r="G15" s="50" t="str">
        <f>'3.급수구역 분리'!M11</f>
        <v>대흥 2</v>
      </c>
      <c r="H15" s="50"/>
      <c r="I15" s="58" t="str">
        <f>'3.급수구역 분리'!C18</f>
        <v>동산 2</v>
      </c>
      <c r="J15" s="50"/>
      <c r="K15" s="58" t="str">
        <f>'3.급수구역 분리'!D56</f>
        <v>청동 3</v>
      </c>
      <c r="L15" s="50" t="s">
        <v>1573</v>
      </c>
      <c r="M15" s="58" t="str">
        <f>'3.급수구역 분리'!B132</f>
        <v>신충 1</v>
      </c>
      <c r="N15" s="50"/>
      <c r="O15" s="58" t="str">
        <f>'3.급수구역 분리'!C154</f>
        <v>우곤 2</v>
      </c>
      <c r="P15" s="50"/>
      <c r="Q15" s="58" t="str">
        <f>'3.급수구역 분리'!C181</f>
        <v>노티 2</v>
      </c>
    </row>
    <row r="16" spans="2:17" ht="18" customHeight="1">
      <c r="B16" s="50"/>
      <c r="C16" s="50"/>
      <c r="D16" s="50"/>
      <c r="E16" s="50" t="str">
        <f>'3.급수구역 분리'!N7</f>
        <v>화정 1</v>
      </c>
      <c r="F16" s="50"/>
      <c r="G16" s="50" t="str">
        <f>'3.급수구역 분리'!N11</f>
        <v>대흥 3</v>
      </c>
      <c r="H16" s="50"/>
      <c r="I16" s="58" t="str">
        <f>'3.급수구역 분리'!D18</f>
        <v>동산 3</v>
      </c>
      <c r="J16" s="50"/>
      <c r="K16" s="58" t="str">
        <f>'3.급수구역 분리'!E56</f>
        <v>청동 4</v>
      </c>
      <c r="L16" s="50"/>
      <c r="M16" s="58" t="str">
        <f>'3.급수구역 분리'!C132</f>
        <v>신충 2</v>
      </c>
      <c r="N16" s="50"/>
      <c r="O16" s="58" t="str">
        <f>'3.급수구역 분리'!D154</f>
        <v>우곤 3</v>
      </c>
      <c r="P16" s="50"/>
      <c r="Q16" s="58" t="str">
        <f>'3.급수구역 분리'!B182</f>
        <v>화곡리</v>
      </c>
    </row>
    <row r="17" spans="2:17" ht="18" customHeight="1">
      <c r="B17" s="50"/>
      <c r="C17" s="50"/>
      <c r="D17" s="50"/>
      <c r="E17" s="50" t="str">
        <f>'3.급수구역 분리'!O7</f>
        <v>화정 2</v>
      </c>
      <c r="F17" s="50"/>
      <c r="G17" s="50" t="str">
        <f>'3.급수구역 분리'!O11</f>
        <v>황산 1</v>
      </c>
      <c r="H17" s="50"/>
      <c r="I17" s="58" t="str">
        <f>'3.급수구역 분리'!E18</f>
        <v>동산 4</v>
      </c>
      <c r="J17" s="50"/>
      <c r="K17" s="58" t="str">
        <f>'3.급수구역 분리'!B57</f>
        <v>고정리</v>
      </c>
      <c r="L17" s="50"/>
      <c r="M17" s="58" t="str">
        <f>'3.급수구역 분리'!D132</f>
        <v>신충 3</v>
      </c>
      <c r="N17" s="50"/>
      <c r="O17" s="58" t="str">
        <f>'3.급수구역 분리'!E154</f>
        <v>우곤 4</v>
      </c>
      <c r="P17" s="50"/>
      <c r="Q17" s="50"/>
    </row>
    <row r="18" spans="2:17" ht="18" customHeight="1">
      <c r="B18" s="50"/>
      <c r="C18" s="50"/>
      <c r="D18" s="50"/>
      <c r="E18" s="50" t="str">
        <f>'3.급수구역 분리'!P7</f>
        <v>야화 1</v>
      </c>
      <c r="F18" s="50"/>
      <c r="G18" s="50" t="str">
        <f>'3.급수구역 분리'!P11</f>
        <v>황산 2</v>
      </c>
      <c r="H18" s="50"/>
      <c r="I18" s="58" t="str">
        <f>'3.급수구역 분리'!F18</f>
        <v>동산 5</v>
      </c>
      <c r="J18" s="50"/>
      <c r="K18" s="58" t="str">
        <f>'3.급수구역 분리'!B58</f>
        <v>한전 1</v>
      </c>
      <c r="L18" s="50"/>
      <c r="M18" s="58" t="str">
        <f>'3.급수구역 분리'!B133</f>
        <v>산성리</v>
      </c>
      <c r="N18" s="50"/>
      <c r="O18" s="58" t="str">
        <f>'3.급수구역 분리'!B155</f>
        <v>원남 1</v>
      </c>
      <c r="P18" s="50"/>
      <c r="Q18" s="50"/>
    </row>
    <row r="19" spans="2:17" ht="18" customHeight="1">
      <c r="B19" s="50"/>
      <c r="C19" s="50"/>
      <c r="D19" s="50" t="str">
        <f>'3.급수구역 분리'!A8</f>
        <v>은진면</v>
      </c>
      <c r="E19" s="50" t="str">
        <f>'3.급수구역 분리'!B8</f>
        <v>남산 1</v>
      </c>
      <c r="F19" s="50"/>
      <c r="G19" s="50" t="str">
        <f>'3.급수구역 분리'!Q11</f>
        <v>황산 3</v>
      </c>
      <c r="H19" s="50"/>
      <c r="I19" s="58" t="str">
        <f>'3.급수구역 분리'!G18</f>
        <v>동산 6</v>
      </c>
      <c r="J19" s="50"/>
      <c r="K19" s="58" t="str">
        <f>'3.급수구역 분리'!C58</f>
        <v>한전 2</v>
      </c>
      <c r="L19" s="50"/>
      <c r="M19" s="58" t="str">
        <f>'3.급수구역 분리'!B134</f>
        <v>월오 1</v>
      </c>
      <c r="N19" s="50"/>
      <c r="O19" s="58" t="str">
        <f>'3.급수구역 분리'!C155</f>
        <v>원남 2</v>
      </c>
      <c r="P19" s="50"/>
      <c r="Q19" s="50"/>
    </row>
    <row r="20" spans="2:17" ht="18" customHeight="1">
      <c r="B20" s="50"/>
      <c r="C20" s="50"/>
      <c r="D20" s="50"/>
      <c r="E20" s="50" t="str">
        <f>'3.급수구역 분리'!C8</f>
        <v>남산 2</v>
      </c>
      <c r="F20" s="50"/>
      <c r="G20" s="50" t="str">
        <f>'3.급수구역 분리'!R11</f>
        <v>황산 4</v>
      </c>
      <c r="H20" s="50"/>
      <c r="I20" s="58" t="str">
        <f>'3.급수구역 분리'!H18</f>
        <v>동산 7</v>
      </c>
      <c r="J20" s="50"/>
      <c r="K20" s="58" t="str">
        <f>'3.급수구역 분리'!B59</f>
        <v>임리 1</v>
      </c>
      <c r="L20" s="50"/>
      <c r="M20" s="58" t="str">
        <f>'3.급수구역 분리'!C134</f>
        <v>월오 2</v>
      </c>
      <c r="N20" s="50"/>
      <c r="O20" s="58" t="str">
        <f>'3.급수구역 분리'!D155</f>
        <v>원남 3</v>
      </c>
      <c r="P20" s="50"/>
      <c r="Q20" s="50"/>
    </row>
    <row r="21" spans="2:17" ht="18" customHeight="1">
      <c r="B21" s="50"/>
      <c r="C21" s="50"/>
      <c r="D21" s="50"/>
      <c r="E21" s="50" t="str">
        <f>'3.급수구역 분리'!D8</f>
        <v>남산 3</v>
      </c>
      <c r="F21" s="50"/>
      <c r="G21" s="50" t="str">
        <f>'3.급수구역 분리'!S11</f>
        <v>황산 5</v>
      </c>
      <c r="H21" s="50"/>
      <c r="I21" s="58" t="str">
        <f>'3.급수구역 분리'!I18</f>
        <v>동산 8</v>
      </c>
      <c r="J21" s="50"/>
      <c r="K21" s="58" t="str">
        <f>'3.급수구역 분리'!C59</f>
        <v>임리 2</v>
      </c>
      <c r="L21" s="50"/>
      <c r="M21" s="58" t="str">
        <f>'3.급수구역 분리'!B135</f>
        <v>지경 1</v>
      </c>
      <c r="N21" s="50"/>
      <c r="O21" s="58" t="str">
        <f>'3.급수구역 분리'!B156</f>
        <v>원북 1</v>
      </c>
      <c r="P21" s="50"/>
      <c r="Q21" s="50"/>
    </row>
    <row r="22" spans="2:17" ht="18" customHeight="1">
      <c r="B22" s="50"/>
      <c r="C22" s="50"/>
      <c r="D22" s="50"/>
      <c r="E22" s="50" t="str">
        <f>'3.급수구역 분리'!E8</f>
        <v>방축 1</v>
      </c>
      <c r="F22" s="50"/>
      <c r="G22" s="50" t="str">
        <f>'3.급수구역 분리'!T11</f>
        <v>채산 1</v>
      </c>
      <c r="H22" s="50"/>
      <c r="I22" s="58" t="str">
        <f>'3.급수구역 분리'!J18</f>
        <v>동산 9</v>
      </c>
      <c r="J22" s="50"/>
      <c r="K22" s="58" t="str">
        <f>'3.급수구역 분리'!B60</f>
        <v>관동 1</v>
      </c>
      <c r="L22" s="50"/>
      <c r="M22" s="58" t="str">
        <f>'3.급수구역 분리'!C135</f>
        <v>지경 2</v>
      </c>
      <c r="N22" s="50"/>
      <c r="O22" s="58" t="str">
        <f>'3.급수구역 분리'!C156</f>
        <v>원북 2</v>
      </c>
      <c r="P22" s="50"/>
      <c r="Q22" s="50"/>
    </row>
    <row r="23" spans="2:17" ht="18" customHeight="1">
      <c r="B23" s="50"/>
      <c r="C23" s="50"/>
      <c r="D23" s="50"/>
      <c r="E23" s="50" t="str">
        <f>'3.급수구역 분리'!F8</f>
        <v>방축 2</v>
      </c>
      <c r="F23" s="50"/>
      <c r="G23" s="50" t="str">
        <f>'3.급수구역 분리'!U11</f>
        <v>채산 2</v>
      </c>
      <c r="H23" s="50"/>
      <c r="I23" s="58" t="str">
        <f>'3.급수구역 분리'!B19</f>
        <v>죽본 1</v>
      </c>
      <c r="J23" s="50"/>
      <c r="K23" s="58" t="str">
        <f>'3.급수구역 분리'!C60</f>
        <v>관동 2</v>
      </c>
      <c r="L23" s="50"/>
      <c r="M23" s="58" t="str">
        <f>'3.급수구역 분리'!B136</f>
        <v>석종 1</v>
      </c>
      <c r="N23" s="50"/>
      <c r="O23" s="58" t="str">
        <f>'3.급수구역 분리'!D156</f>
        <v>원북 3</v>
      </c>
      <c r="P23" s="50"/>
      <c r="Q23" s="50"/>
    </row>
    <row r="24" spans="2:17" ht="18" customHeight="1">
      <c r="B24" s="50"/>
      <c r="C24" s="50"/>
      <c r="D24" s="50"/>
      <c r="E24" s="50" t="str">
        <f>'3.급수구역 분리'!G8</f>
        <v>방축 3</v>
      </c>
      <c r="F24" s="50"/>
      <c r="G24" s="50" t="str">
        <f>'3.급수구역 분리'!V11</f>
        <v>채산 3</v>
      </c>
      <c r="H24" s="50"/>
      <c r="I24" s="58" t="str">
        <f>'3.급수구역 분리'!C19</f>
        <v>죽본 2</v>
      </c>
      <c r="J24" s="50"/>
      <c r="K24" s="58" t="str">
        <f>'3.급수구역 분리'!B61</f>
        <v>고양리</v>
      </c>
      <c r="L24" s="50"/>
      <c r="M24" s="58" t="str">
        <f>'3.급수구역 분리'!C136</f>
        <v>석종 2</v>
      </c>
      <c r="N24" s="50"/>
      <c r="O24" s="58" t="str">
        <f>'3.급수구역 분리'!B157</f>
        <v>정지 1</v>
      </c>
      <c r="P24" s="50"/>
      <c r="Q24" s="50"/>
    </row>
    <row r="25" spans="2:17" ht="18" customHeight="1">
      <c r="B25" s="50"/>
      <c r="C25" s="50"/>
      <c r="D25" s="50"/>
      <c r="E25" s="50" t="str">
        <f>'3.급수구역 분리'!H8</f>
        <v>방축 4</v>
      </c>
      <c r="F25" s="50"/>
      <c r="G25" s="50" t="str">
        <f>'3.급수구역 분리'!W11</f>
        <v>채산 4</v>
      </c>
      <c r="H25" s="50"/>
      <c r="I25" s="58" t="str">
        <f>'3.급수구역 분리'!B20</f>
        <v>소룡리</v>
      </c>
      <c r="J25" s="50"/>
      <c r="K25" s="58" t="str">
        <f>'3.급수구역 분리'!B62</f>
        <v>표정 1</v>
      </c>
      <c r="L25" s="50"/>
      <c r="M25" s="58" t="str">
        <f>'3.급수구역 분리'!D136</f>
        <v>석종 3</v>
      </c>
      <c r="N25" s="50"/>
      <c r="O25" s="58" t="str">
        <f>'3.급수구역 분리'!C157</f>
        <v>정지 2</v>
      </c>
      <c r="P25" s="50"/>
      <c r="Q25" s="50"/>
    </row>
    <row r="26" spans="2:17" ht="18" customHeight="1">
      <c r="B26" s="50"/>
      <c r="C26" s="50"/>
      <c r="D26" s="50"/>
      <c r="E26" s="50" t="str">
        <f>'3.급수구역 분리'!I8</f>
        <v>교촌 2</v>
      </c>
      <c r="F26" s="50"/>
      <c r="G26" s="50" t="str">
        <f>'3.급수구역 분리'!X11</f>
        <v>채산 5</v>
      </c>
      <c r="H26" s="50"/>
      <c r="I26" s="58" t="str">
        <f>'3.급수구역 분리'!B21</f>
        <v>양지 1</v>
      </c>
      <c r="J26" s="50"/>
      <c r="K26" s="58" t="str">
        <f>'3.급수구역 분리'!C62</f>
        <v>표정 2</v>
      </c>
      <c r="L26" s="50"/>
      <c r="M26" s="58" t="str">
        <f>'3.급수구역 분리'!B137</f>
        <v>상도 1</v>
      </c>
      <c r="N26" s="50"/>
      <c r="O26" s="58" t="str">
        <f>'3.급수구역 분리'!D157</f>
        <v>정지 3</v>
      </c>
      <c r="P26" s="50"/>
      <c r="Q26" s="50"/>
    </row>
    <row r="27" spans="2:17" ht="18" customHeight="1">
      <c r="B27" s="50"/>
      <c r="C27" s="50"/>
      <c r="D27" s="50" t="str">
        <f>'3.급수구역 분리'!A9</f>
        <v>연무읍</v>
      </c>
      <c r="E27" s="50" t="str">
        <f>'3.급수구역 분리'!B9</f>
        <v>신화 1</v>
      </c>
      <c r="F27" s="50"/>
      <c r="G27" s="50" t="str">
        <f>'3.급수구역 분리'!Y11</f>
        <v>산양 1</v>
      </c>
      <c r="H27" s="50"/>
      <c r="I27" s="58" t="str">
        <f>'3.급수구역 분리'!C21</f>
        <v>양지 2</v>
      </c>
      <c r="J27" s="50"/>
      <c r="K27" s="58" t="str">
        <f>'3.급수구역 분리'!B63</f>
        <v>덕암 1</v>
      </c>
      <c r="L27" s="50"/>
      <c r="M27" s="58" t="str">
        <f>'3.급수구역 분리'!C137</f>
        <v>상도 2</v>
      </c>
      <c r="N27" s="50"/>
      <c r="O27" s="58" t="str">
        <f>'3.급수구역 분리'!E157</f>
        <v>정지 4</v>
      </c>
      <c r="P27" s="50"/>
      <c r="Q27" s="50"/>
    </row>
    <row r="28" spans="2:17" ht="18" customHeight="1">
      <c r="B28" s="50"/>
      <c r="C28" s="50"/>
      <c r="D28" s="50"/>
      <c r="E28" s="50" t="str">
        <f>'3.급수구역 분리'!C9</f>
        <v>신화 2</v>
      </c>
      <c r="F28" s="50"/>
      <c r="G28" s="50" t="str">
        <f>'3.급수구역 분리'!Z11</f>
        <v>산양 2</v>
      </c>
      <c r="H28" s="50"/>
      <c r="I28" s="58" t="str">
        <f>'3.급수구역 분리'!B22</f>
        <v>마전 1</v>
      </c>
      <c r="J28" s="50"/>
      <c r="K28" s="58" t="str">
        <f>'3.급수구역 분리'!C63</f>
        <v>덕암 2</v>
      </c>
      <c r="L28" s="50"/>
      <c r="M28" s="58" t="str">
        <f>'3.급수구역 분리'!D137</f>
        <v>상도 3</v>
      </c>
      <c r="N28" s="50"/>
      <c r="O28" s="58" t="str">
        <f>'3.급수구역 분리'!B158</f>
        <v>원봉 1</v>
      </c>
      <c r="P28" s="50"/>
      <c r="Q28" s="50"/>
    </row>
    <row r="29" spans="2:17" ht="18" customHeight="1">
      <c r="B29" s="50"/>
      <c r="C29" s="50"/>
      <c r="D29" s="50"/>
      <c r="E29" s="50" t="str">
        <f>'3.급수구역 분리'!D9</f>
        <v>신화 3</v>
      </c>
      <c r="F29" s="50"/>
      <c r="G29" s="50" t="str">
        <f>'3.급수구역 분리'!AA11</f>
        <v>산양 3</v>
      </c>
      <c r="H29" s="50"/>
      <c r="I29" s="58" t="str">
        <f>'3.급수구역 분리'!C22</f>
        <v>마전 2</v>
      </c>
      <c r="J29" s="50"/>
      <c r="K29" s="58" t="str">
        <f>'3.급수구역 분리'!B64</f>
        <v>장전 1</v>
      </c>
      <c r="L29" s="50"/>
      <c r="M29" s="58" t="str">
        <f>'3.급수구역 분리'!B138</f>
        <v>대명 1</v>
      </c>
      <c r="N29" s="50"/>
      <c r="O29" s="58" t="str">
        <f>'3.급수구역 분리'!C158</f>
        <v>원봉 2</v>
      </c>
      <c r="P29" s="50"/>
      <c r="Q29" s="50"/>
    </row>
    <row r="30" spans="2:17" ht="18" customHeight="1">
      <c r="B30" s="50"/>
      <c r="C30" s="50"/>
      <c r="D30" s="50"/>
      <c r="E30" s="50"/>
      <c r="F30" s="50"/>
      <c r="G30" s="50" t="str">
        <f>'3.급수구역 분리'!AB11</f>
        <v>채운 1</v>
      </c>
      <c r="H30" s="50"/>
      <c r="I30" s="58" t="str">
        <f>'3.급수구역 분리'!D22</f>
        <v>마전 3</v>
      </c>
      <c r="J30" s="50"/>
      <c r="K30" s="58" t="str">
        <f>'3.급수구역 분리'!C64</f>
        <v>장전 2</v>
      </c>
      <c r="L30" s="50"/>
      <c r="M30" s="58" t="str">
        <f>'3.급수구역 분리'!C138</f>
        <v>대명 2</v>
      </c>
      <c r="N30" s="50"/>
      <c r="O30" s="58" t="str">
        <f>'3.급수구역 분리'!D158</f>
        <v>원봉 3</v>
      </c>
      <c r="P30" s="50"/>
      <c r="Q30" s="50"/>
    </row>
    <row r="31" spans="2:17" ht="18" customHeight="1">
      <c r="B31" s="50"/>
      <c r="C31" s="50"/>
      <c r="D31" s="50"/>
      <c r="E31" s="50"/>
      <c r="F31" s="50"/>
      <c r="G31" s="50" t="str">
        <f>'3.급수구역 분리'!AC11</f>
        <v>채운 2</v>
      </c>
      <c r="H31" s="50"/>
      <c r="I31" s="58" t="str">
        <f>'3.급수구역 분리'!E22</f>
        <v>마전 4</v>
      </c>
      <c r="J31" s="50"/>
      <c r="K31" s="58" t="str">
        <f>'3.급수구역 분리'!D64</f>
        <v>장전 3</v>
      </c>
      <c r="L31" s="50"/>
      <c r="M31" s="58" t="str">
        <f>'3.급수구역 분리'!B139</f>
        <v>대우리</v>
      </c>
      <c r="N31" s="50"/>
      <c r="O31" s="58" t="str">
        <f>'3.급수구역 분리'!E158</f>
        <v>원봉 4</v>
      </c>
      <c r="P31" s="50"/>
      <c r="Q31" s="50"/>
    </row>
    <row r="32" spans="2:17" ht="18" customHeight="1">
      <c r="B32" s="50"/>
      <c r="C32" s="50"/>
      <c r="D32" s="50"/>
      <c r="E32" s="50"/>
      <c r="F32" s="50" t="s">
        <v>1555</v>
      </c>
      <c r="G32" s="58" t="str">
        <f>'3.급수구역 분리'!B12</f>
        <v>장화 1</v>
      </c>
      <c r="H32" s="50"/>
      <c r="I32" s="58" t="str">
        <f>'3.급수구역 분리'!F22</f>
        <v>마전 5</v>
      </c>
      <c r="J32" s="50"/>
      <c r="K32" s="58" t="str">
        <f>'3.급수구역 분리'!B65</f>
        <v>백석 1</v>
      </c>
      <c r="L32" s="50"/>
      <c r="M32" s="58" t="str">
        <f>'3.급수구역 분리'!B140</f>
        <v>대촌 1</v>
      </c>
      <c r="N32" s="50"/>
      <c r="O32" s="58" t="str">
        <f>'3.급수구역 분리'!B159</f>
        <v>화정- 1</v>
      </c>
      <c r="P32" s="50"/>
      <c r="Q32" s="50"/>
    </row>
    <row r="33" spans="2:17" ht="18" customHeight="1">
      <c r="B33" s="50"/>
      <c r="C33" s="50"/>
      <c r="D33" s="50"/>
      <c r="E33" s="50"/>
      <c r="F33" s="50"/>
      <c r="G33" s="58" t="str">
        <f>'3.급수구역 분리'!C12</f>
        <v>장화 2</v>
      </c>
      <c r="H33" s="50"/>
      <c r="I33" s="58" t="str">
        <f>'3.급수구역 분리'!G22</f>
        <v>마전 6</v>
      </c>
      <c r="J33" s="50"/>
      <c r="K33" s="58" t="str">
        <f>'3.급수구역 분리'!C65</f>
        <v>백석 2</v>
      </c>
      <c r="L33" s="50"/>
      <c r="M33" s="58" t="str">
        <f>'3.급수구역 분리'!C140</f>
        <v>대촌 2</v>
      </c>
      <c r="N33" s="50"/>
      <c r="O33" s="58" t="str">
        <f>'3.급수구역 분리'!C159</f>
        <v>화정- 2</v>
      </c>
      <c r="P33" s="50"/>
      <c r="Q33" s="50"/>
    </row>
    <row r="34" spans="2:17" ht="18" customHeight="1">
      <c r="B34" s="50"/>
      <c r="C34" s="50"/>
      <c r="D34" s="50"/>
      <c r="E34" s="50"/>
      <c r="F34" s="50"/>
      <c r="G34" s="58" t="str">
        <f>'3.급수구역 분리'!D12</f>
        <v>장화 3</v>
      </c>
      <c r="H34" s="50"/>
      <c r="I34" s="58" t="str">
        <f>'3.급수구역 분리'!B23</f>
        <v>고내 1</v>
      </c>
      <c r="J34" s="50"/>
      <c r="K34" s="58" t="str">
        <f>'3.급수구역 분리'!D65</f>
        <v>백석 3</v>
      </c>
      <c r="L34" s="50"/>
      <c r="M34" s="58" t="str">
        <f>'3.급수구역 분리'!B141</f>
        <v>학당리</v>
      </c>
      <c r="N34" s="50"/>
      <c r="O34" s="58" t="str">
        <f>'3.급수구역 분리'!B160</f>
        <v>삼호리</v>
      </c>
      <c r="P34" s="50"/>
      <c r="Q34" s="50"/>
    </row>
    <row r="35" spans="2:17" ht="18" customHeight="1">
      <c r="B35" s="50"/>
      <c r="C35" s="50"/>
      <c r="D35" s="50"/>
      <c r="E35" s="50"/>
      <c r="F35" s="50"/>
      <c r="G35" s="58" t="str">
        <f>'3.급수구역 분리'!E12</f>
        <v>야화 3</v>
      </c>
      <c r="H35" s="50"/>
      <c r="I35" s="58" t="str">
        <f>'3.급수구역 분리'!C23</f>
        <v>고내 2</v>
      </c>
      <c r="J35" s="50"/>
      <c r="K35" s="58" t="str">
        <f>'3.급수구역 분리'!E65</f>
        <v>백석 4</v>
      </c>
      <c r="L35" s="50"/>
      <c r="M35" s="58" t="str">
        <f>'3.급수구역 분리'!B142</f>
        <v>주곡리</v>
      </c>
      <c r="N35" s="50" t="s">
        <v>1575</v>
      </c>
      <c r="O35" s="58" t="str">
        <f>'3.급수구역 분리'!B161</f>
        <v>신당 1</v>
      </c>
      <c r="P35" s="50"/>
      <c r="Q35" s="50"/>
    </row>
    <row r="36" spans="2:17" ht="18" customHeight="1">
      <c r="B36" s="50"/>
      <c r="C36" s="50"/>
      <c r="D36" s="50"/>
      <c r="E36" s="50"/>
      <c r="F36" s="50"/>
      <c r="G36" s="58" t="str">
        <f>'3.급수구역 분리'!F12</f>
        <v>삼거 1</v>
      </c>
      <c r="H36" s="50"/>
      <c r="I36" s="58" t="str">
        <f>'3.급수구역 분리'!D23</f>
        <v>고내 3</v>
      </c>
      <c r="J36" s="50"/>
      <c r="K36" s="58" t="str">
        <f>'3.급수구역 분리'!B66</f>
        <v>어은 1</v>
      </c>
      <c r="L36" s="50"/>
      <c r="M36" s="58" t="str">
        <f>'3.급수구역 분리'!B143</f>
        <v>한천 1</v>
      </c>
      <c r="N36" s="50"/>
      <c r="O36" s="58" t="str">
        <f>'3.급수구역 분리'!C161</f>
        <v>신당 2</v>
      </c>
      <c r="P36" s="50"/>
      <c r="Q36" s="50"/>
    </row>
    <row r="37" spans="2:17" ht="18" customHeight="1">
      <c r="B37" s="50"/>
      <c r="C37" s="50"/>
      <c r="D37" s="50"/>
      <c r="E37" s="50"/>
      <c r="F37" s="50"/>
      <c r="G37" s="58" t="str">
        <f>'3.급수구역 분리'!G12</f>
        <v>삼거 2</v>
      </c>
      <c r="H37" s="50"/>
      <c r="I37" s="58" t="str">
        <f>'3.급수구역 분리'!E23</f>
        <v>고내 4</v>
      </c>
      <c r="J37" s="50"/>
      <c r="K37" s="58" t="str">
        <f>'3.급수구역 분리'!C66</f>
        <v>어은 2</v>
      </c>
      <c r="L37" s="50"/>
      <c r="M37" s="58" t="str">
        <f>'3.급수구역 분리'!C143</f>
        <v>한천 2</v>
      </c>
      <c r="N37" s="50"/>
      <c r="O37" s="58" t="str">
        <f>'3.급수구역 분리'!D161</f>
        <v>신당 3</v>
      </c>
      <c r="P37" s="50"/>
      <c r="Q37" s="50"/>
    </row>
    <row r="38" spans="2:17" ht="18" customHeight="1">
      <c r="B38" s="50"/>
      <c r="C38" s="50"/>
      <c r="D38" s="50"/>
      <c r="E38" s="50"/>
      <c r="F38" s="50"/>
      <c r="G38" s="58" t="str">
        <f>'3.급수구역 분리'!H12</f>
        <v>삼거 3</v>
      </c>
      <c r="H38" s="50"/>
      <c r="I38" s="58" t="str">
        <f>'3.급수구역 분리'!F23</f>
        <v>고내 5</v>
      </c>
      <c r="J38" s="50"/>
      <c r="K38" s="58" t="str">
        <f>'3.급수구역 분리'!B67</f>
        <v>사포리</v>
      </c>
      <c r="L38" s="50"/>
      <c r="M38" s="58" t="str">
        <f>'3.급수구역 분리'!D143</f>
        <v>한천 3</v>
      </c>
      <c r="N38" s="50"/>
      <c r="O38" s="58" t="str">
        <f>'3.급수구역 분리'!B162</f>
        <v>중리 1</v>
      </c>
      <c r="P38" s="50"/>
      <c r="Q38" s="50"/>
    </row>
    <row r="39" spans="2:17" ht="18" customHeight="1">
      <c r="B39" s="50"/>
      <c r="C39" s="50"/>
      <c r="D39" s="50"/>
      <c r="E39" s="50"/>
      <c r="F39" s="50"/>
      <c r="G39" s="58" t="str">
        <f>'3.급수구역 분리'!I12</f>
        <v>삼거 4</v>
      </c>
      <c r="H39" s="50"/>
      <c r="I39" s="58" t="str">
        <f>'3.급수구역 분리'!G23</f>
        <v>고내 6</v>
      </c>
      <c r="J39" s="50"/>
      <c r="K39" s="58" t="str">
        <f>'3.급수구역 분리'!B68</f>
        <v>송산 1</v>
      </c>
      <c r="L39" s="50"/>
      <c r="M39" s="58" t="str">
        <f>'3.급수구역 분리'!B144</f>
        <v>숙진 1</v>
      </c>
      <c r="N39" s="50"/>
      <c r="O39" s="58" t="str">
        <f>'3.급수구역 분리'!C162</f>
        <v>중리 2</v>
      </c>
      <c r="P39" s="50"/>
      <c r="Q39" s="50"/>
    </row>
    <row r="40" spans="2:17" ht="18" customHeight="1">
      <c r="B40" s="50"/>
      <c r="C40" s="50"/>
      <c r="D40" s="50"/>
      <c r="E40" s="50"/>
      <c r="F40" s="50"/>
      <c r="G40" s="58" t="str">
        <f>'3.급수구역 분리'!J12</f>
        <v>삼거 5</v>
      </c>
      <c r="H40" s="50"/>
      <c r="I40" s="58" t="str">
        <f>'3.급수구역 분리'!B24</f>
        <v>황화정 1</v>
      </c>
      <c r="J40" s="50"/>
      <c r="K40" s="58" t="str">
        <f>'3.급수구역 분리'!C68</f>
        <v>송산 2</v>
      </c>
      <c r="L40" s="50"/>
      <c r="M40" s="58" t="str">
        <f>'3.급수구역 분리'!C144</f>
        <v>숙진 2</v>
      </c>
      <c r="N40" s="50"/>
      <c r="O40" s="58" t="str">
        <f>'3.급수구역 분리'!B163</f>
        <v>득윤 1</v>
      </c>
      <c r="P40" s="50"/>
      <c r="Q40" s="50"/>
    </row>
    <row r="41" spans="2:17" ht="18" customHeight="1">
      <c r="B41" s="50"/>
      <c r="C41" s="50"/>
      <c r="D41" s="50"/>
      <c r="E41" s="50"/>
      <c r="F41" s="50" t="str">
        <f>'3.급수구역 분리'!A13</f>
        <v>성동면</v>
      </c>
      <c r="G41" s="50"/>
      <c r="H41" s="50"/>
      <c r="I41" s="58" t="str">
        <f>'3.급수구역 분리'!C24</f>
        <v>황화정 2</v>
      </c>
      <c r="J41" s="50"/>
      <c r="K41" s="58" t="str">
        <f>'3.급수구역 분리'!B69</f>
        <v>오산리</v>
      </c>
      <c r="L41" s="50" t="s">
        <v>1575</v>
      </c>
      <c r="M41" s="58" t="str">
        <f>'3.급수구역 분리'!B145</f>
        <v>항월 1</v>
      </c>
      <c r="N41" s="50"/>
      <c r="O41" s="58" t="str">
        <f>'3.급수구역 분리'!C163</f>
        <v>득윤 2</v>
      </c>
      <c r="P41" s="50"/>
      <c r="Q41" s="50"/>
    </row>
    <row r="42" spans="2:17" ht="18" customHeight="1">
      <c r="B42" s="50"/>
      <c r="C42" s="50"/>
      <c r="D42" s="50"/>
      <c r="E42" s="50"/>
      <c r="F42" s="50"/>
      <c r="G42" s="50"/>
      <c r="H42" s="50"/>
      <c r="I42" s="58" t="str">
        <f>'3.급수구역 분리'!D24</f>
        <v>황화정 3</v>
      </c>
      <c r="J42" s="50"/>
      <c r="K42" s="58" t="str">
        <f>'3.급수구역 분리'!B70</f>
        <v>신양 1</v>
      </c>
      <c r="L42" s="50"/>
      <c r="M42" s="58" t="str">
        <f>'3.급수구역 분리'!C145</f>
        <v>항월 2</v>
      </c>
      <c r="N42" s="50"/>
      <c r="O42" s="58" t="str">
        <f>'3.급수구역 분리'!D163</f>
        <v>득윤 3</v>
      </c>
      <c r="P42" s="50"/>
      <c r="Q42" s="50"/>
    </row>
    <row r="43" spans="2:17" ht="18" customHeight="1">
      <c r="B43" s="50"/>
      <c r="C43" s="50"/>
      <c r="D43" s="50"/>
      <c r="E43" s="50"/>
      <c r="F43" s="50"/>
      <c r="G43" s="50"/>
      <c r="H43" s="50"/>
      <c r="I43" s="58" t="str">
        <f>'3.급수구역 분리'!E24</f>
        <v>황화정 4</v>
      </c>
      <c r="J43" s="50"/>
      <c r="K43" s="58" t="str">
        <f>'3.급수구역 분리'!C70</f>
        <v>신양 2</v>
      </c>
      <c r="L43" s="50"/>
      <c r="M43" s="58" t="str">
        <f>'3.급수구역 분리'!D145</f>
        <v>항월 3</v>
      </c>
      <c r="N43" s="50"/>
      <c r="O43" s="58" t="str">
        <f>'3.급수구역 분리'!B164</f>
        <v>갈산 1</v>
      </c>
      <c r="P43" s="50"/>
      <c r="Q43" s="50"/>
    </row>
    <row r="44" spans="2:17" ht="18" customHeight="1">
      <c r="B44" s="50"/>
      <c r="C44" s="50"/>
      <c r="D44" s="50"/>
      <c r="E44" s="50"/>
      <c r="F44" s="50"/>
      <c r="G44" s="50"/>
      <c r="H44" s="50"/>
      <c r="I44" s="58" t="str">
        <f>'3.급수구역 분리'!B25</f>
        <v>안심 1</v>
      </c>
      <c r="J44" s="50" t="s">
        <v>1567</v>
      </c>
      <c r="K44" s="58" t="str">
        <f>'3.급수구역 분리'!B71</f>
        <v>인천 1</v>
      </c>
      <c r="L44" s="50"/>
      <c r="M44" s="58" t="str">
        <f>'3.급수구역 분리'!E145</f>
        <v>항월 4</v>
      </c>
      <c r="N44" s="50"/>
      <c r="O44" s="58" t="str">
        <f>'3.급수구역 분리'!C164</f>
        <v>갈산 2</v>
      </c>
      <c r="P44" s="50"/>
      <c r="Q44" s="50"/>
    </row>
    <row r="45" spans="2:17" ht="18" customHeight="1">
      <c r="B45" s="50"/>
      <c r="C45" s="50"/>
      <c r="D45" s="50"/>
      <c r="E45" s="50"/>
      <c r="F45" s="50"/>
      <c r="G45" s="50"/>
      <c r="H45" s="50"/>
      <c r="I45" s="58" t="str">
        <f>'3.급수구역 분리'!C25</f>
        <v>안심 2</v>
      </c>
      <c r="J45" s="50"/>
      <c r="K45" s="58" t="str">
        <f>'3.급수구역 분리'!C71</f>
        <v>인천 2</v>
      </c>
      <c r="L45" s="50"/>
      <c r="M45" s="58" t="str">
        <f>'3.급수구역 분리'!B146</f>
        <v>왕전 1</v>
      </c>
      <c r="N45" s="50"/>
      <c r="O45" s="58" t="str">
        <f>'3.급수구역 분리'!B165</f>
        <v>광 리</v>
      </c>
      <c r="P45" s="50"/>
      <c r="Q45" s="50"/>
    </row>
    <row r="46" spans="2:17" ht="18" customHeight="1">
      <c r="B46" s="50"/>
      <c r="C46" s="50"/>
      <c r="D46" s="50"/>
      <c r="E46" s="50"/>
      <c r="F46" s="50"/>
      <c r="G46" s="50"/>
      <c r="H46" s="50"/>
      <c r="I46" s="58" t="str">
        <f>'3.급수구역 분리'!D25</f>
        <v>안심 3</v>
      </c>
      <c r="J46" s="50"/>
      <c r="K46" s="58" t="str">
        <f>'3.급수구역 분리'!D71</f>
        <v>인천 3</v>
      </c>
      <c r="L46" s="50"/>
      <c r="M46" s="58" t="str">
        <f>'3.급수구역 분리'!C146</f>
        <v>왕전 3</v>
      </c>
      <c r="N46" s="50"/>
      <c r="O46" s="58" t="str">
        <f>'3.급수구역 분리'!B166</f>
        <v>이사 1</v>
      </c>
      <c r="P46" s="50"/>
      <c r="Q46" s="50"/>
    </row>
    <row r="47" spans="2:17" ht="18" customHeight="1">
      <c r="B47" s="50"/>
      <c r="C47" s="50"/>
      <c r="D47" s="50"/>
      <c r="E47" s="50"/>
      <c r="F47" s="50"/>
      <c r="G47" s="50"/>
      <c r="H47" s="50"/>
      <c r="I47" s="58" t="str">
        <f>'3.급수구역 분리'!E25</f>
        <v>안심 4</v>
      </c>
      <c r="J47" s="50"/>
      <c r="K47" s="58" t="str">
        <f>'3.급수구역 분리'!E71</f>
        <v>인천 4</v>
      </c>
      <c r="L47" s="50"/>
      <c r="M47" s="58" t="str">
        <f>'3.급수구역 분리'!B147</f>
        <v>천동 1</v>
      </c>
      <c r="N47" s="50"/>
      <c r="O47" s="58" t="str">
        <f>'3.급수구역 분리'!C166</f>
        <v>이사 2</v>
      </c>
      <c r="P47" s="50"/>
      <c r="Q47" s="50"/>
    </row>
    <row r="48" spans="2:17" ht="18" customHeight="1">
      <c r="B48" s="50"/>
      <c r="C48" s="50"/>
      <c r="D48" s="50"/>
      <c r="E48" s="50"/>
      <c r="F48" s="50"/>
      <c r="G48" s="50"/>
      <c r="H48" s="50"/>
      <c r="I48" s="58" t="str">
        <f>'3.급수구역 분리'!F25</f>
        <v>안심 5</v>
      </c>
      <c r="J48" s="50"/>
      <c r="K48" s="58" t="str">
        <f>'3.급수구역 분리'!B72</f>
        <v>도평 1</v>
      </c>
      <c r="L48" s="50"/>
      <c r="M48" s="58" t="str">
        <f>'3.급수구역 분리'!C147</f>
        <v>천동 2</v>
      </c>
      <c r="N48" s="50"/>
      <c r="O48" s="58" t="str">
        <f>'3.급수구역 분리'!B167</f>
        <v>산동리</v>
      </c>
      <c r="P48" s="50"/>
      <c r="Q48" s="50"/>
    </row>
    <row r="49" spans="2:17" ht="18" customHeight="1">
      <c r="B49" s="50"/>
      <c r="C49" s="50"/>
      <c r="D49" s="50"/>
      <c r="E49" s="50"/>
      <c r="F49" s="50"/>
      <c r="G49" s="50"/>
      <c r="H49" s="50"/>
      <c r="I49" s="58" t="str">
        <f>'3.급수구역 분리'!G25</f>
        <v>안심 6</v>
      </c>
      <c r="J49" s="50"/>
      <c r="K49" s="58" t="str">
        <f>'3.급수구역 분리'!C72</f>
        <v>도평 2</v>
      </c>
      <c r="L49" s="50"/>
      <c r="M49" s="58" t="str">
        <f>'3.급수구역 분리'!D147</f>
        <v>천동 3</v>
      </c>
      <c r="N49" s="50"/>
      <c r="O49" s="58" t="str">
        <f>'3.급수구역 분리'!B168</f>
        <v>천동 4</v>
      </c>
      <c r="P49" s="50"/>
      <c r="Q49" s="50"/>
    </row>
    <row r="50" spans="2:17" ht="18" customHeight="1">
      <c r="B50" s="50"/>
      <c r="C50" s="50"/>
      <c r="D50" s="50"/>
      <c r="E50" s="50"/>
      <c r="F50" s="50"/>
      <c r="G50" s="50"/>
      <c r="H50" s="50"/>
      <c r="I50" s="58" t="str">
        <f>'3.급수구역 분리'!H25</f>
        <v>안심 7</v>
      </c>
      <c r="J50" s="50"/>
      <c r="K50" s="58" t="str">
        <f>'3.급수구역 분리'!D72</f>
        <v>도평 3</v>
      </c>
      <c r="L50" s="50"/>
      <c r="M50" s="58" t="str">
        <f>'3.급수구역 분리'!B148</f>
        <v>사월 2</v>
      </c>
      <c r="N50" s="50"/>
      <c r="O50" s="58" t="str">
        <f>'3.급수구역 분리'!B169</f>
        <v>왕전 2</v>
      </c>
      <c r="P50" s="50"/>
      <c r="Q50" s="50"/>
    </row>
    <row r="51" spans="2:17" ht="18" customHeight="1">
      <c r="B51" s="50"/>
      <c r="C51" s="50"/>
      <c r="D51" s="50"/>
      <c r="E51" s="50"/>
      <c r="F51" s="50"/>
      <c r="G51" s="50"/>
      <c r="H51" s="50"/>
      <c r="I51" s="58" t="str">
        <f>'3.급수구역 분리'!I25</f>
        <v>안심 8</v>
      </c>
      <c r="J51" s="50"/>
      <c r="K51" s="58" t="str">
        <f>'3.급수구역 분리'!B73</f>
        <v>임화 1</v>
      </c>
      <c r="L51" s="50"/>
      <c r="M51" s="58" t="str">
        <f>'3.급수구역 분리'!C148</f>
        <v>사월 3</v>
      </c>
      <c r="N51" s="50"/>
      <c r="O51" s="58" t="str">
        <f>'3.급수구역 분리'!B171</f>
        <v>사월 1</v>
      </c>
      <c r="P51" s="50"/>
      <c r="Q51" s="50"/>
    </row>
    <row r="52" spans="2:17" ht="18" customHeight="1">
      <c r="B52" s="50"/>
      <c r="C52" s="50"/>
      <c r="D52" s="50"/>
      <c r="E52" s="50"/>
      <c r="F52" s="50"/>
      <c r="G52" s="50"/>
      <c r="H52" s="50"/>
      <c r="I52" s="58" t="str">
        <f>'3.급수구역 분리'!J25</f>
        <v>안심 9</v>
      </c>
      <c r="J52" s="50"/>
      <c r="K52" s="58" t="str">
        <f>'3.급수구역 분리'!C73</f>
        <v>임화 2</v>
      </c>
      <c r="L52" s="50"/>
      <c r="M52" s="50"/>
      <c r="N52" s="50"/>
      <c r="O52" s="58" t="str">
        <f>'3.급수구역 분리'!B172</f>
        <v>율리 1</v>
      </c>
      <c r="P52" s="50"/>
      <c r="Q52" s="50"/>
    </row>
    <row r="53" spans="2:17" ht="18" customHeight="1">
      <c r="B53" s="50"/>
      <c r="C53" s="50"/>
      <c r="D53" s="50"/>
      <c r="E53" s="50"/>
      <c r="F53" s="50"/>
      <c r="G53" s="50"/>
      <c r="H53" s="50"/>
      <c r="I53" s="58" t="str">
        <f>'3.급수구역 분리'!B26</f>
        <v>봉동 1</v>
      </c>
      <c r="J53" s="50"/>
      <c r="K53" s="58" t="str">
        <f>'3.급수구역 분리'!D73</f>
        <v>임화 3</v>
      </c>
      <c r="L53" s="50"/>
      <c r="M53" s="50"/>
      <c r="N53" s="50"/>
      <c r="O53" s="58" t="str">
        <f>'3.급수구역 분리'!C172</f>
        <v>율리 2</v>
      </c>
      <c r="P53" s="50"/>
      <c r="Q53" s="50"/>
    </row>
    <row r="54" spans="2:17" ht="18" customHeight="1">
      <c r="B54" s="50"/>
      <c r="C54" s="50"/>
      <c r="D54" s="50"/>
      <c r="E54" s="50"/>
      <c r="F54" s="50"/>
      <c r="G54" s="50"/>
      <c r="H54" s="50"/>
      <c r="I54" s="58" t="str">
        <f>'3.급수구역 분리'!C26</f>
        <v>봉동 2</v>
      </c>
      <c r="J54" s="50"/>
      <c r="K54" s="58" t="str">
        <f>'3.급수구역 분리'!E73</f>
        <v>임화 4</v>
      </c>
      <c r="L54" s="50"/>
      <c r="M54" s="50"/>
      <c r="N54" s="50"/>
      <c r="O54" s="58" t="str">
        <f>'3.급수구역 분리'!D172</f>
        <v>율리 3</v>
      </c>
      <c r="P54" s="50"/>
      <c r="Q54" s="50"/>
    </row>
    <row r="55" spans="2:17" ht="18" customHeight="1">
      <c r="B55" s="50"/>
      <c r="C55" s="50"/>
      <c r="D55" s="50"/>
      <c r="E55" s="50"/>
      <c r="F55" s="50"/>
      <c r="G55" s="50"/>
      <c r="H55" s="50"/>
      <c r="I55" s="58" t="str">
        <f>'3.급수구역 분리'!D26</f>
        <v>봉동 3</v>
      </c>
      <c r="J55" s="50"/>
      <c r="K55" s="58" t="str">
        <f>'3.급수구역 분리'!B74</f>
        <v>양촌 1</v>
      </c>
      <c r="L55" s="50"/>
      <c r="M55" s="50"/>
      <c r="N55" s="50"/>
      <c r="O55" s="58" t="str">
        <f>'3.급수구역 분리'!B173</f>
        <v>오강 1</v>
      </c>
      <c r="P55" s="50"/>
      <c r="Q55" s="50"/>
    </row>
    <row r="56" spans="2:17" ht="18" customHeight="1">
      <c r="B56" s="50"/>
      <c r="C56" s="50"/>
      <c r="D56" s="50"/>
      <c r="E56" s="50"/>
      <c r="F56" s="50"/>
      <c r="G56" s="50"/>
      <c r="H56" s="50"/>
      <c r="I56" s="58" t="str">
        <f>'3.급수구역 분리'!E26</f>
        <v>봉동 4</v>
      </c>
      <c r="J56" s="50"/>
      <c r="K56" s="58" t="str">
        <f>'3.급수구역 분리'!C74</f>
        <v>양촌 2</v>
      </c>
      <c r="L56" s="50"/>
      <c r="M56" s="50"/>
      <c r="N56" s="50"/>
      <c r="O56" s="58" t="str">
        <f>'3.급수구역 분리'!C173</f>
        <v>오강 2</v>
      </c>
      <c r="P56" s="50"/>
      <c r="Q56" s="50"/>
    </row>
    <row r="57" spans="2:17" ht="18" customHeight="1">
      <c r="B57" s="50"/>
      <c r="C57" s="50"/>
      <c r="D57" s="50"/>
      <c r="E57" s="50"/>
      <c r="F57" s="50"/>
      <c r="G57" s="50"/>
      <c r="H57" s="50"/>
      <c r="I57" s="58" t="str">
        <f>'3.급수구역 분리'!F26</f>
        <v>봉동 5</v>
      </c>
      <c r="J57" s="50"/>
      <c r="K57" s="58" t="str">
        <f>'3.급수구역 분리'!B75</f>
        <v>신기 1</v>
      </c>
      <c r="L57" s="50"/>
      <c r="M57" s="50"/>
      <c r="N57" s="50"/>
      <c r="O57" s="50"/>
      <c r="P57" s="50"/>
      <c r="Q57" s="50"/>
    </row>
    <row r="58" spans="2:17" ht="18" customHeight="1">
      <c r="B58" s="50"/>
      <c r="C58" s="50"/>
      <c r="D58" s="50"/>
      <c r="E58" s="50"/>
      <c r="F58" s="50"/>
      <c r="G58" s="50"/>
      <c r="H58" s="50"/>
      <c r="I58" s="58" t="str">
        <f>'3.급수구역 분리'!G26</f>
        <v>봉동 6</v>
      </c>
      <c r="J58" s="50"/>
      <c r="K58" s="58" t="str">
        <f>'3.급수구역 분리'!C75</f>
        <v>신기 2</v>
      </c>
      <c r="L58" s="50"/>
      <c r="M58" s="50"/>
      <c r="N58" s="50"/>
      <c r="O58" s="50"/>
      <c r="P58" s="50"/>
      <c r="Q58" s="50"/>
    </row>
    <row r="59" spans="2:17" ht="18" customHeight="1">
      <c r="B59" s="50"/>
      <c r="C59" s="50"/>
      <c r="D59" s="50"/>
      <c r="E59" s="50"/>
      <c r="F59" s="50"/>
      <c r="G59" s="50"/>
      <c r="H59" s="50" t="s">
        <v>1552</v>
      </c>
      <c r="I59" s="58" t="str">
        <f>'3.급수구역 분리'!B27</f>
        <v>연서 1</v>
      </c>
      <c r="J59" s="50"/>
      <c r="K59" s="58" t="str">
        <f>'3.급수구역 분리'!B76</f>
        <v>오산 1</v>
      </c>
      <c r="L59" s="50"/>
      <c r="M59" s="50"/>
      <c r="N59" s="50"/>
      <c r="O59" s="50"/>
      <c r="P59" s="50"/>
      <c r="Q59" s="50"/>
    </row>
    <row r="60" spans="2:17" ht="18" customHeight="1">
      <c r="B60" s="50"/>
      <c r="C60" s="50"/>
      <c r="D60" s="50"/>
      <c r="E60" s="50"/>
      <c r="F60" s="50"/>
      <c r="G60" s="50"/>
      <c r="H60" s="50"/>
      <c r="I60" s="58" t="str">
        <f>'3.급수구역 분리'!C27</f>
        <v>연서 2</v>
      </c>
      <c r="J60" s="50"/>
      <c r="K60" s="58" t="str">
        <f>'3.급수구역 분리'!C76</f>
        <v>오산 2</v>
      </c>
      <c r="L60" s="50"/>
      <c r="M60" s="50"/>
      <c r="N60" s="50"/>
      <c r="O60" s="50"/>
      <c r="P60" s="50"/>
      <c r="Q60" s="50"/>
    </row>
    <row r="61" spans="2:17" ht="18" customHeight="1">
      <c r="B61" s="50"/>
      <c r="C61" s="50"/>
      <c r="D61" s="50"/>
      <c r="E61" s="50"/>
      <c r="F61" s="50"/>
      <c r="G61" s="50"/>
      <c r="H61" s="50"/>
      <c r="I61" s="58" t="str">
        <f>'3.급수구역 분리'!D27</f>
        <v>연서 3</v>
      </c>
      <c r="J61" s="50"/>
      <c r="K61" s="58" t="str">
        <f>'3.급수구역 분리'!B77</f>
        <v>채광 1</v>
      </c>
      <c r="L61" s="50"/>
      <c r="M61" s="50"/>
      <c r="N61" s="50"/>
      <c r="O61" s="50"/>
      <c r="P61" s="50"/>
      <c r="Q61" s="50"/>
    </row>
    <row r="62" spans="2:17" ht="18" customHeight="1">
      <c r="B62" s="50"/>
      <c r="C62" s="50"/>
      <c r="D62" s="50"/>
      <c r="E62" s="50"/>
      <c r="F62" s="50"/>
      <c r="G62" s="50"/>
      <c r="H62" s="50"/>
      <c r="I62" s="58" t="str">
        <f>'3.급수구역 분리'!B28</f>
        <v>토양 1</v>
      </c>
      <c r="J62" s="50"/>
      <c r="K62" s="58" t="str">
        <f>'3.급수구역 분리'!C77</f>
        <v>채광 2</v>
      </c>
      <c r="L62" s="50"/>
      <c r="M62" s="50"/>
      <c r="N62" s="50"/>
      <c r="O62" s="50"/>
      <c r="P62" s="50"/>
      <c r="Q62" s="50"/>
    </row>
    <row r="63" spans="2:17" ht="18" customHeight="1">
      <c r="B63" s="50"/>
      <c r="C63" s="50"/>
      <c r="D63" s="50"/>
      <c r="E63" s="50"/>
      <c r="F63" s="50"/>
      <c r="G63" s="50"/>
      <c r="H63" s="50"/>
      <c r="I63" s="58" t="str">
        <f>'3.급수구역 분리'!C28</f>
        <v>토양 3</v>
      </c>
      <c r="J63" s="50"/>
      <c r="K63" s="58" t="str">
        <f>'3.급수구역 분리'!B78</f>
        <v>남산- 1</v>
      </c>
      <c r="L63" s="50"/>
      <c r="M63" s="50"/>
      <c r="N63" s="50"/>
      <c r="O63" s="50"/>
      <c r="P63" s="50"/>
      <c r="Q63" s="50"/>
    </row>
    <row r="64" spans="2:17" ht="18" customHeight="1">
      <c r="B64" s="50"/>
      <c r="C64" s="50"/>
      <c r="D64" s="50"/>
      <c r="E64" s="50"/>
      <c r="F64" s="50"/>
      <c r="G64" s="50"/>
      <c r="H64" s="50"/>
      <c r="I64" s="58">
        <f>'3.급수구역 분리'!D28</f>
        <v>0</v>
      </c>
      <c r="J64" s="50"/>
      <c r="K64" s="58" t="str">
        <f>'3.급수구역 분리'!C78</f>
        <v>남산- 2</v>
      </c>
      <c r="L64" s="50"/>
      <c r="M64" s="50"/>
      <c r="N64" s="50"/>
      <c r="O64" s="50"/>
      <c r="P64" s="50"/>
      <c r="Q64" s="50"/>
    </row>
    <row r="65" spans="2:17" ht="18" customHeight="1">
      <c r="B65" s="50"/>
      <c r="C65" s="50"/>
      <c r="D65" s="50"/>
      <c r="E65" s="50"/>
      <c r="F65" s="50"/>
      <c r="G65" s="50"/>
      <c r="H65" s="50"/>
      <c r="I65" s="58" t="str">
        <f>'3.급수구역 분리'!B29</f>
        <v>시묘 1</v>
      </c>
      <c r="J65" s="50"/>
      <c r="K65" s="58" t="str">
        <f>'3.급수구역 분리'!B79</f>
        <v>반암 1</v>
      </c>
      <c r="L65" s="50"/>
      <c r="M65" s="50"/>
      <c r="N65" s="50"/>
      <c r="O65" s="50"/>
      <c r="P65" s="50"/>
      <c r="Q65" s="50"/>
    </row>
    <row r="66" spans="2:17" ht="18" customHeight="1">
      <c r="B66" s="50"/>
      <c r="C66" s="50"/>
      <c r="D66" s="50"/>
      <c r="E66" s="50"/>
      <c r="F66" s="50"/>
      <c r="G66" s="50"/>
      <c r="H66" s="50"/>
      <c r="I66" s="58" t="str">
        <f>'3.급수구역 분리'!C29</f>
        <v>시묘 2</v>
      </c>
      <c r="J66" s="50"/>
      <c r="K66" s="58" t="str">
        <f>'3.급수구역 분리'!C79</f>
        <v>반암 2</v>
      </c>
      <c r="L66" s="50"/>
      <c r="M66" s="50"/>
      <c r="N66" s="50"/>
      <c r="O66" s="50"/>
      <c r="P66" s="50"/>
      <c r="Q66" s="50"/>
    </row>
    <row r="67" spans="2:17" ht="18" customHeight="1">
      <c r="B67" s="50"/>
      <c r="C67" s="50"/>
      <c r="D67" s="50"/>
      <c r="E67" s="50"/>
      <c r="F67" s="50"/>
      <c r="G67" s="50"/>
      <c r="H67" s="50"/>
      <c r="I67" s="58" t="str">
        <f>'3.급수구역 분리'!D29</f>
        <v>시묘 3</v>
      </c>
      <c r="J67" s="50"/>
      <c r="K67" s="58" t="str">
        <f>'3.급수구역 분리'!B80</f>
        <v>산직 1</v>
      </c>
      <c r="L67" s="50"/>
      <c r="M67" s="50"/>
      <c r="N67" s="50"/>
      <c r="O67" s="50"/>
      <c r="P67" s="50"/>
      <c r="Q67" s="50"/>
    </row>
    <row r="68" spans="2:17" ht="18" customHeight="1">
      <c r="B68" s="50"/>
      <c r="C68" s="50"/>
      <c r="D68" s="50"/>
      <c r="E68" s="50"/>
      <c r="F68" s="50"/>
      <c r="G68" s="50"/>
      <c r="H68" s="50"/>
      <c r="I68" s="58" t="str">
        <f>'3.급수구역 분리'!E29</f>
        <v>시묘 4</v>
      </c>
      <c r="J68" s="50"/>
      <c r="K68" s="58" t="str">
        <f>'3.급수구역 분리'!C80</f>
        <v>산직 2</v>
      </c>
      <c r="L68" s="50"/>
      <c r="M68" s="50"/>
      <c r="N68" s="50"/>
      <c r="O68" s="50"/>
      <c r="P68" s="50"/>
      <c r="Q68" s="50"/>
    </row>
    <row r="69" spans="2:17" ht="18" customHeight="1">
      <c r="B69" s="50"/>
      <c r="C69" s="50"/>
      <c r="D69" s="50"/>
      <c r="E69" s="50"/>
      <c r="F69" s="50"/>
      <c r="G69" s="50"/>
      <c r="H69" s="50"/>
      <c r="I69" s="58" t="str">
        <f>'3.급수구역 분리'!B30</f>
        <v>용산 1</v>
      </c>
      <c r="J69" s="50"/>
      <c r="K69" s="58" t="str">
        <f>'3.급수구역 분리'!B81</f>
        <v>모촌 1</v>
      </c>
      <c r="L69" s="50"/>
      <c r="M69" s="50"/>
      <c r="N69" s="50"/>
      <c r="O69" s="50"/>
      <c r="P69" s="50"/>
      <c r="Q69" s="50"/>
    </row>
    <row r="70" spans="2:17" ht="18" customHeight="1">
      <c r="B70" s="50"/>
      <c r="C70" s="50"/>
      <c r="D70" s="50"/>
      <c r="E70" s="50"/>
      <c r="F70" s="50"/>
      <c r="G70" s="50"/>
      <c r="H70" s="50"/>
      <c r="I70" s="58" t="str">
        <f>'3.급수구역 분리'!C30</f>
        <v>용산 2</v>
      </c>
      <c r="J70" s="50"/>
      <c r="K70" s="58" t="str">
        <f>'3.급수구역 분리'!C81</f>
        <v>모촌 2</v>
      </c>
      <c r="L70" s="50"/>
      <c r="M70" s="50"/>
      <c r="N70" s="50"/>
      <c r="O70" s="50"/>
      <c r="P70" s="50"/>
      <c r="Q70" s="50"/>
    </row>
    <row r="71" spans="2:17" ht="18" customHeight="1">
      <c r="B71" s="50"/>
      <c r="C71" s="50"/>
      <c r="D71" s="50"/>
      <c r="E71" s="50"/>
      <c r="F71" s="50"/>
      <c r="G71" s="50"/>
      <c r="H71" s="50"/>
      <c r="I71" s="58" t="str">
        <f>'3.급수구역 분리'!D30</f>
        <v>용산 3</v>
      </c>
      <c r="J71" s="50"/>
      <c r="K71" s="58" t="str">
        <f>'3.급수구역 분리'!D81</f>
        <v>모촌 3</v>
      </c>
      <c r="L71" s="50"/>
      <c r="M71" s="50"/>
      <c r="N71" s="50"/>
      <c r="O71" s="50"/>
      <c r="P71" s="50"/>
      <c r="Q71" s="50"/>
    </row>
    <row r="72" spans="2:17" ht="18" customHeight="1">
      <c r="B72" s="50"/>
      <c r="C72" s="50"/>
      <c r="D72" s="50"/>
      <c r="E72" s="50"/>
      <c r="F72" s="50"/>
      <c r="G72" s="50"/>
      <c r="H72" s="50"/>
      <c r="I72" s="58" t="str">
        <f>'3.급수구역 분리'!B31</f>
        <v>교촌 1</v>
      </c>
      <c r="J72" s="50"/>
      <c r="K72" s="58" t="str">
        <f>'3.급수구역 분리'!B82</f>
        <v>신흥 1</v>
      </c>
      <c r="L72" s="50"/>
      <c r="M72" s="50"/>
      <c r="N72" s="50"/>
      <c r="O72" s="50"/>
      <c r="P72" s="50"/>
      <c r="Q72" s="50"/>
    </row>
    <row r="73" spans="2:17" ht="18" customHeight="1">
      <c r="B73" s="50"/>
      <c r="C73" s="50"/>
      <c r="D73" s="50"/>
      <c r="E73" s="50"/>
      <c r="F73" s="50"/>
      <c r="G73" s="50"/>
      <c r="H73" s="50"/>
      <c r="I73" s="58" t="str">
        <f>'3.급수구역 분리'!C31</f>
        <v>교촌 3</v>
      </c>
      <c r="J73" s="50"/>
      <c r="K73" s="58" t="str">
        <f>'3.급수구역 분리'!C82</f>
        <v>신흥 2</v>
      </c>
      <c r="L73" s="50"/>
      <c r="M73" s="50"/>
      <c r="N73" s="50"/>
      <c r="O73" s="50"/>
      <c r="P73" s="50"/>
      <c r="Q73" s="50"/>
    </row>
    <row r="74" spans="2:17" ht="18" customHeight="1">
      <c r="B74" s="50"/>
      <c r="C74" s="50"/>
      <c r="D74" s="50"/>
      <c r="E74" s="50"/>
      <c r="F74" s="50"/>
      <c r="G74" s="50"/>
      <c r="H74" s="50"/>
      <c r="I74" s="58" t="str">
        <f>'3.급수구역 분리'!B32</f>
        <v>와야리</v>
      </c>
      <c r="J74" s="50"/>
      <c r="K74" s="58" t="str">
        <f>'3.급수구역 분리'!B83</f>
        <v>거사 1</v>
      </c>
      <c r="L74" s="50"/>
      <c r="M74" s="50"/>
      <c r="N74" s="50"/>
      <c r="O74" s="50"/>
      <c r="P74" s="50"/>
      <c r="Q74" s="50"/>
    </row>
    <row r="75" spans="2:17" ht="18" customHeight="1">
      <c r="B75" s="50"/>
      <c r="C75" s="50"/>
      <c r="D75" s="50"/>
      <c r="E75" s="50"/>
      <c r="F75" s="50"/>
      <c r="G75" s="50"/>
      <c r="H75" s="50"/>
      <c r="I75" s="58" t="str">
        <f>'3.급수구역 분리'!B33</f>
        <v>성덕리</v>
      </c>
      <c r="J75" s="50"/>
      <c r="K75" s="58" t="str">
        <f>'3.급수구역 분리'!C83</f>
        <v>거사 2</v>
      </c>
      <c r="L75" s="50"/>
      <c r="M75" s="50"/>
      <c r="N75" s="50"/>
      <c r="O75" s="50"/>
      <c r="P75" s="50"/>
      <c r="Q75" s="50"/>
    </row>
    <row r="76" spans="2:17" ht="18" customHeight="1">
      <c r="B76" s="50"/>
      <c r="C76" s="50"/>
      <c r="D76" s="50"/>
      <c r="E76" s="50"/>
      <c r="F76" s="50"/>
      <c r="G76" s="50"/>
      <c r="H76" s="50"/>
      <c r="I76" s="58" t="str">
        <f>'3.급수구역 분리'!B34</f>
        <v>성평 1</v>
      </c>
      <c r="J76" s="50"/>
      <c r="K76" s="58" t="str">
        <f>'3.급수구역 분리'!D83</f>
        <v>거사 3</v>
      </c>
      <c r="L76" s="50"/>
      <c r="M76" s="50"/>
      <c r="N76" s="50"/>
      <c r="O76" s="50"/>
      <c r="P76" s="50"/>
      <c r="Q76" s="50"/>
    </row>
    <row r="77" spans="2:17" ht="18" customHeight="1">
      <c r="B77" s="50"/>
      <c r="C77" s="50"/>
      <c r="D77" s="50"/>
      <c r="E77" s="50"/>
      <c r="F77" s="50"/>
      <c r="G77" s="50"/>
      <c r="H77" s="50"/>
      <c r="I77" s="58" t="str">
        <f>'3.급수구역 분리'!C34</f>
        <v>성평 2</v>
      </c>
      <c r="J77" s="50"/>
      <c r="K77" s="58" t="str">
        <f>'3.급수구역 분리'!B84</f>
        <v>반곡 1</v>
      </c>
      <c r="L77" s="50"/>
      <c r="M77" s="50"/>
      <c r="N77" s="50"/>
      <c r="O77" s="50"/>
      <c r="P77" s="50"/>
      <c r="Q77" s="50"/>
    </row>
    <row r="78" spans="2:17" ht="18" customHeight="1">
      <c r="B78" s="50"/>
      <c r="C78" s="50"/>
      <c r="D78" s="50"/>
      <c r="E78" s="50"/>
      <c r="F78" s="50"/>
      <c r="G78" s="50"/>
      <c r="H78" s="50" t="s">
        <v>1561</v>
      </c>
      <c r="I78" s="58" t="str">
        <f>'3.급수구역 분리'!B35</f>
        <v>육곡 1</v>
      </c>
      <c r="J78" s="50"/>
      <c r="K78" s="58" t="str">
        <f>'3.급수구역 분리'!C84</f>
        <v>반곡 2</v>
      </c>
      <c r="L78" s="50"/>
      <c r="M78" s="50"/>
      <c r="N78" s="50"/>
      <c r="O78" s="50"/>
      <c r="P78" s="50"/>
      <c r="Q78" s="50"/>
    </row>
    <row r="79" spans="2:17" ht="18" customHeight="1">
      <c r="B79" s="50"/>
      <c r="C79" s="50"/>
      <c r="D79" s="50"/>
      <c r="E79" s="50"/>
      <c r="F79" s="50"/>
      <c r="G79" s="50"/>
      <c r="H79" s="50"/>
      <c r="I79" s="58" t="str">
        <f>'3.급수구역 분리'!C35</f>
        <v>육곡 2</v>
      </c>
      <c r="J79" s="50"/>
      <c r="K79" s="58" t="str">
        <f>'3.급수구역 분리'!B85</f>
        <v>명암 1</v>
      </c>
      <c r="L79" s="50"/>
      <c r="M79" s="50"/>
      <c r="N79" s="50"/>
      <c r="O79" s="50"/>
      <c r="P79" s="50"/>
      <c r="Q79" s="50"/>
    </row>
    <row r="80" spans="2:17" ht="18" customHeight="1">
      <c r="B80" s="50"/>
      <c r="C80" s="50"/>
      <c r="D80" s="50"/>
      <c r="E80" s="50"/>
      <c r="F80" s="50"/>
      <c r="G80" s="50"/>
      <c r="H80" s="50"/>
      <c r="I80" s="58" t="str">
        <f>'3.급수구역 분리'!B36</f>
        <v>강청 1</v>
      </c>
      <c r="J80" s="50"/>
      <c r="K80" s="58" t="str">
        <f>'3.급수구역 분리'!C85</f>
        <v>명암 2</v>
      </c>
      <c r="L80" s="50"/>
      <c r="M80" s="50"/>
      <c r="N80" s="50"/>
      <c r="O80" s="50"/>
      <c r="P80" s="50"/>
      <c r="Q80" s="50"/>
    </row>
    <row r="81" spans="2:17" ht="18" customHeight="1">
      <c r="B81" s="50"/>
      <c r="C81" s="50"/>
      <c r="D81" s="50"/>
      <c r="E81" s="50"/>
      <c r="F81" s="50"/>
      <c r="G81" s="50"/>
      <c r="H81" s="50"/>
      <c r="I81" s="58" t="str">
        <f>'3.급수구역 분리'!B37</f>
        <v>목곡 1</v>
      </c>
      <c r="J81" s="50"/>
      <c r="K81" s="58" t="str">
        <f>'3.급수구역 분리'!B86</f>
        <v>석서 1</v>
      </c>
      <c r="L81" s="50"/>
      <c r="M81" s="50"/>
      <c r="N81" s="50"/>
      <c r="O81" s="50"/>
      <c r="P81" s="50"/>
      <c r="Q81" s="50"/>
    </row>
    <row r="82" spans="2:17" ht="18" customHeight="1">
      <c r="B82" s="50"/>
      <c r="C82" s="50"/>
      <c r="D82" s="50"/>
      <c r="E82" s="50"/>
      <c r="F82" s="50"/>
      <c r="G82" s="50"/>
      <c r="H82" s="50"/>
      <c r="I82" s="58" t="str">
        <f>'3.급수구역 분리'!C37</f>
        <v>목곡 2</v>
      </c>
      <c r="J82" s="50"/>
      <c r="K82" s="58" t="str">
        <f>'3.급수구역 분리'!C86</f>
        <v>석서 2</v>
      </c>
      <c r="L82" s="50"/>
      <c r="M82" s="50"/>
      <c r="N82" s="50"/>
      <c r="O82" s="50"/>
      <c r="P82" s="50"/>
      <c r="Q82" s="50"/>
    </row>
    <row r="83" spans="2:17" ht="18" customHeight="1">
      <c r="B83" s="50"/>
      <c r="C83" s="50"/>
      <c r="D83" s="50"/>
      <c r="E83" s="50"/>
      <c r="F83" s="50"/>
      <c r="G83" s="50"/>
      <c r="H83" s="50"/>
      <c r="I83" s="58" t="str">
        <f>'3.급수구역 분리'!B38</f>
        <v>함적 1</v>
      </c>
      <c r="J83" s="50"/>
      <c r="K83" s="58" t="str">
        <f>'3.급수구역 분리'!B87</f>
        <v>중산 1</v>
      </c>
      <c r="L83" s="50"/>
      <c r="M83" s="50"/>
      <c r="N83" s="50"/>
      <c r="O83" s="50"/>
      <c r="P83" s="50"/>
      <c r="Q83" s="50"/>
    </row>
    <row r="84" spans="2:17" ht="18" customHeight="1">
      <c r="B84" s="50"/>
      <c r="C84" s="50"/>
      <c r="D84" s="50"/>
      <c r="E84" s="50"/>
      <c r="F84" s="50"/>
      <c r="G84" s="50"/>
      <c r="H84" s="50"/>
      <c r="I84" s="58" t="str">
        <f>'3.급수구역 분리'!C38</f>
        <v>함적 2</v>
      </c>
      <c r="J84" s="50"/>
      <c r="K84" s="58" t="str">
        <f>'3.급수구역 분리'!C87</f>
        <v>중산 2</v>
      </c>
      <c r="L84" s="50"/>
      <c r="M84" s="50"/>
      <c r="N84" s="50"/>
      <c r="O84" s="50"/>
      <c r="P84" s="50"/>
      <c r="Q84" s="50"/>
    </row>
    <row r="85" spans="2:17" ht="18" customHeight="1">
      <c r="B85" s="50"/>
      <c r="C85" s="50"/>
      <c r="D85" s="50"/>
      <c r="E85" s="50"/>
      <c r="F85" s="50"/>
      <c r="G85" s="50"/>
      <c r="H85" s="50"/>
      <c r="I85" s="58" t="str">
        <f>'3.급수구역 분리'!B39</f>
        <v>산노 1</v>
      </c>
      <c r="J85" s="50"/>
      <c r="K85" s="58" t="str">
        <f>'3.급수구역 분리'!D87</f>
        <v>중산 3</v>
      </c>
      <c r="L85" s="50"/>
      <c r="M85" s="50"/>
      <c r="N85" s="50"/>
      <c r="O85" s="50"/>
      <c r="P85" s="50"/>
      <c r="Q85" s="50"/>
    </row>
    <row r="86" spans="2:17" ht="18" customHeight="1">
      <c r="B86" s="50"/>
      <c r="C86" s="50"/>
      <c r="D86" s="50"/>
      <c r="E86" s="50"/>
      <c r="F86" s="50"/>
      <c r="G86" s="50"/>
      <c r="H86" s="50"/>
      <c r="I86" s="58" t="str">
        <f>'3.급수구역 분리'!C39</f>
        <v>산노 2</v>
      </c>
      <c r="J86" s="50" t="s">
        <v>1568</v>
      </c>
      <c r="K86" s="58" t="str">
        <f>'3.급수구역 분리'!B88</f>
        <v>한삼천 1</v>
      </c>
      <c r="L86" s="50"/>
      <c r="M86" s="50"/>
      <c r="N86" s="50"/>
      <c r="O86" s="50"/>
      <c r="P86" s="50"/>
      <c r="Q86" s="50"/>
    </row>
    <row r="87" spans="2:17" ht="18" customHeight="1">
      <c r="B87" s="50"/>
      <c r="C87" s="50"/>
      <c r="D87" s="50"/>
      <c r="E87" s="50"/>
      <c r="F87" s="50"/>
      <c r="G87" s="50"/>
      <c r="H87" s="50"/>
      <c r="I87" s="58" t="str">
        <f>'3.급수구역 분리'!B41</f>
        <v>조정리</v>
      </c>
      <c r="J87" s="50"/>
      <c r="K87" s="58" t="str">
        <f>'3.급수구역 분리'!C88</f>
        <v>한삼천 2</v>
      </c>
      <c r="L87" s="50"/>
      <c r="M87" s="50"/>
      <c r="N87" s="50"/>
      <c r="O87" s="50"/>
      <c r="P87" s="50"/>
      <c r="Q87" s="50"/>
    </row>
    <row r="88" spans="2:17" ht="18" customHeight="1">
      <c r="B88" s="50"/>
      <c r="C88" s="50"/>
      <c r="D88" s="50"/>
      <c r="E88" s="50"/>
      <c r="F88" s="50"/>
      <c r="G88" s="50"/>
      <c r="H88" s="50"/>
      <c r="I88" s="58" t="str">
        <f>'3.급수구역 분리'!B42</f>
        <v>등 1</v>
      </c>
      <c r="J88" s="50"/>
      <c r="K88" s="58" t="str">
        <f>'3.급수구역 분리'!D88</f>
        <v>한삼천 3</v>
      </c>
      <c r="L88" s="50"/>
      <c r="M88" s="50"/>
      <c r="N88" s="50"/>
      <c r="O88" s="50"/>
      <c r="P88" s="50"/>
      <c r="Q88" s="50"/>
    </row>
    <row r="89" spans="2:17" ht="18" customHeight="1">
      <c r="B89" s="50"/>
      <c r="C89" s="50"/>
      <c r="D89" s="50"/>
      <c r="E89" s="50"/>
      <c r="F89" s="50"/>
      <c r="G89" s="50"/>
      <c r="H89" s="50"/>
      <c r="I89" s="58" t="str">
        <f>'3.급수구역 분리'!C42</f>
        <v>등 2</v>
      </c>
      <c r="J89" s="50"/>
      <c r="K89" s="58" t="str">
        <f>'3.급수구역 분리'!B89</f>
        <v>덕목리</v>
      </c>
      <c r="L89" s="50"/>
      <c r="M89" s="50"/>
      <c r="N89" s="50"/>
      <c r="O89" s="50"/>
      <c r="P89" s="50"/>
      <c r="Q89" s="50"/>
    </row>
    <row r="90" spans="2:17" ht="18" customHeight="1">
      <c r="B90" s="50"/>
      <c r="C90" s="50"/>
      <c r="D90" s="50"/>
      <c r="E90" s="50"/>
      <c r="F90" s="50"/>
      <c r="G90" s="50"/>
      <c r="H90" s="50"/>
      <c r="I90" s="58" t="str">
        <f>'3.급수구역 분리'!B43</f>
        <v>종연 1</v>
      </c>
      <c r="J90" s="50"/>
      <c r="K90" s="58" t="str">
        <f>'3.급수구역 분리'!B90</f>
        <v>사정 1</v>
      </c>
      <c r="L90" s="50"/>
      <c r="M90" s="50"/>
      <c r="N90" s="50"/>
      <c r="O90" s="50"/>
      <c r="P90" s="50"/>
      <c r="Q90" s="50"/>
    </row>
    <row r="91" spans="2:17" ht="18" customHeight="1">
      <c r="B91" s="50"/>
      <c r="C91" s="50"/>
      <c r="D91" s="50"/>
      <c r="E91" s="50"/>
      <c r="F91" s="50"/>
      <c r="G91" s="50"/>
      <c r="H91" s="50"/>
      <c r="I91" s="58" t="str">
        <f>'3.급수구역 분리'!C43</f>
        <v>종연 2</v>
      </c>
      <c r="J91" s="50"/>
      <c r="K91" s="58" t="str">
        <f>'3.급수구역 분리'!C90</f>
        <v>사정 2</v>
      </c>
      <c r="L91" s="50"/>
      <c r="M91" s="50"/>
      <c r="N91" s="50"/>
      <c r="O91" s="50"/>
      <c r="P91" s="50"/>
      <c r="Q91" s="50"/>
    </row>
    <row r="92" spans="2:17" ht="18" customHeight="1">
      <c r="B92" s="50"/>
      <c r="C92" s="50"/>
      <c r="D92" s="50"/>
      <c r="E92" s="50"/>
      <c r="F92" s="50"/>
      <c r="G92" s="50"/>
      <c r="H92" s="50"/>
      <c r="I92" s="58" t="str">
        <f>'3.급수구역 분리'!D43</f>
        <v>종연 3</v>
      </c>
      <c r="J92" s="50"/>
      <c r="K92" s="58" t="str">
        <f>'3.급수구역 분리'!B91</f>
        <v>대덕리</v>
      </c>
      <c r="L92" s="50"/>
      <c r="M92" s="50"/>
      <c r="N92" s="50"/>
      <c r="O92" s="50"/>
      <c r="P92" s="50"/>
      <c r="Q92" s="50"/>
    </row>
    <row r="93" spans="2:17" ht="18" customHeight="1">
      <c r="B93" s="50"/>
      <c r="C93" s="50"/>
      <c r="D93" s="50"/>
      <c r="E93" s="50"/>
      <c r="F93" s="50"/>
      <c r="G93" s="50"/>
      <c r="H93" s="50"/>
      <c r="I93" s="58" t="str">
        <f>'3.급수구역 분리'!B44</f>
        <v>두월 1</v>
      </c>
      <c r="J93" s="50"/>
      <c r="K93" s="58" t="str">
        <f>'3.급수구역 분리'!B92</f>
        <v>검천리</v>
      </c>
      <c r="L93" s="50"/>
      <c r="M93" s="50"/>
      <c r="N93" s="50"/>
      <c r="O93" s="50"/>
      <c r="P93" s="50"/>
      <c r="Q93" s="50"/>
    </row>
    <row r="94" spans="2:17" ht="18" customHeight="1">
      <c r="B94" s="50"/>
      <c r="C94" s="50"/>
      <c r="D94" s="50"/>
      <c r="E94" s="50"/>
      <c r="F94" s="50"/>
      <c r="G94" s="50"/>
      <c r="H94" s="50"/>
      <c r="I94" s="58" t="str">
        <f>'3.급수구역 분리'!C44</f>
        <v>두월 2</v>
      </c>
      <c r="J94" s="50"/>
      <c r="K94" s="58" t="str">
        <f>'3.급수구역 분리'!B93</f>
        <v>덕곡리</v>
      </c>
      <c r="L94" s="50"/>
      <c r="M94" s="50"/>
      <c r="N94" s="50"/>
      <c r="O94" s="50"/>
      <c r="P94" s="50"/>
      <c r="Q94" s="50"/>
    </row>
    <row r="95" spans="2:17" ht="18" customHeight="1">
      <c r="B95" s="50"/>
      <c r="C95" s="50"/>
      <c r="D95" s="50"/>
      <c r="E95" s="50"/>
      <c r="F95" s="50"/>
      <c r="G95" s="50"/>
      <c r="H95" s="50"/>
      <c r="I95" s="58" t="str">
        <f>'3.급수구역 분리'!B45</f>
        <v>야촌 1</v>
      </c>
      <c r="J95" s="50"/>
      <c r="K95" s="58" t="str">
        <f>'3.급수구역 분리'!B94</f>
        <v>수락 1</v>
      </c>
      <c r="L95" s="50"/>
      <c r="M95" s="50"/>
      <c r="N95" s="50"/>
      <c r="O95" s="50"/>
      <c r="P95" s="50"/>
      <c r="Q95" s="50"/>
    </row>
    <row r="96" spans="2:17" ht="18" customHeight="1">
      <c r="B96" s="50"/>
      <c r="C96" s="50"/>
      <c r="D96" s="50"/>
      <c r="E96" s="50"/>
      <c r="F96" s="50"/>
      <c r="G96" s="50"/>
      <c r="H96" s="50"/>
      <c r="I96" s="58" t="str">
        <f>'3.급수구역 분리'!C45</f>
        <v>야촌 2</v>
      </c>
      <c r="J96" s="50"/>
      <c r="K96" s="58" t="str">
        <f>'3.급수구역 분리'!C94</f>
        <v>수락 2</v>
      </c>
      <c r="L96" s="50"/>
      <c r="M96" s="50"/>
      <c r="N96" s="50"/>
      <c r="O96" s="50"/>
      <c r="P96" s="50"/>
      <c r="Q96" s="50"/>
    </row>
    <row r="97" spans="2:17" ht="18" customHeight="1">
      <c r="B97" s="50"/>
      <c r="C97" s="50"/>
      <c r="D97" s="50"/>
      <c r="E97" s="50"/>
      <c r="F97" s="50"/>
      <c r="G97" s="50"/>
      <c r="H97" s="50"/>
      <c r="I97" s="58" t="str">
        <f>'3.급수구역 분리'!D45</f>
        <v>야촌 3</v>
      </c>
      <c r="J97" s="50"/>
      <c r="K97" s="58" t="str">
        <f>'3.급수구역 분리'!B95</f>
        <v>도산 1</v>
      </c>
      <c r="L97" s="50"/>
      <c r="M97" s="50"/>
      <c r="N97" s="50"/>
      <c r="O97" s="50"/>
      <c r="P97" s="50"/>
      <c r="Q97" s="50"/>
    </row>
    <row r="98" spans="2:17" ht="18" customHeight="1">
      <c r="B98" s="50"/>
      <c r="C98" s="50"/>
      <c r="D98" s="50"/>
      <c r="E98" s="50"/>
      <c r="F98" s="50"/>
      <c r="G98" s="50"/>
      <c r="H98" s="50"/>
      <c r="I98" s="58" t="str">
        <f>'3.급수구역 분리'!B46</f>
        <v>왕암 1</v>
      </c>
      <c r="J98" s="50"/>
      <c r="K98" s="58" t="str">
        <f>'3.급수구역 분리'!C95</f>
        <v>도산 2</v>
      </c>
      <c r="L98" s="50"/>
      <c r="M98" s="50"/>
      <c r="N98" s="50"/>
      <c r="O98" s="50"/>
      <c r="P98" s="50"/>
      <c r="Q98" s="50"/>
    </row>
    <row r="99" spans="2:17" ht="18" customHeight="1">
      <c r="B99" s="50"/>
      <c r="C99" s="50"/>
      <c r="D99" s="50"/>
      <c r="E99" s="50"/>
      <c r="F99" s="50"/>
      <c r="G99" s="50"/>
      <c r="H99" s="50"/>
      <c r="I99" s="58" t="str">
        <f>'3.급수구역 분리'!C46</f>
        <v>왕암 2</v>
      </c>
      <c r="J99" s="50"/>
      <c r="K99" s="58" t="str">
        <f>'3.급수구역 분리'!B96</f>
        <v>만목리</v>
      </c>
      <c r="L99" s="50"/>
      <c r="M99" s="50"/>
      <c r="N99" s="50"/>
      <c r="O99" s="50"/>
      <c r="P99" s="50"/>
      <c r="Q99" s="50"/>
    </row>
    <row r="100" spans="2:17" ht="18" customHeight="1">
      <c r="B100" s="50"/>
      <c r="C100" s="50"/>
      <c r="D100" s="50"/>
      <c r="E100" s="50"/>
      <c r="F100" s="50"/>
      <c r="G100" s="50"/>
      <c r="H100" s="50"/>
      <c r="I100" s="58" t="str">
        <f>'3.급수구역 분리'!B47</f>
        <v>삼전 1</v>
      </c>
      <c r="J100" s="50"/>
      <c r="K100" s="58" t="str">
        <f>'3.급수구역 분리'!B97</f>
        <v>어곡리</v>
      </c>
      <c r="L100" s="50"/>
      <c r="M100" s="50"/>
      <c r="N100" s="50"/>
      <c r="O100" s="50"/>
      <c r="P100" s="50"/>
      <c r="Q100" s="50"/>
    </row>
    <row r="101" spans="2:17" ht="18" customHeight="1">
      <c r="B101" s="50"/>
      <c r="C101" s="50"/>
      <c r="D101" s="50"/>
      <c r="E101" s="50"/>
      <c r="F101" s="50"/>
      <c r="G101" s="50"/>
      <c r="H101" s="50"/>
      <c r="I101" s="58" t="str">
        <f>'3.급수구역 분리'!C47</f>
        <v>삼전 2</v>
      </c>
      <c r="J101" s="50"/>
      <c r="K101" s="58" t="str">
        <f>'3.급수구역 분리'!B98</f>
        <v>조동 1</v>
      </c>
      <c r="L101" s="50"/>
      <c r="M101" s="50"/>
      <c r="N101" s="50"/>
      <c r="O101" s="50"/>
      <c r="P101" s="50"/>
      <c r="Q101" s="50"/>
    </row>
    <row r="102" spans="2:17" ht="18" customHeight="1">
      <c r="B102" s="50"/>
      <c r="C102" s="50"/>
      <c r="D102" s="50"/>
      <c r="E102" s="50"/>
      <c r="F102" s="50"/>
      <c r="G102" s="50"/>
      <c r="H102" s="50" t="s">
        <v>1555</v>
      </c>
      <c r="I102" s="58">
        <f>'3.급수구역 분리'!B49</f>
        <v>0</v>
      </c>
      <c r="J102" s="50"/>
      <c r="K102" s="58" t="str">
        <f>'3.급수구역 분리'!C98</f>
        <v>조동 2</v>
      </c>
      <c r="L102" s="50"/>
      <c r="M102" s="50"/>
      <c r="N102" s="50"/>
      <c r="O102" s="50"/>
      <c r="P102" s="50"/>
      <c r="Q102" s="50"/>
    </row>
    <row r="103" spans="2:17" ht="18" customHeight="1">
      <c r="B103" s="50"/>
      <c r="C103" s="50"/>
      <c r="D103" s="50"/>
      <c r="E103" s="50"/>
      <c r="F103" s="50"/>
      <c r="G103" s="50"/>
      <c r="H103" s="50"/>
      <c r="I103" s="50"/>
      <c r="J103" s="50"/>
      <c r="K103" s="58" t="str">
        <f>'3.급수구역 분리'!B99</f>
        <v>조령리</v>
      </c>
      <c r="L103" s="50"/>
      <c r="M103" s="50"/>
      <c r="N103" s="50"/>
      <c r="O103" s="50"/>
      <c r="P103" s="50"/>
      <c r="Q103" s="50"/>
    </row>
    <row r="104" spans="2:17" ht="18" customHeight="1">
      <c r="B104" s="50"/>
      <c r="C104" s="50"/>
      <c r="D104" s="50"/>
      <c r="E104" s="50"/>
      <c r="F104" s="50"/>
      <c r="G104" s="50"/>
      <c r="H104" s="50"/>
      <c r="I104" s="50"/>
      <c r="J104" s="50"/>
      <c r="K104" s="58" t="str">
        <f>'3.급수구역 분리'!B100</f>
        <v>신양- 1</v>
      </c>
      <c r="L104" s="50"/>
      <c r="M104" s="50"/>
      <c r="N104" s="50"/>
      <c r="O104" s="50"/>
      <c r="P104" s="50"/>
      <c r="Q104" s="50"/>
    </row>
    <row r="105" spans="2:17" ht="18" customHeight="1">
      <c r="B105" s="50"/>
      <c r="C105" s="50"/>
      <c r="D105" s="50"/>
      <c r="E105" s="50"/>
      <c r="F105" s="50"/>
      <c r="G105" s="50"/>
      <c r="H105" s="50"/>
      <c r="I105" s="50"/>
      <c r="J105" s="50"/>
      <c r="K105" s="58" t="str">
        <f>'3.급수구역 분리'!C100</f>
        <v>신양- 2</v>
      </c>
      <c r="L105" s="50"/>
      <c r="M105" s="50"/>
      <c r="N105" s="50"/>
      <c r="O105" s="50"/>
      <c r="P105" s="50"/>
      <c r="Q105" s="50"/>
    </row>
    <row r="106" spans="2:17" ht="18" customHeight="1">
      <c r="B106" s="50"/>
      <c r="C106" s="50"/>
      <c r="D106" s="50"/>
      <c r="E106" s="50"/>
      <c r="F106" s="50"/>
      <c r="G106" s="50"/>
      <c r="H106" s="50"/>
      <c r="I106" s="50"/>
      <c r="J106" s="50"/>
      <c r="K106" s="58" t="str">
        <f>'3.급수구역 분리'!D100</f>
        <v>신양- 3</v>
      </c>
      <c r="L106" s="50"/>
      <c r="M106" s="50"/>
      <c r="N106" s="50"/>
      <c r="O106" s="50"/>
      <c r="P106" s="50"/>
      <c r="Q106" s="50"/>
    </row>
    <row r="107" spans="2:17" ht="18" customHeight="1">
      <c r="B107" s="50"/>
      <c r="C107" s="50"/>
      <c r="D107" s="50"/>
      <c r="E107" s="50"/>
      <c r="F107" s="50"/>
      <c r="G107" s="50"/>
      <c r="H107" s="50"/>
      <c r="I107" s="50"/>
      <c r="J107" s="50"/>
      <c r="K107" s="58" t="str">
        <f>'3.급수구역 분리'!B101</f>
        <v>양산 1</v>
      </c>
      <c r="L107" s="50"/>
      <c r="M107" s="50"/>
      <c r="N107" s="50"/>
      <c r="O107" s="50"/>
      <c r="P107" s="50"/>
      <c r="Q107" s="50"/>
    </row>
    <row r="108" spans="2:17" ht="18" customHeight="1">
      <c r="B108" s="50"/>
      <c r="C108" s="50"/>
      <c r="D108" s="50"/>
      <c r="E108" s="50"/>
      <c r="F108" s="50"/>
      <c r="G108" s="50"/>
      <c r="H108" s="50"/>
      <c r="I108" s="50"/>
      <c r="J108" s="50"/>
      <c r="K108" s="58" t="str">
        <f>'3.급수구역 분리'!C101</f>
        <v>양산 2</v>
      </c>
      <c r="L108" s="50"/>
      <c r="M108" s="50"/>
      <c r="N108" s="50"/>
      <c r="O108" s="50"/>
      <c r="P108" s="50"/>
      <c r="Q108" s="50"/>
    </row>
    <row r="109" spans="2:17" ht="18" customHeight="1">
      <c r="B109" s="50"/>
      <c r="C109" s="50"/>
      <c r="D109" s="50"/>
      <c r="E109" s="50"/>
      <c r="F109" s="50"/>
      <c r="G109" s="50"/>
      <c r="H109" s="50"/>
      <c r="I109" s="50"/>
      <c r="J109" s="50" t="s">
        <v>1569</v>
      </c>
      <c r="K109" s="58" t="str">
        <f>'3.급수구역 분리'!B102</f>
        <v>마구평 1</v>
      </c>
      <c r="L109" s="50"/>
      <c r="M109" s="50"/>
      <c r="N109" s="50"/>
      <c r="O109" s="50"/>
      <c r="P109" s="50"/>
      <c r="Q109" s="50"/>
    </row>
    <row r="110" spans="2:17" ht="18" customHeight="1">
      <c r="B110" s="50"/>
      <c r="C110" s="50"/>
      <c r="D110" s="50"/>
      <c r="E110" s="50"/>
      <c r="F110" s="50"/>
      <c r="G110" s="50"/>
      <c r="H110" s="50"/>
      <c r="I110" s="50"/>
      <c r="J110" s="50"/>
      <c r="K110" s="58" t="str">
        <f>'3.급수구역 분리'!C102</f>
        <v>마구평 2</v>
      </c>
      <c r="L110" s="50"/>
      <c r="M110" s="50"/>
      <c r="N110" s="50"/>
      <c r="O110" s="50"/>
      <c r="P110" s="50"/>
      <c r="Q110" s="50"/>
    </row>
    <row r="111" spans="2:17" ht="18" customHeight="1">
      <c r="B111" s="50"/>
      <c r="C111" s="50"/>
      <c r="D111" s="50"/>
      <c r="E111" s="50"/>
      <c r="F111" s="50"/>
      <c r="G111" s="50"/>
      <c r="H111" s="50"/>
      <c r="I111" s="50"/>
      <c r="J111" s="50"/>
      <c r="K111" s="58" t="str">
        <f>'3.급수구역 분리'!D102</f>
        <v>마구평 3</v>
      </c>
      <c r="L111" s="50"/>
      <c r="M111" s="50"/>
      <c r="N111" s="50"/>
      <c r="O111" s="50"/>
      <c r="P111" s="50"/>
      <c r="Q111" s="50"/>
    </row>
    <row r="112" spans="2:17" ht="18" customHeight="1">
      <c r="B112" s="50"/>
      <c r="C112" s="50"/>
      <c r="D112" s="50"/>
      <c r="E112" s="50"/>
      <c r="F112" s="50"/>
      <c r="G112" s="50"/>
      <c r="H112" s="50"/>
      <c r="I112" s="50"/>
      <c r="J112" s="50"/>
      <c r="K112" s="58" t="str">
        <f>'3.급수구역 분리'!E102</f>
        <v>마구평 4</v>
      </c>
      <c r="L112" s="50"/>
      <c r="M112" s="50"/>
      <c r="N112" s="50"/>
      <c r="O112" s="50"/>
      <c r="P112" s="50"/>
      <c r="Q112" s="50"/>
    </row>
    <row r="113" spans="2:17" ht="18" customHeight="1">
      <c r="B113" s="50"/>
      <c r="C113" s="50"/>
      <c r="D113" s="50"/>
      <c r="E113" s="50"/>
      <c r="F113" s="50"/>
      <c r="G113" s="50"/>
      <c r="H113" s="50"/>
      <c r="I113" s="50"/>
      <c r="J113" s="50"/>
      <c r="K113" s="58" t="str">
        <f>'3.급수구역 분리'!F102</f>
        <v>마구평 5</v>
      </c>
      <c r="L113" s="50"/>
      <c r="M113" s="50"/>
      <c r="N113" s="50"/>
      <c r="O113" s="50"/>
      <c r="P113" s="50"/>
      <c r="Q113" s="50"/>
    </row>
    <row r="114" spans="2:17" ht="18" customHeight="1">
      <c r="B114" s="50"/>
      <c r="C114" s="50"/>
      <c r="D114" s="50"/>
      <c r="E114" s="50"/>
      <c r="F114" s="50"/>
      <c r="G114" s="50"/>
      <c r="H114" s="50"/>
      <c r="I114" s="50"/>
      <c r="J114" s="50"/>
      <c r="K114" s="58" t="str">
        <f>'3.급수구역 분리'!B103</f>
        <v>덕평 1</v>
      </c>
      <c r="L114" s="50"/>
      <c r="M114" s="50"/>
      <c r="N114" s="50"/>
      <c r="O114" s="50"/>
      <c r="P114" s="50"/>
      <c r="Q114" s="50"/>
    </row>
    <row r="115" spans="2:17" ht="18" customHeight="1">
      <c r="B115" s="50"/>
      <c r="C115" s="50"/>
      <c r="D115" s="50"/>
      <c r="E115" s="50"/>
      <c r="F115" s="50"/>
      <c r="G115" s="50"/>
      <c r="H115" s="50"/>
      <c r="I115" s="50"/>
      <c r="J115" s="50"/>
      <c r="K115" s="58" t="str">
        <f>'3.급수구역 분리'!C103</f>
        <v>덕평 2</v>
      </c>
      <c r="L115" s="50"/>
      <c r="M115" s="50"/>
      <c r="N115" s="50"/>
      <c r="O115" s="50"/>
      <c r="P115" s="50"/>
      <c r="Q115" s="50"/>
    </row>
    <row r="116" spans="2:17" ht="18" customHeight="1">
      <c r="B116" s="50"/>
      <c r="C116" s="50"/>
      <c r="D116" s="50"/>
      <c r="E116" s="50"/>
      <c r="F116" s="50"/>
      <c r="G116" s="50"/>
      <c r="H116" s="50"/>
      <c r="I116" s="50"/>
      <c r="J116" s="50"/>
      <c r="K116" s="58" t="str">
        <f>'3.급수구역 분리'!D103</f>
        <v>덕평 3</v>
      </c>
      <c r="L116" s="50"/>
      <c r="M116" s="50"/>
      <c r="N116" s="50"/>
      <c r="O116" s="50"/>
      <c r="P116" s="50"/>
      <c r="Q116" s="50"/>
    </row>
    <row r="117" spans="2:17" ht="18" customHeight="1">
      <c r="B117" s="50"/>
      <c r="C117" s="50"/>
      <c r="D117" s="50"/>
      <c r="E117" s="50"/>
      <c r="F117" s="50"/>
      <c r="G117" s="50"/>
      <c r="H117" s="50"/>
      <c r="I117" s="50"/>
      <c r="J117" s="50"/>
      <c r="K117" s="58" t="str">
        <f>'3.급수구역 분리'!B104</f>
        <v>부황 1</v>
      </c>
      <c r="L117" s="50"/>
      <c r="M117" s="50"/>
      <c r="N117" s="50"/>
      <c r="O117" s="50"/>
      <c r="P117" s="50"/>
      <c r="Q117" s="50"/>
    </row>
    <row r="118" spans="2:17" ht="18" customHeight="1">
      <c r="B118" s="50"/>
      <c r="C118" s="50"/>
      <c r="D118" s="50"/>
      <c r="E118" s="50"/>
      <c r="F118" s="50"/>
      <c r="G118" s="50"/>
      <c r="H118" s="50"/>
      <c r="I118" s="50"/>
      <c r="J118" s="50"/>
      <c r="K118" s="58" t="str">
        <f>'3.급수구역 분리'!C104</f>
        <v>부황 2</v>
      </c>
      <c r="L118" s="50"/>
      <c r="M118" s="50"/>
      <c r="N118" s="50"/>
      <c r="O118" s="50"/>
      <c r="P118" s="50"/>
      <c r="Q118" s="50"/>
    </row>
    <row r="119" spans="2:17" ht="18" customHeight="1">
      <c r="B119" s="50"/>
      <c r="C119" s="50"/>
      <c r="D119" s="50"/>
      <c r="E119" s="50"/>
      <c r="F119" s="50"/>
      <c r="G119" s="50"/>
      <c r="H119" s="50"/>
      <c r="I119" s="50"/>
      <c r="J119" s="50"/>
      <c r="K119" s="58" t="str">
        <f>'3.급수구역 분리'!D104</f>
        <v>부황 3</v>
      </c>
      <c r="L119" s="50"/>
      <c r="M119" s="50"/>
      <c r="N119" s="50"/>
      <c r="O119" s="50"/>
      <c r="P119" s="50"/>
      <c r="Q119" s="50"/>
    </row>
    <row r="120" spans="2:17" ht="18" customHeight="1">
      <c r="B120" s="50"/>
      <c r="C120" s="50"/>
      <c r="D120" s="50"/>
      <c r="E120" s="50"/>
      <c r="F120" s="50"/>
      <c r="G120" s="50"/>
      <c r="H120" s="50"/>
      <c r="I120" s="50"/>
      <c r="J120" s="50"/>
      <c r="K120" s="58" t="str">
        <f>'3.급수구역 분리'!B105</f>
        <v>외성 1</v>
      </c>
      <c r="L120" s="50"/>
      <c r="M120" s="50"/>
      <c r="N120" s="50"/>
      <c r="O120" s="50"/>
      <c r="P120" s="50"/>
      <c r="Q120" s="50"/>
    </row>
    <row r="121" spans="2:17" ht="18" customHeight="1">
      <c r="B121" s="50"/>
      <c r="C121" s="50"/>
      <c r="D121" s="50"/>
      <c r="E121" s="50"/>
      <c r="F121" s="50"/>
      <c r="G121" s="50"/>
      <c r="H121" s="50"/>
      <c r="I121" s="50"/>
      <c r="J121" s="50"/>
      <c r="K121" s="58" t="str">
        <f>'3.급수구역 분리'!C105</f>
        <v>외성 2</v>
      </c>
      <c r="L121" s="50"/>
      <c r="M121" s="50"/>
      <c r="N121" s="50"/>
      <c r="O121" s="50"/>
      <c r="P121" s="50"/>
      <c r="Q121" s="50"/>
    </row>
    <row r="122" spans="2:17" ht="18" customHeight="1">
      <c r="B122" s="50"/>
      <c r="C122" s="50"/>
      <c r="D122" s="50"/>
      <c r="E122" s="50"/>
      <c r="F122" s="50"/>
      <c r="G122" s="50"/>
      <c r="H122" s="50"/>
      <c r="I122" s="50"/>
      <c r="J122" s="50"/>
      <c r="K122" s="58" t="str">
        <f>'3.급수구역 분리'!D105</f>
        <v>외성 3</v>
      </c>
      <c r="L122" s="50"/>
      <c r="M122" s="50"/>
      <c r="N122" s="50"/>
      <c r="O122" s="50"/>
      <c r="P122" s="50"/>
      <c r="Q122" s="50"/>
    </row>
    <row r="123" spans="2:17" ht="18" customHeight="1">
      <c r="B123" s="50"/>
      <c r="C123" s="50"/>
      <c r="D123" s="50"/>
      <c r="E123" s="50"/>
      <c r="F123" s="50"/>
      <c r="G123" s="50"/>
      <c r="H123" s="50"/>
      <c r="I123" s="50"/>
      <c r="J123" s="50"/>
      <c r="K123" s="58" t="str">
        <f>'3.급수구역 분리'!B106</f>
        <v>감곡 1</v>
      </c>
      <c r="L123" s="50"/>
      <c r="M123" s="50"/>
      <c r="N123" s="50"/>
      <c r="O123" s="50"/>
      <c r="P123" s="50"/>
      <c r="Q123" s="50"/>
    </row>
    <row r="124" spans="2:17" ht="18" customHeight="1">
      <c r="B124" s="50"/>
      <c r="C124" s="50"/>
      <c r="D124" s="50"/>
      <c r="E124" s="50"/>
      <c r="F124" s="50"/>
      <c r="G124" s="50"/>
      <c r="H124" s="50"/>
      <c r="I124" s="50"/>
      <c r="J124" s="50"/>
      <c r="K124" s="58" t="str">
        <f>'3.급수구역 분리'!C106</f>
        <v>감곡 2</v>
      </c>
      <c r="L124" s="50"/>
      <c r="M124" s="50"/>
      <c r="N124" s="50"/>
      <c r="O124" s="50"/>
      <c r="P124" s="50"/>
      <c r="Q124" s="50"/>
    </row>
    <row r="125" spans="2:17" ht="18" customHeight="1">
      <c r="B125" s="50"/>
      <c r="C125" s="50"/>
      <c r="D125" s="50"/>
      <c r="E125" s="50"/>
      <c r="F125" s="50"/>
      <c r="G125" s="50"/>
      <c r="H125" s="50"/>
      <c r="I125" s="50"/>
      <c r="J125" s="50"/>
      <c r="K125" s="58" t="str">
        <f>'3.급수구역 분리'!B107</f>
        <v>충곡 1</v>
      </c>
      <c r="L125" s="50"/>
      <c r="M125" s="50"/>
      <c r="N125" s="50"/>
      <c r="O125" s="50"/>
      <c r="P125" s="50"/>
      <c r="Q125" s="50"/>
    </row>
    <row r="126" spans="2:17" ht="18" customHeight="1">
      <c r="B126" s="50"/>
      <c r="C126" s="50"/>
      <c r="D126" s="50"/>
      <c r="E126" s="50"/>
      <c r="F126" s="50"/>
      <c r="G126" s="50"/>
      <c r="H126" s="50"/>
      <c r="I126" s="50"/>
      <c r="J126" s="50"/>
      <c r="K126" s="58" t="str">
        <f>'3.급수구역 분리'!C107</f>
        <v>충곡 2</v>
      </c>
      <c r="L126" s="50"/>
      <c r="M126" s="50"/>
      <c r="N126" s="50"/>
      <c r="O126" s="50"/>
      <c r="P126" s="50"/>
      <c r="Q126" s="50"/>
    </row>
    <row r="127" spans="2:17" ht="18" customHeight="1">
      <c r="B127" s="50"/>
      <c r="C127" s="50"/>
      <c r="D127" s="50"/>
      <c r="E127" s="50"/>
      <c r="F127" s="50"/>
      <c r="G127" s="50"/>
      <c r="H127" s="50"/>
      <c r="I127" s="50"/>
      <c r="J127" s="50"/>
      <c r="K127" s="58" t="str">
        <f>'3.급수구역 분리'!B108</f>
        <v>신풍리</v>
      </c>
      <c r="L127" s="50"/>
      <c r="M127" s="50"/>
      <c r="N127" s="50"/>
      <c r="O127" s="50"/>
      <c r="P127" s="50"/>
      <c r="Q127" s="50"/>
    </row>
    <row r="128" spans="2:17" ht="18" customHeight="1">
      <c r="B128" s="50"/>
      <c r="C128" s="50"/>
      <c r="D128" s="50"/>
      <c r="E128" s="50"/>
      <c r="F128" s="50"/>
      <c r="G128" s="50"/>
      <c r="H128" s="50"/>
      <c r="I128" s="50"/>
      <c r="J128" s="50"/>
      <c r="K128" s="58" t="str">
        <f>'3.급수구역 분리'!B109</f>
        <v>탑정 1</v>
      </c>
      <c r="L128" s="50"/>
      <c r="M128" s="50"/>
      <c r="N128" s="50"/>
      <c r="O128" s="50"/>
      <c r="P128" s="50"/>
      <c r="Q128" s="50"/>
    </row>
    <row r="129" spans="2:17" ht="18" customHeight="1">
      <c r="B129" s="50"/>
      <c r="C129" s="50"/>
      <c r="D129" s="50"/>
      <c r="E129" s="50"/>
      <c r="F129" s="50"/>
      <c r="G129" s="50"/>
      <c r="H129" s="50"/>
      <c r="I129" s="50"/>
      <c r="J129" s="50"/>
      <c r="K129" s="58" t="str">
        <f>'3.급수구역 분리'!C109</f>
        <v>탑정 2</v>
      </c>
      <c r="L129" s="50"/>
      <c r="M129" s="50"/>
      <c r="N129" s="50"/>
      <c r="O129" s="50"/>
      <c r="P129" s="50"/>
      <c r="Q129" s="50"/>
    </row>
    <row r="130" spans="2:17" ht="18" customHeight="1">
      <c r="B130" s="50"/>
      <c r="C130" s="50"/>
      <c r="D130" s="50"/>
      <c r="E130" s="50"/>
      <c r="F130" s="50"/>
      <c r="G130" s="50"/>
      <c r="H130" s="50"/>
      <c r="I130" s="50"/>
      <c r="J130" s="50"/>
      <c r="K130" s="58" t="str">
        <f>'3.급수구역 분리'!D109</f>
        <v>탑정 3</v>
      </c>
      <c r="L130" s="50"/>
      <c r="M130" s="50"/>
      <c r="N130" s="50"/>
      <c r="O130" s="50"/>
      <c r="P130" s="50"/>
      <c r="Q130" s="50"/>
    </row>
    <row r="131" spans="2:17" ht="18" customHeight="1">
      <c r="B131" s="50"/>
      <c r="C131" s="50"/>
      <c r="D131" s="50"/>
      <c r="E131" s="50"/>
      <c r="F131" s="50"/>
      <c r="G131" s="50"/>
      <c r="H131" s="50"/>
      <c r="I131" s="50"/>
      <c r="J131" s="50"/>
      <c r="K131" s="58" t="str">
        <f>'3.급수구역 분리'!B110</f>
        <v>신교 1</v>
      </c>
      <c r="L131" s="50"/>
      <c r="M131" s="50"/>
      <c r="N131" s="50"/>
      <c r="O131" s="50"/>
      <c r="P131" s="50"/>
      <c r="Q131" s="50"/>
    </row>
    <row r="132" spans="2:17" ht="18" customHeight="1">
      <c r="B132" s="50"/>
      <c r="C132" s="50"/>
      <c r="D132" s="50"/>
      <c r="E132" s="50"/>
      <c r="F132" s="50"/>
      <c r="G132" s="50"/>
      <c r="H132" s="50"/>
      <c r="I132" s="50"/>
      <c r="J132" s="50"/>
      <c r="K132" s="58" t="str">
        <f>'3.급수구역 분리'!C110</f>
        <v>신교 2</v>
      </c>
      <c r="L132" s="50"/>
      <c r="M132" s="50"/>
      <c r="N132" s="50"/>
      <c r="O132" s="50"/>
      <c r="P132" s="50"/>
      <c r="Q132" s="50"/>
    </row>
    <row r="133" spans="2:17" ht="18" customHeight="1">
      <c r="B133" s="50"/>
      <c r="C133" s="50"/>
      <c r="D133" s="50"/>
      <c r="E133" s="50"/>
      <c r="F133" s="50"/>
      <c r="G133" s="50"/>
      <c r="H133" s="50"/>
      <c r="I133" s="50"/>
      <c r="J133" s="50"/>
      <c r="K133" s="58" t="str">
        <f>'3.급수구역 분리'!D110</f>
        <v>신교 3</v>
      </c>
      <c r="L133" s="50"/>
      <c r="M133" s="50"/>
      <c r="N133" s="50"/>
      <c r="O133" s="50"/>
      <c r="P133" s="50"/>
      <c r="Q133" s="50"/>
    </row>
    <row r="134" spans="2:17" ht="18" customHeight="1">
      <c r="B134" s="50"/>
      <c r="C134" s="50"/>
      <c r="D134" s="50"/>
      <c r="E134" s="50"/>
      <c r="F134" s="50"/>
      <c r="G134" s="50"/>
      <c r="H134" s="50"/>
      <c r="I134" s="50"/>
      <c r="J134" s="50"/>
      <c r="K134" s="58" t="str">
        <f>'3.급수구역 분리'!B111</f>
        <v>반송 1</v>
      </c>
      <c r="L134" s="50"/>
      <c r="M134" s="50"/>
      <c r="N134" s="50"/>
      <c r="O134" s="50"/>
      <c r="P134" s="50"/>
      <c r="Q134" s="50"/>
    </row>
    <row r="135" spans="2:17" ht="18" customHeight="1">
      <c r="B135" s="50"/>
      <c r="C135" s="50"/>
      <c r="D135" s="50"/>
      <c r="E135" s="50"/>
      <c r="F135" s="50"/>
      <c r="G135" s="50"/>
      <c r="H135" s="50"/>
      <c r="I135" s="50"/>
      <c r="J135" s="50"/>
      <c r="K135" s="58" t="str">
        <f>'3.급수구역 분리'!C111</f>
        <v>반송 2</v>
      </c>
      <c r="L135" s="50"/>
      <c r="M135" s="50"/>
      <c r="N135" s="50"/>
      <c r="O135" s="50"/>
      <c r="P135" s="50"/>
      <c r="Q135" s="50"/>
    </row>
    <row r="136" spans="2:17" ht="18" customHeight="1">
      <c r="B136" s="50"/>
      <c r="C136" s="50"/>
      <c r="D136" s="50"/>
      <c r="E136" s="50"/>
      <c r="F136" s="50"/>
      <c r="G136" s="50"/>
      <c r="H136" s="50"/>
      <c r="I136" s="50"/>
      <c r="J136" s="50"/>
      <c r="K136" s="58" t="str">
        <f>'3.급수구역 분리'!D111</f>
        <v>반송 3</v>
      </c>
      <c r="L136" s="50"/>
      <c r="M136" s="50"/>
      <c r="N136" s="50"/>
      <c r="O136" s="50"/>
      <c r="P136" s="50"/>
      <c r="Q136" s="50"/>
    </row>
    <row r="137" spans="2:17" ht="18" customHeight="1">
      <c r="B137" s="50"/>
      <c r="C137" s="50"/>
      <c r="D137" s="50"/>
      <c r="E137" s="50"/>
      <c r="F137" s="50"/>
      <c r="G137" s="50"/>
      <c r="H137" s="50"/>
      <c r="I137" s="50"/>
      <c r="J137" s="50"/>
      <c r="K137" s="58" t="str">
        <f>'3.급수구역 분리'!B112</f>
        <v>아호 1</v>
      </c>
      <c r="L137" s="50"/>
      <c r="M137" s="50"/>
      <c r="N137" s="50"/>
      <c r="O137" s="50"/>
      <c r="P137" s="50"/>
      <c r="Q137" s="50"/>
    </row>
    <row r="138" spans="2:17" ht="18" customHeight="1">
      <c r="B138" s="50"/>
      <c r="C138" s="50"/>
      <c r="D138" s="50"/>
      <c r="E138" s="50"/>
      <c r="F138" s="50"/>
      <c r="G138" s="50"/>
      <c r="H138" s="50"/>
      <c r="I138" s="50"/>
      <c r="J138" s="50"/>
      <c r="K138" s="58" t="str">
        <f>'3.급수구역 분리'!C112</f>
        <v>아호 2</v>
      </c>
      <c r="L138" s="50"/>
      <c r="M138" s="50"/>
      <c r="N138" s="50"/>
      <c r="O138" s="50"/>
      <c r="P138" s="50"/>
      <c r="Q138" s="50"/>
    </row>
    <row r="139" spans="2:17" ht="18" customHeight="1">
      <c r="B139" s="50"/>
      <c r="C139" s="50"/>
      <c r="D139" s="50"/>
      <c r="E139" s="50"/>
      <c r="F139" s="50"/>
      <c r="G139" s="50"/>
      <c r="H139" s="50"/>
      <c r="I139" s="50"/>
      <c r="J139" s="50"/>
      <c r="K139" s="58" t="str">
        <f>'3.급수구역 분리'!B113</f>
        <v>부인 1</v>
      </c>
      <c r="L139" s="50"/>
      <c r="M139" s="50"/>
      <c r="N139" s="50"/>
      <c r="O139" s="50"/>
      <c r="P139" s="50"/>
      <c r="Q139" s="50"/>
    </row>
    <row r="140" spans="2:17" ht="18" customHeight="1">
      <c r="B140" s="50"/>
      <c r="C140" s="50"/>
      <c r="D140" s="50"/>
      <c r="E140" s="50"/>
      <c r="F140" s="50"/>
      <c r="G140" s="50"/>
      <c r="H140" s="50"/>
      <c r="I140" s="50"/>
      <c r="J140" s="50"/>
      <c r="K140" s="58" t="str">
        <f>'3.급수구역 분리'!C113</f>
        <v>부인 2</v>
      </c>
      <c r="L140" s="50"/>
      <c r="M140" s="50"/>
      <c r="N140" s="50"/>
      <c r="O140" s="50"/>
      <c r="P140" s="50"/>
      <c r="Q140" s="50"/>
    </row>
    <row r="141" spans="2:17" ht="18" customHeight="1">
      <c r="B141" s="50"/>
      <c r="C141" s="50"/>
      <c r="D141" s="50"/>
      <c r="E141" s="50"/>
      <c r="F141" s="50"/>
      <c r="G141" s="50"/>
      <c r="H141" s="50"/>
      <c r="I141" s="50"/>
      <c r="J141" s="50"/>
      <c r="K141" s="58" t="str">
        <f>'3.급수구역 분리'!D113</f>
        <v>부인 3</v>
      </c>
      <c r="L141" s="50"/>
      <c r="M141" s="50"/>
      <c r="N141" s="50"/>
      <c r="O141" s="50"/>
      <c r="P141" s="50"/>
      <c r="Q141" s="50"/>
    </row>
    <row r="142" spans="2:17" ht="18" customHeight="1">
      <c r="B142" s="50"/>
      <c r="C142" s="50"/>
      <c r="D142" s="50"/>
      <c r="E142" s="50"/>
      <c r="F142" s="50"/>
      <c r="G142" s="50"/>
      <c r="H142" s="50"/>
      <c r="I142" s="50"/>
      <c r="J142" s="50" t="s">
        <v>1561</v>
      </c>
      <c r="K142" s="58" t="str">
        <f>'3.급수구역 분리'!B114</f>
        <v>강청 2</v>
      </c>
      <c r="L142" s="50"/>
      <c r="M142" s="50"/>
      <c r="N142" s="50"/>
      <c r="O142" s="50"/>
      <c r="P142" s="50"/>
      <c r="Q142" s="50"/>
    </row>
    <row r="143" spans="2:17" ht="18" customHeight="1">
      <c r="B143" s="50"/>
      <c r="C143" s="50"/>
      <c r="D143" s="50"/>
      <c r="E143" s="50"/>
      <c r="F143" s="50"/>
      <c r="G143" s="50"/>
      <c r="H143" s="50"/>
      <c r="I143" s="50"/>
      <c r="J143" s="50"/>
      <c r="K143" s="58" t="str">
        <f>'3.급수구역 분리'!B115</f>
        <v>양촌리</v>
      </c>
      <c r="L143" s="50"/>
      <c r="M143" s="50"/>
      <c r="N143" s="50"/>
      <c r="O143" s="50"/>
      <c r="P143" s="50"/>
      <c r="Q143" s="50"/>
    </row>
    <row r="144" spans="2:17" ht="18" customHeight="1">
      <c r="B144" s="50"/>
      <c r="C144" s="50"/>
      <c r="D144" s="50"/>
      <c r="E144" s="50"/>
      <c r="F144" s="50"/>
      <c r="G144" s="50"/>
      <c r="H144" s="50"/>
      <c r="I144" s="50"/>
      <c r="J144" s="50"/>
      <c r="K144" s="58" t="str">
        <f>'3.급수구역 분리'!B116</f>
        <v>병암 1</v>
      </c>
      <c r="L144" s="50"/>
      <c r="M144" s="50"/>
      <c r="N144" s="50"/>
      <c r="O144" s="50"/>
      <c r="P144" s="50"/>
      <c r="Q144" s="50"/>
    </row>
    <row r="145" spans="2:17" ht="18" customHeight="1">
      <c r="B145" s="50"/>
      <c r="C145" s="50"/>
      <c r="D145" s="50"/>
      <c r="E145" s="50"/>
      <c r="F145" s="50"/>
      <c r="G145" s="50"/>
      <c r="H145" s="50"/>
      <c r="I145" s="50"/>
      <c r="J145" s="50"/>
      <c r="K145" s="58" t="str">
        <f>'3.급수구역 분리'!C116</f>
        <v>병암 2</v>
      </c>
      <c r="L145" s="50"/>
      <c r="M145" s="50"/>
      <c r="N145" s="50"/>
      <c r="O145" s="50"/>
      <c r="P145" s="50"/>
      <c r="Q145" s="50"/>
    </row>
  </sheetData>
  <mergeCells count="8">
    <mergeCell ref="N2:O2"/>
    <mergeCell ref="P2:Q2"/>
    <mergeCell ref="D2:E3"/>
    <mergeCell ref="B2:C3"/>
    <mergeCell ref="F2:G2"/>
    <mergeCell ref="H2:I2"/>
    <mergeCell ref="J2:K2"/>
    <mergeCell ref="L2:M2"/>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3</vt:i4>
      </vt:variant>
    </vt:vector>
  </HeadingPairs>
  <TitlesOfParts>
    <vt:vector size="10" baseType="lpstr">
      <vt:lpstr>1.급수보급률</vt:lpstr>
      <vt:lpstr>2.급수인구</vt:lpstr>
      <vt:lpstr>2.행정구역별 급수인구</vt:lpstr>
      <vt:lpstr>3.논산급수</vt:lpstr>
      <vt:lpstr>Sheet1</vt:lpstr>
      <vt:lpstr>3.급수구역 분리</vt:lpstr>
      <vt:lpstr>Sheet2</vt:lpstr>
      <vt:lpstr>'2.급수인구'!Print_Area</vt:lpstr>
      <vt:lpstr>'2.행정구역별 급수인구'!Print_Area</vt:lpstr>
      <vt:lpstr>'2.행정구역별 급수인구'!Print_Titles</vt:lpstr>
    </vt:vector>
  </TitlesOfParts>
  <Company>withus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withus</dc:creator>
  <cp:lastModifiedBy>admin</cp:lastModifiedBy>
  <cp:lastPrinted>2016-01-19T13:40:03Z</cp:lastPrinted>
  <dcterms:created xsi:type="dcterms:W3CDTF">2014-06-16T05:06:47Z</dcterms:created>
  <dcterms:modified xsi:type="dcterms:W3CDTF">2016-04-30T08:45:40Z</dcterms:modified>
</cp:coreProperties>
</file>