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735" yWindow="-15" windowWidth="12630" windowHeight="12270" activeTab="3"/>
  </bookViews>
  <sheets>
    <sheet name="1.송수관로" sheetId="1" r:id="rId1"/>
    <sheet name="2.배수지" sheetId="2" r:id="rId2"/>
    <sheet name="3.배수관로" sheetId="3" r:id="rId3"/>
    <sheet name="4.가압장" sheetId="4" r:id="rId4"/>
    <sheet name="5.안정화" sheetId="6" r:id="rId5"/>
  </sheets>
  <externalReferences>
    <externalReference r:id="rId6"/>
    <externalReference r:id="rId7"/>
  </externalReferences>
  <definedNames>
    <definedName name="_xlnm._FilterDatabase" localSheetId="3" hidden="1">'4.가압장'!$A$3:$P$60</definedName>
    <definedName name="_xlnm.Print_Area" localSheetId="0">'1.송수관로'!$A$1:$L$10</definedName>
    <definedName name="_xlnm.Print_Area" localSheetId="2">'3.배수관로'!$A$1:$J$65</definedName>
    <definedName name="_xlnm.Print_Area" localSheetId="3">'4.가압장'!$A$1:$P$60</definedName>
    <definedName name="_xlnm.Print_Titles" localSheetId="2">'3.배수관로'!$1:$3</definedName>
    <definedName name="_xlnm.Print_Titles" localSheetId="3">'4.가압장'!$1:$3</definedName>
  </definedNames>
  <calcPr calcId="125725"/>
</workbook>
</file>

<file path=xl/calcChain.xml><?xml version="1.0" encoding="utf-8"?>
<calcChain xmlns="http://schemas.openxmlformats.org/spreadsheetml/2006/main">
  <c r="O55" i="4"/>
  <c r="O35"/>
  <c r="O37"/>
  <c r="O33"/>
  <c r="O41"/>
  <c r="O40"/>
  <c r="O28"/>
  <c r="I10" i="2" l="1"/>
  <c r="G54" i="3" l="1"/>
  <c r="N13" i="4"/>
  <c r="M13"/>
  <c r="L13"/>
  <c r="O13" l="1"/>
  <c r="G53" i="3"/>
  <c r="G52" s="1"/>
  <c r="I7" i="1"/>
  <c r="G28" i="3"/>
  <c r="H97" l="1"/>
  <c r="N7" i="4" l="1"/>
  <c r="L7"/>
  <c r="O7" s="1"/>
  <c r="N18"/>
  <c r="M18"/>
  <c r="L18"/>
  <c r="N17"/>
  <c r="L17"/>
  <c r="N16"/>
  <c r="L16"/>
  <c r="N15"/>
  <c r="L15"/>
  <c r="N14"/>
  <c r="L14"/>
  <c r="N12"/>
  <c r="L12"/>
  <c r="N6"/>
  <c r="L6"/>
  <c r="N5"/>
  <c r="L5"/>
  <c r="H14"/>
  <c r="F14"/>
  <c r="H11"/>
  <c r="G11"/>
  <c r="H10"/>
  <c r="G10"/>
  <c r="H9"/>
  <c r="G9"/>
  <c r="H8"/>
  <c r="G8"/>
  <c r="H7"/>
  <c r="G7"/>
  <c r="H6"/>
  <c r="G6"/>
  <c r="F6"/>
  <c r="H5"/>
  <c r="G5"/>
  <c r="F5"/>
  <c r="H4"/>
  <c r="G4"/>
  <c r="G13" i="1" l="1"/>
  <c r="G12"/>
  <c r="E13"/>
  <c r="I96" i="3"/>
  <c r="H96"/>
  <c r="G96"/>
  <c r="F96"/>
  <c r="I95"/>
  <c r="H95"/>
  <c r="G95"/>
  <c r="F95"/>
  <c r="I94"/>
  <c r="H94"/>
  <c r="G94"/>
  <c r="F94"/>
  <c r="I93"/>
  <c r="H93"/>
  <c r="H92" s="1"/>
  <c r="G93"/>
  <c r="F93"/>
  <c r="I92"/>
  <c r="J87"/>
  <c r="I91"/>
  <c r="H91"/>
  <c r="G91"/>
  <c r="F91"/>
  <c r="I90"/>
  <c r="H90"/>
  <c r="G90"/>
  <c r="F90"/>
  <c r="I89"/>
  <c r="H89"/>
  <c r="G89"/>
  <c r="F89"/>
  <c r="I88"/>
  <c r="I87" s="1"/>
  <c r="H88"/>
  <c r="H87" s="1"/>
  <c r="G88"/>
  <c r="F88"/>
  <c r="F87" s="1"/>
  <c r="I86"/>
  <c r="H86"/>
  <c r="G86"/>
  <c r="F86"/>
  <c r="I85"/>
  <c r="H85"/>
  <c r="G85"/>
  <c r="F85"/>
  <c r="I84"/>
  <c r="I83" s="1"/>
  <c r="H84"/>
  <c r="H83" s="1"/>
  <c r="G84"/>
  <c r="F84"/>
  <c r="F83" s="1"/>
  <c r="I11" i="6"/>
  <c r="I8"/>
  <c r="I5"/>
  <c r="I4" s="1"/>
  <c r="I16"/>
  <c r="H16"/>
  <c r="G16"/>
  <c r="F16"/>
  <c r="I15"/>
  <c r="I14" s="1"/>
  <c r="F15"/>
  <c r="F14" s="1"/>
  <c r="I13"/>
  <c r="H13"/>
  <c r="G13"/>
  <c r="F13"/>
  <c r="I12"/>
  <c r="F12"/>
  <c r="F11" s="1"/>
  <c r="I10"/>
  <c r="H10"/>
  <c r="G10"/>
  <c r="F10"/>
  <c r="I9"/>
  <c r="G9"/>
  <c r="G8" s="1"/>
  <c r="F9"/>
  <c r="F8" s="1"/>
  <c r="I7"/>
  <c r="H7"/>
  <c r="G7"/>
  <c r="F7"/>
  <c r="I6"/>
  <c r="G6"/>
  <c r="G5" s="1"/>
  <c r="F6"/>
  <c r="F5" s="1"/>
  <c r="F4" s="1"/>
  <c r="G83" i="3" l="1"/>
  <c r="G87"/>
  <c r="G92"/>
  <c r="F92"/>
  <c r="I24" i="4" l="1"/>
  <c r="I82" i="3"/>
  <c r="H82"/>
  <c r="G82"/>
  <c r="F82"/>
  <c r="I81"/>
  <c r="H81"/>
  <c r="G81"/>
  <c r="F81"/>
  <c r="I80"/>
  <c r="H80"/>
  <c r="G80"/>
  <c r="F80"/>
  <c r="I79"/>
  <c r="H79"/>
  <c r="H78" s="1"/>
  <c r="G79"/>
  <c r="F79"/>
  <c r="I78"/>
  <c r="I77"/>
  <c r="H77"/>
  <c r="G77"/>
  <c r="F77"/>
  <c r="I76"/>
  <c r="H76"/>
  <c r="G76"/>
  <c r="F76"/>
  <c r="I75"/>
  <c r="H75"/>
  <c r="G75"/>
  <c r="F75"/>
  <c r="I74"/>
  <c r="I73" s="1"/>
  <c r="H74"/>
  <c r="G74"/>
  <c r="F74"/>
  <c r="I72"/>
  <c r="H72"/>
  <c r="G72"/>
  <c r="I71"/>
  <c r="H71"/>
  <c r="G71"/>
  <c r="I70"/>
  <c r="H70"/>
  <c r="G70"/>
  <c r="I69"/>
  <c r="H69"/>
  <c r="G69"/>
  <c r="F72"/>
  <c r="F71"/>
  <c r="F70"/>
  <c r="F69"/>
  <c r="F68" s="1"/>
  <c r="G68" l="1"/>
  <c r="I68"/>
  <c r="H68"/>
  <c r="G78"/>
  <c r="F78"/>
  <c r="H73"/>
  <c r="G73"/>
  <c r="F73"/>
  <c r="H15" l="1"/>
  <c r="G56"/>
  <c r="I39"/>
  <c r="H39"/>
  <c r="F39"/>
  <c r="J39"/>
  <c r="I36" l="1"/>
  <c r="G36"/>
  <c r="F36"/>
  <c r="H36"/>
  <c r="D15" i="6" l="1"/>
  <c r="D12"/>
  <c r="D9"/>
  <c r="H9" s="1"/>
  <c r="H8" s="1"/>
  <c r="D6"/>
  <c r="H6" s="1"/>
  <c r="H5" s="1"/>
  <c r="H64" i="3"/>
  <c r="G15" i="6" l="1"/>
  <c r="G14" s="1"/>
  <c r="H15"/>
  <c r="H14" s="1"/>
  <c r="H4" s="1"/>
  <c r="G12"/>
  <c r="G11" s="1"/>
  <c r="G4" s="1"/>
  <c r="H12"/>
  <c r="H11" s="1"/>
  <c r="O38" i="4"/>
  <c r="O36"/>
  <c r="O34"/>
  <c r="O32"/>
  <c r="O31"/>
  <c r="O60" l="1"/>
  <c r="O59"/>
  <c r="O58"/>
  <c r="O57"/>
  <c r="O56"/>
  <c r="O54"/>
  <c r="O53"/>
  <c r="O52"/>
  <c r="O50"/>
  <c r="O51"/>
  <c r="O49"/>
  <c r="O48"/>
  <c r="I47"/>
  <c r="I46"/>
  <c r="O47"/>
  <c r="O46"/>
  <c r="O45"/>
  <c r="O44"/>
  <c r="O43"/>
  <c r="O42"/>
  <c r="O39"/>
  <c r="O30"/>
  <c r="O25"/>
  <c r="O23"/>
  <c r="O22"/>
  <c r="O21"/>
  <c r="O20"/>
  <c r="O19"/>
  <c r="I29"/>
  <c r="I27"/>
  <c r="I26"/>
  <c r="I25"/>
  <c r="I21"/>
  <c r="I20"/>
  <c r="O6"/>
  <c r="I14"/>
  <c r="I6"/>
  <c r="I5"/>
  <c r="I63" i="3"/>
  <c r="H63"/>
  <c r="F63"/>
  <c r="I58"/>
  <c r="H58"/>
  <c r="G58"/>
  <c r="I31"/>
  <c r="H31"/>
  <c r="F31"/>
  <c r="I22"/>
  <c r="F22"/>
  <c r="I16"/>
  <c r="H16"/>
  <c r="G16"/>
  <c r="F16"/>
  <c r="I14"/>
  <c r="I13" s="1"/>
  <c r="H14"/>
  <c r="G14"/>
  <c r="G13" s="1"/>
  <c r="F14"/>
  <c r="F13" s="1"/>
  <c r="I12"/>
  <c r="H12"/>
  <c r="G12"/>
  <c r="F12"/>
  <c r="I11"/>
  <c r="H11"/>
  <c r="G11"/>
  <c r="F11"/>
  <c r="I10"/>
  <c r="H10"/>
  <c r="G10"/>
  <c r="F10"/>
  <c r="I9"/>
  <c r="H9"/>
  <c r="G9"/>
  <c r="F9"/>
  <c r="I8"/>
  <c r="H8"/>
  <c r="G8"/>
  <c r="F8"/>
  <c r="I7"/>
  <c r="H7"/>
  <c r="G7"/>
  <c r="F7"/>
  <c r="H23"/>
  <c r="H22" s="1"/>
  <c r="I6"/>
  <c r="H6"/>
  <c r="G6"/>
  <c r="F6"/>
  <c r="G23"/>
  <c r="G22" s="1"/>
  <c r="G43"/>
  <c r="G64"/>
  <c r="G63" s="1"/>
  <c r="F59"/>
  <c r="F58" s="1"/>
  <c r="G32"/>
  <c r="G47"/>
  <c r="G40"/>
  <c r="I26"/>
  <c r="I25" s="1"/>
  <c r="H26"/>
  <c r="H25" s="1"/>
  <c r="G26"/>
  <c r="G25" s="1"/>
  <c r="F26"/>
  <c r="F25" s="1"/>
  <c r="I18"/>
  <c r="I17" s="1"/>
  <c r="H18"/>
  <c r="H17" s="1"/>
  <c r="G18"/>
  <c r="G17" s="1"/>
  <c r="F18"/>
  <c r="F17" s="1"/>
  <c r="G39" l="1"/>
  <c r="H13"/>
  <c r="O16" i="4"/>
  <c r="O12"/>
  <c r="O17"/>
  <c r="O15"/>
  <c r="O5"/>
  <c r="O14"/>
  <c r="O18"/>
  <c r="G31" i="3"/>
  <c r="I5"/>
  <c r="I4" s="1"/>
  <c r="H5"/>
  <c r="G5"/>
  <c r="G4" s="1"/>
  <c r="F5"/>
  <c r="F4" s="1"/>
  <c r="H4" l="1"/>
  <c r="M7" i="4" l="1"/>
  <c r="M12"/>
  <c r="M16"/>
  <c r="F10"/>
  <c r="I10" s="1"/>
  <c r="F9"/>
  <c r="I9" s="1"/>
  <c r="F8" l="1"/>
  <c r="I8" s="1"/>
  <c r="M17"/>
  <c r="G14"/>
  <c r="F4"/>
  <c r="I4" s="1"/>
  <c r="F11"/>
  <c r="I11" s="1"/>
  <c r="M14"/>
  <c r="F7"/>
  <c r="I7" s="1"/>
  <c r="M6"/>
  <c r="M5"/>
  <c r="M15"/>
  <c r="M16" i="2" l="1"/>
  <c r="K16"/>
  <c r="I16"/>
  <c r="G16"/>
  <c r="L16" l="1"/>
  <c r="J16"/>
  <c r="N16"/>
  <c r="K13" l="1"/>
  <c r="M13"/>
  <c r="I15"/>
  <c r="I14"/>
  <c r="G14"/>
  <c r="G13"/>
  <c r="M12"/>
  <c r="K12"/>
  <c r="G12"/>
  <c r="G10"/>
  <c r="M9"/>
  <c r="K9"/>
  <c r="I9"/>
  <c r="G9"/>
  <c r="M8"/>
  <c r="K8"/>
  <c r="I8"/>
  <c r="G8"/>
  <c r="G7"/>
  <c r="M6"/>
  <c r="K6"/>
  <c r="I6"/>
  <c r="J6" s="1"/>
  <c r="G6"/>
  <c r="M5"/>
  <c r="K5"/>
  <c r="I5"/>
  <c r="G5"/>
  <c r="L5" l="1"/>
  <c r="L9"/>
  <c r="N8"/>
  <c r="J5"/>
  <c r="N9"/>
  <c r="G15"/>
  <c r="J15" s="1"/>
  <c r="I13"/>
  <c r="J13" s="1"/>
  <c r="L8"/>
  <c r="J9"/>
  <c r="J14"/>
  <c r="N6"/>
  <c r="J8"/>
  <c r="N5"/>
  <c r="L6"/>
  <c r="N13"/>
  <c r="N12"/>
  <c r="I12"/>
  <c r="L13" l="1"/>
  <c r="L12"/>
  <c r="J12"/>
  <c r="J10" l="1"/>
  <c r="M10" l="1"/>
  <c r="K10"/>
  <c r="N10" l="1"/>
  <c r="L10"/>
  <c r="K15" l="1"/>
  <c r="M15"/>
  <c r="N15" l="1"/>
  <c r="L15"/>
  <c r="M14" l="1"/>
  <c r="K14"/>
  <c r="M11"/>
  <c r="K11"/>
  <c r="L11" s="1"/>
  <c r="I11"/>
  <c r="G11"/>
  <c r="M7"/>
  <c r="K7"/>
  <c r="I7"/>
  <c r="N11" l="1"/>
  <c r="J11"/>
  <c r="L14"/>
  <c r="N14"/>
  <c r="N7"/>
  <c r="L7"/>
  <c r="J7"/>
  <c r="C11" l="1"/>
  <c r="D11" l="1"/>
  <c r="F11"/>
  <c r="E11"/>
  <c r="C9" l="1"/>
  <c r="D9" l="1"/>
  <c r="E9" l="1"/>
  <c r="C13" l="1"/>
  <c r="F9" l="1"/>
  <c r="C12" l="1"/>
  <c r="C15"/>
  <c r="D13"/>
  <c r="D5" l="1"/>
  <c r="D15"/>
  <c r="E13"/>
  <c r="C5"/>
  <c r="C14" l="1"/>
  <c r="C8"/>
  <c r="E15"/>
  <c r="D12" l="1"/>
  <c r="E5"/>
  <c r="E14" l="1"/>
  <c r="F15"/>
  <c r="D14"/>
  <c r="C7"/>
  <c r="C6"/>
  <c r="E12"/>
  <c r="D8"/>
  <c r="F13" l="1"/>
  <c r="E8"/>
  <c r="D7" l="1"/>
  <c r="F12" l="1"/>
  <c r="E7"/>
  <c r="D6"/>
  <c r="F5"/>
  <c r="F8" l="1"/>
  <c r="F14"/>
  <c r="E6"/>
  <c r="F6" l="1"/>
  <c r="F7" l="1"/>
  <c r="C16" l="1"/>
  <c r="D16" l="1"/>
  <c r="E16" l="1"/>
  <c r="F16"/>
  <c r="C10" l="1"/>
  <c r="E10" l="1"/>
  <c r="D10" l="1"/>
  <c r="F10" l="1"/>
</calcChain>
</file>

<file path=xl/sharedStrings.xml><?xml version="1.0" encoding="utf-8"?>
<sst xmlns="http://schemas.openxmlformats.org/spreadsheetml/2006/main" count="654" uniqueCount="170">
  <si>
    <t>급수구역</t>
    <phoneticPr fontId="1" type="noConversion"/>
  </si>
  <si>
    <t>급수분구</t>
    <phoneticPr fontId="1" type="noConversion"/>
  </si>
  <si>
    <t>노선명</t>
    <phoneticPr fontId="1" type="noConversion"/>
  </si>
  <si>
    <t>신설여부</t>
    <phoneticPr fontId="1" type="noConversion"/>
  </si>
  <si>
    <t>기존관경</t>
    <phoneticPr fontId="1" type="noConversion"/>
  </si>
  <si>
    <t>신설관경</t>
    <phoneticPr fontId="1" type="noConversion"/>
  </si>
  <si>
    <t>연장</t>
    <phoneticPr fontId="1" type="noConversion"/>
  </si>
  <si>
    <t>비고</t>
    <phoneticPr fontId="1" type="noConversion"/>
  </si>
  <si>
    <t>마산</t>
    <phoneticPr fontId="1" type="noConversion"/>
  </si>
  <si>
    <t>한국주유소~마산배수지</t>
    <phoneticPr fontId="1" type="noConversion"/>
  </si>
  <si>
    <t>확장</t>
    <phoneticPr fontId="1" type="noConversion"/>
  </si>
  <si>
    <t>단계별 송수관로 확장계획</t>
    <phoneticPr fontId="1" type="noConversion"/>
  </si>
  <si>
    <t>가야곡</t>
    <phoneticPr fontId="1" type="noConversion"/>
  </si>
  <si>
    <t>신설</t>
    <phoneticPr fontId="1" type="noConversion"/>
  </si>
  <si>
    <t>-</t>
    <phoneticPr fontId="1" type="noConversion"/>
  </si>
  <si>
    <t>연산</t>
    <phoneticPr fontId="1" type="noConversion"/>
  </si>
  <si>
    <t>벌곡</t>
    <phoneticPr fontId="1" type="noConversion"/>
  </si>
  <si>
    <t>벌곡분기~벌곡배수지</t>
    <phoneticPr fontId="1" type="noConversion"/>
  </si>
  <si>
    <t>광석</t>
    <phoneticPr fontId="1" type="noConversion"/>
  </si>
  <si>
    <t>노성</t>
    <phoneticPr fontId="1" type="noConversion"/>
  </si>
  <si>
    <t>노성분기~노성송수관로</t>
    <phoneticPr fontId="1" type="noConversion"/>
  </si>
  <si>
    <t>2015년</t>
    <phoneticPr fontId="1" type="noConversion"/>
  </si>
  <si>
    <t>2020년</t>
    <phoneticPr fontId="1" type="noConversion"/>
  </si>
  <si>
    <t>2025년</t>
    <phoneticPr fontId="1" type="noConversion"/>
  </si>
  <si>
    <t>2030년</t>
    <phoneticPr fontId="1" type="noConversion"/>
  </si>
  <si>
    <t>단계별 배수지 확장계획</t>
    <phoneticPr fontId="1" type="noConversion"/>
  </si>
  <si>
    <t>배수지</t>
    <phoneticPr fontId="1" type="noConversion"/>
  </si>
  <si>
    <t>생활/공업</t>
    <phoneticPr fontId="1" type="noConversion"/>
  </si>
  <si>
    <t>생활</t>
    <phoneticPr fontId="1" type="noConversion"/>
  </si>
  <si>
    <t>공업</t>
    <phoneticPr fontId="1" type="noConversion"/>
  </si>
  <si>
    <t>광역상수도~양지배수지</t>
    <phoneticPr fontId="1" type="noConversion"/>
  </si>
  <si>
    <t>용량</t>
    <phoneticPr fontId="1" type="noConversion"/>
  </si>
  <si>
    <t>신·증설</t>
    <phoneticPr fontId="1" type="noConversion"/>
  </si>
  <si>
    <t>성동</t>
    <phoneticPr fontId="1" type="noConversion"/>
  </si>
  <si>
    <t>봉화</t>
    <phoneticPr fontId="1" type="noConversion"/>
  </si>
  <si>
    <t>논산</t>
    <phoneticPr fontId="1" type="noConversion"/>
  </si>
  <si>
    <t>내동</t>
    <phoneticPr fontId="1" type="noConversion"/>
  </si>
  <si>
    <t>내동2</t>
    <phoneticPr fontId="1" type="noConversion"/>
  </si>
  <si>
    <t>양촌</t>
    <phoneticPr fontId="1" type="noConversion"/>
  </si>
  <si>
    <t>강경</t>
    <phoneticPr fontId="1" type="noConversion"/>
  </si>
  <si>
    <t>양지</t>
    <phoneticPr fontId="1" type="noConversion"/>
  </si>
  <si>
    <t>배수지 용량계획(V, ㎥)</t>
    <phoneticPr fontId="1" type="noConversion"/>
  </si>
  <si>
    <t>배수지 용수수요량(㎥/일)</t>
    <phoneticPr fontId="1" type="noConversion"/>
  </si>
  <si>
    <t>일최대</t>
    <phoneticPr fontId="1" type="noConversion"/>
  </si>
  <si>
    <t>단계별 배수관로 확장계획</t>
    <phoneticPr fontId="1" type="noConversion"/>
  </si>
  <si>
    <t>명칭</t>
    <phoneticPr fontId="1" type="noConversion"/>
  </si>
  <si>
    <t>관경</t>
    <phoneticPr fontId="1" type="noConversion"/>
  </si>
  <si>
    <t>성동</t>
    <phoneticPr fontId="1" type="noConversion"/>
  </si>
  <si>
    <t>봉화</t>
    <phoneticPr fontId="1" type="noConversion"/>
  </si>
  <si>
    <t>논산</t>
    <phoneticPr fontId="1" type="noConversion"/>
  </si>
  <si>
    <t>연무</t>
    <phoneticPr fontId="1" type="noConversion"/>
  </si>
  <si>
    <t>광석 지방상수도</t>
    <phoneticPr fontId="1" type="noConversion"/>
  </si>
  <si>
    <t>소계</t>
    <phoneticPr fontId="1" type="noConversion"/>
  </si>
  <si>
    <t>탑정</t>
    <phoneticPr fontId="1" type="noConversion"/>
  </si>
  <si>
    <t>가야곡 지방상수도</t>
    <phoneticPr fontId="1" type="noConversion"/>
  </si>
  <si>
    <t>지방상수도 변환</t>
    <phoneticPr fontId="1" type="noConversion"/>
  </si>
  <si>
    <t>벌곡 지방상수도</t>
    <phoneticPr fontId="1" type="noConversion"/>
  </si>
  <si>
    <t>노성· 상월 지방상수도
(잔여분)</t>
    <phoneticPr fontId="1" type="noConversion"/>
  </si>
  <si>
    <t>전용 공업용수도</t>
    <phoneticPr fontId="1" type="noConversion"/>
  </si>
  <si>
    <t>논산산단</t>
    <phoneticPr fontId="1" type="noConversion"/>
  </si>
  <si>
    <t>공업</t>
    <phoneticPr fontId="1" type="noConversion"/>
  </si>
  <si>
    <t>통수능 부족</t>
    <phoneticPr fontId="1" type="noConversion"/>
  </si>
  <si>
    <t>소  계</t>
    <phoneticPr fontId="1" type="noConversion"/>
  </si>
  <si>
    <t>합  계</t>
    <phoneticPr fontId="1" type="noConversion"/>
  </si>
  <si>
    <t>가압장</t>
    <phoneticPr fontId="1" type="noConversion"/>
  </si>
  <si>
    <t>대수(예비)</t>
    <phoneticPr fontId="1" type="noConversion"/>
  </si>
  <si>
    <t>양정(m)</t>
    <phoneticPr fontId="1" type="noConversion"/>
  </si>
  <si>
    <t>기존 설비</t>
    <phoneticPr fontId="1" type="noConversion"/>
  </si>
  <si>
    <t>구분</t>
    <phoneticPr fontId="1" type="noConversion"/>
  </si>
  <si>
    <t>단계</t>
    <phoneticPr fontId="1" type="noConversion"/>
  </si>
  <si>
    <t>송수/배수</t>
    <phoneticPr fontId="1" type="noConversion"/>
  </si>
  <si>
    <t>대흥</t>
    <phoneticPr fontId="1" type="noConversion"/>
  </si>
  <si>
    <t>논산(논산)</t>
    <phoneticPr fontId="1" type="noConversion"/>
  </si>
  <si>
    <t>논산(연산)</t>
    <phoneticPr fontId="1" type="noConversion"/>
  </si>
  <si>
    <t>동산</t>
    <phoneticPr fontId="1" type="noConversion"/>
  </si>
  <si>
    <t>내동</t>
    <phoneticPr fontId="1" type="noConversion"/>
  </si>
  <si>
    <t>노성2</t>
    <phoneticPr fontId="1" type="noConversion"/>
  </si>
  <si>
    <t>벌곡1</t>
    <phoneticPr fontId="1" type="noConversion"/>
  </si>
  <si>
    <t>벌곡2</t>
    <phoneticPr fontId="1" type="noConversion"/>
  </si>
  <si>
    <t>송수</t>
    <phoneticPr fontId="1" type="noConversion"/>
  </si>
  <si>
    <t>유량(㎥/분)</t>
    <phoneticPr fontId="1" type="noConversion"/>
  </si>
  <si>
    <t>총유량
(㎥/일)</t>
    <phoneticPr fontId="1" type="noConversion"/>
  </si>
  <si>
    <t>신설/ 개량 등</t>
    <phoneticPr fontId="1" type="noConversion"/>
  </si>
  <si>
    <t>개량</t>
    <phoneticPr fontId="1" type="noConversion"/>
  </si>
  <si>
    <t>금회 계획</t>
    <phoneticPr fontId="1" type="noConversion"/>
  </si>
  <si>
    <t>2015년 준공</t>
    <phoneticPr fontId="1" type="noConversion"/>
  </si>
  <si>
    <t>단계별 가압장 확장계획</t>
    <phoneticPr fontId="1" type="noConversion"/>
  </si>
  <si>
    <t>성동2</t>
    <phoneticPr fontId="1" type="noConversion"/>
  </si>
  <si>
    <t>내동2</t>
    <phoneticPr fontId="1" type="noConversion"/>
  </si>
  <si>
    <t>황화정</t>
    <phoneticPr fontId="1" type="noConversion"/>
  </si>
  <si>
    <t>북옥</t>
    <phoneticPr fontId="1" type="noConversion"/>
  </si>
  <si>
    <t>표정</t>
    <phoneticPr fontId="1" type="noConversion"/>
  </si>
  <si>
    <t>성동3</t>
    <phoneticPr fontId="1" type="noConversion"/>
  </si>
  <si>
    <t>성동4</t>
    <phoneticPr fontId="1" type="noConversion"/>
  </si>
  <si>
    <t>노성3</t>
    <phoneticPr fontId="1" type="noConversion"/>
  </si>
  <si>
    <t>연산1</t>
    <phoneticPr fontId="1" type="noConversion"/>
  </si>
  <si>
    <t>연산2</t>
    <phoneticPr fontId="1" type="noConversion"/>
  </si>
  <si>
    <t>연산3</t>
    <phoneticPr fontId="1" type="noConversion"/>
  </si>
  <si>
    <t>상월1</t>
    <phoneticPr fontId="1" type="noConversion"/>
  </si>
  <si>
    <t>상월2</t>
    <phoneticPr fontId="1" type="noConversion"/>
  </si>
  <si>
    <t>가야곡1</t>
    <phoneticPr fontId="1" type="noConversion"/>
  </si>
  <si>
    <t>가야곡2</t>
    <phoneticPr fontId="1" type="noConversion"/>
  </si>
  <si>
    <t>가야곡3</t>
    <phoneticPr fontId="1" type="noConversion"/>
  </si>
  <si>
    <t>가야곡4</t>
    <phoneticPr fontId="1" type="noConversion"/>
  </si>
  <si>
    <t>가야곡5</t>
    <phoneticPr fontId="1" type="noConversion"/>
  </si>
  <si>
    <t>지산</t>
    <phoneticPr fontId="1" type="noConversion"/>
  </si>
  <si>
    <t>연산4</t>
    <phoneticPr fontId="1" type="noConversion"/>
  </si>
  <si>
    <t>마산1</t>
    <phoneticPr fontId="1" type="noConversion"/>
  </si>
  <si>
    <t>마산2</t>
    <phoneticPr fontId="1" type="noConversion"/>
  </si>
  <si>
    <t>연무</t>
    <phoneticPr fontId="1" type="noConversion"/>
  </si>
  <si>
    <t>연산</t>
    <phoneticPr fontId="1" type="noConversion"/>
  </si>
  <si>
    <t>상월</t>
    <phoneticPr fontId="1" type="noConversion"/>
  </si>
  <si>
    <t>배수</t>
    <phoneticPr fontId="1" type="noConversion"/>
  </si>
  <si>
    <t>위치변경</t>
    <phoneticPr fontId="1" type="noConversion"/>
  </si>
  <si>
    <t>벌실1</t>
    <phoneticPr fontId="1" type="noConversion"/>
  </si>
  <si>
    <t>벌실2</t>
    <phoneticPr fontId="1" type="noConversion"/>
  </si>
  <si>
    <t>벌실3</t>
    <phoneticPr fontId="1" type="noConversion"/>
  </si>
  <si>
    <t>벌실4</t>
    <phoneticPr fontId="1" type="noConversion"/>
  </si>
  <si>
    <t>벌실5</t>
    <phoneticPr fontId="1" type="noConversion"/>
  </si>
  <si>
    <t>총유량
(㎥/일)</t>
    <phoneticPr fontId="1" type="noConversion"/>
  </si>
  <si>
    <t>병사1</t>
    <phoneticPr fontId="1" type="noConversion"/>
  </si>
  <si>
    <t>병사2</t>
    <phoneticPr fontId="1" type="noConversion"/>
  </si>
  <si>
    <t>구암1</t>
    <phoneticPr fontId="1" type="noConversion"/>
  </si>
  <si>
    <t>구암2</t>
    <phoneticPr fontId="1" type="noConversion"/>
  </si>
  <si>
    <t>화곡</t>
    <phoneticPr fontId="1" type="noConversion"/>
  </si>
  <si>
    <t>노선명</t>
    <phoneticPr fontId="1" type="noConversion"/>
  </si>
  <si>
    <t>단계</t>
    <phoneticPr fontId="1" type="noConversion"/>
  </si>
  <si>
    <t>지역간
연계관로</t>
    <phoneticPr fontId="1" type="noConversion"/>
  </si>
  <si>
    <t>추진</t>
    <phoneticPr fontId="1" type="noConversion"/>
  </si>
  <si>
    <t>마산~연산(양촌) 
급수구역간 비상연계</t>
    <phoneticPr fontId="1" type="noConversion"/>
  </si>
  <si>
    <t>부적1~부적2 
급수분구간 비상연계</t>
    <phoneticPr fontId="1" type="noConversion"/>
  </si>
  <si>
    <t>부적~논산 
급수구역간 비상연계</t>
    <phoneticPr fontId="1" type="noConversion"/>
  </si>
  <si>
    <t>채운~마산 
급수구역간 비상연계</t>
    <phoneticPr fontId="1" type="noConversion"/>
  </si>
  <si>
    <t>단계별 상수도시설 안정화 계획</t>
    <phoneticPr fontId="1" type="noConversion"/>
  </si>
  <si>
    <t>벌곡 지방상수도</t>
  </si>
  <si>
    <t>생활</t>
  </si>
  <si>
    <t>양촌</t>
    <phoneticPr fontId="1" type="noConversion"/>
  </si>
  <si>
    <t>생활</t>
    <phoneticPr fontId="1" type="noConversion"/>
  </si>
  <si>
    <t>가야곡 지방상수도</t>
    <phoneticPr fontId="1" type="noConversion"/>
  </si>
  <si>
    <t>사업별</t>
    <phoneticPr fontId="1" type="noConversion"/>
  </si>
  <si>
    <t>광석</t>
    <phoneticPr fontId="1" type="noConversion"/>
  </si>
  <si>
    <t>가야곡</t>
    <phoneticPr fontId="1" type="noConversion"/>
  </si>
  <si>
    <t>연산</t>
    <phoneticPr fontId="1" type="noConversion"/>
  </si>
  <si>
    <t>벌곡</t>
    <phoneticPr fontId="1" type="noConversion"/>
  </si>
  <si>
    <t>노성상월</t>
    <phoneticPr fontId="1" type="noConversion"/>
  </si>
  <si>
    <t>벌곡</t>
    <phoneticPr fontId="1" type="noConversion"/>
  </si>
  <si>
    <t>가야곡 지방상수도</t>
    <phoneticPr fontId="1" type="noConversion"/>
  </si>
  <si>
    <t>연산</t>
    <phoneticPr fontId="1" type="noConversion"/>
  </si>
  <si>
    <t>D100</t>
    <phoneticPr fontId="1" type="noConversion"/>
  </si>
  <si>
    <t>D150</t>
    <phoneticPr fontId="1" type="noConversion"/>
  </si>
  <si>
    <t>D80</t>
    <phoneticPr fontId="1" type="noConversion"/>
  </si>
  <si>
    <t>합계</t>
    <phoneticPr fontId="1" type="noConversion"/>
  </si>
  <si>
    <t>가야곡분기~가야곡가압장</t>
    <phoneticPr fontId="1" type="noConversion"/>
  </si>
  <si>
    <t>벌곡면 지방상수도</t>
    <phoneticPr fontId="1" type="noConversion"/>
  </si>
  <si>
    <t>공업</t>
    <phoneticPr fontId="1" type="noConversion"/>
  </si>
  <si>
    <t>광석</t>
    <phoneticPr fontId="1" type="noConversion"/>
  </si>
  <si>
    <t>광석 지방상수도</t>
    <phoneticPr fontId="1" type="noConversion"/>
  </si>
  <si>
    <t>공업용수</t>
    <phoneticPr fontId="1" type="noConversion"/>
  </si>
  <si>
    <t>부적</t>
    <phoneticPr fontId="1" type="noConversion"/>
  </si>
  <si>
    <t>광역</t>
    <phoneticPr fontId="1" type="noConversion"/>
  </si>
  <si>
    <t>양촌2</t>
    <phoneticPr fontId="1" type="noConversion"/>
  </si>
  <si>
    <t>연산</t>
    <phoneticPr fontId="1" type="noConversion"/>
  </si>
  <si>
    <t>부적</t>
    <phoneticPr fontId="1" type="noConversion"/>
  </si>
  <si>
    <t>부적2</t>
    <phoneticPr fontId="1" type="noConversion"/>
  </si>
  <si>
    <t>부적3</t>
    <phoneticPr fontId="1" type="noConversion"/>
  </si>
  <si>
    <t>채운</t>
    <phoneticPr fontId="1" type="noConversion"/>
  </si>
  <si>
    <t>채운1</t>
    <phoneticPr fontId="1" type="noConversion"/>
  </si>
  <si>
    <t>생활</t>
    <phoneticPr fontId="1" type="noConversion"/>
  </si>
  <si>
    <t>배수</t>
    <phoneticPr fontId="1" type="noConversion"/>
  </si>
  <si>
    <t>신설</t>
    <phoneticPr fontId="1" type="noConversion"/>
  </si>
</sst>
</file>

<file path=xl/styles.xml><?xml version="1.0" encoding="utf-8"?>
<styleSheet xmlns="http://schemas.openxmlformats.org/spreadsheetml/2006/main">
  <numFmts count="7">
    <numFmt numFmtId="41" formatCode="_-* #,##0_-;\-* #,##0_-;_-* &quot;-&quot;_-;_-@_-"/>
    <numFmt numFmtId="176" formatCode="#,##0_ "/>
    <numFmt numFmtId="177" formatCode="&quot;D&quot;0"/>
    <numFmt numFmtId="178" formatCode="0&quot;(1)&quot;"/>
    <numFmt numFmtId="179" formatCode="#,##0.00_ "/>
    <numFmt numFmtId="180" formatCode="0&quot;(0)&quot;"/>
    <numFmt numFmtId="181" formatCode="#,##0.000_ "/>
  </numFmts>
  <fonts count="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돋움"/>
      <family val="3"/>
      <charset val="129"/>
    </font>
    <font>
      <b/>
      <sz val="12"/>
      <color theme="1"/>
      <name val="돋움"/>
      <family val="3"/>
      <charset val="129"/>
    </font>
    <font>
      <sz val="9"/>
      <name val="돋움"/>
      <family val="3"/>
      <charset val="129"/>
    </font>
    <font>
      <sz val="11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41" fontId="5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right" vertical="center"/>
    </xf>
    <xf numFmtId="177" fontId="2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9" fontId="2" fillId="0" borderId="1" xfId="0" applyNumberFormat="1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180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8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3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6" fontId="4" fillId="0" borderId="1" xfId="1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79" fontId="2" fillId="3" borderId="1" xfId="0" applyNumberFormat="1" applyFont="1" applyFill="1" applyBorder="1" applyAlignment="1">
      <alignment horizontal="center" vertical="center"/>
    </xf>
    <xf numFmtId="178" fontId="2" fillId="3" borderId="1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center" vertical="center"/>
    </xf>
    <xf numFmtId="179" fontId="2" fillId="4" borderId="1" xfId="0" applyNumberFormat="1" applyFont="1" applyFill="1" applyBorder="1" applyAlignment="1">
      <alignment horizontal="center" vertical="center"/>
    </xf>
    <xf numFmtId="176" fontId="2" fillId="4" borderId="1" xfId="0" applyNumberFormat="1" applyFont="1" applyFill="1" applyBorder="1" applyAlignment="1">
      <alignment horizontal="center" vertical="center"/>
    </xf>
    <xf numFmtId="178" fontId="2" fillId="4" borderId="1" xfId="0" applyNumberFormat="1" applyFont="1" applyFill="1" applyBorder="1" applyAlignment="1">
      <alignment horizontal="center" vertical="center"/>
    </xf>
    <xf numFmtId="181" fontId="2" fillId="4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2">
    <cellStyle name="쉼표 [0] 3" xfId="1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.2%20&#50857;&#49688;&#49688;&#50836;&#4704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3.2%20&#45436;&#49328;%20&#49569;&#49688;&#44288;&#47196;%20&#49688;&#47532;&#44228;&#49328;ver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. 총괄수요량"/>
      <sheetName val="1.행정구역별 수요량"/>
      <sheetName val="1.급수구역별 수요량"/>
      <sheetName val="1.배수지별 수요량"/>
      <sheetName val="1.배수지용수배분"/>
      <sheetName val="2.생활용수(보고서)"/>
      <sheetName val="2.생활용수(행정구역)"/>
      <sheetName val="2.생활용수(급수구역)"/>
      <sheetName val="2.생활용수(광석)"/>
      <sheetName val="2.생활용수(성동)"/>
      <sheetName val="2.생활용수(봉화)"/>
      <sheetName val="2.생활용수(논산)"/>
      <sheetName val="2.생활용수(연무)"/>
      <sheetName val="2.생활용수(마산)"/>
      <sheetName val="2.생활용수(부적)"/>
      <sheetName val="2.생활용수(연산)"/>
      <sheetName val="2.생활용수(채운)"/>
      <sheetName val="2.생활용수(강경)"/>
      <sheetName val="2.생활용수(노성)"/>
      <sheetName val="3.공업용수"/>
      <sheetName val="3.계획산단용수량"/>
      <sheetName val="3.기존공장용수량"/>
      <sheetName val="3.전용공업용수(침전수)"/>
      <sheetName val="4.관광원단위"/>
      <sheetName val="4.관광용수"/>
      <sheetName val="5.기타용수(훈련소)"/>
      <sheetName val="5.기타용수(금강대,육군항공학교)"/>
      <sheetName val="참조-&gt;"/>
      <sheetName val="확장용량"/>
      <sheetName val="1.총괄"/>
      <sheetName val="2.계통별"/>
      <sheetName val="생활용수량"/>
      <sheetName val="공업용수"/>
      <sheetName val="관광용수"/>
      <sheetName val="군대용수(국방부)"/>
      <sheetName val="급수분배"/>
      <sheetName val="Sheet3"/>
      <sheetName val="보고용"/>
      <sheetName val="Sheet2"/>
      <sheetName val="급수분배 (2)"/>
      <sheetName val="행정구역별 장래인구"/>
      <sheetName val="Sheet1"/>
      <sheetName val="비교표"/>
      <sheetName val="개발계획유입인구"/>
      <sheetName val="관광용수-1"/>
      <sheetName val="군대용수(실사용량)"/>
      <sheetName val="군대용수(실사용량) (2)"/>
      <sheetName val="읍ㆍ면구분"/>
      <sheetName val="용도별 소비량"/>
      <sheetName val="전체 소비량(군부대제외)"/>
      <sheetName val="인구규모별 표준원단위"/>
      <sheetName val="군인구추정"/>
      <sheetName val="Sheet4"/>
      <sheetName val="2013 행정구역 생활용수량"/>
      <sheetName val="2013년도 용수량 비율"/>
      <sheetName val="2013실사용량 정리"/>
      <sheetName val="Sheet5"/>
      <sheetName val="Sheet6"/>
      <sheetName val="배수지"/>
    </sheetNames>
    <sheetDataSet>
      <sheetData sheetId="0" refreshError="1"/>
      <sheetData sheetId="1" refreshError="1"/>
      <sheetData sheetId="2">
        <row r="11">
          <cell r="F11">
            <v>287</v>
          </cell>
        </row>
      </sheetData>
      <sheetData sheetId="3" refreshError="1"/>
      <sheetData sheetId="4">
        <row r="6">
          <cell r="E6">
            <v>287</v>
          </cell>
        </row>
        <row r="14">
          <cell r="F14">
            <v>800</v>
          </cell>
          <cell r="G14">
            <v>800</v>
          </cell>
          <cell r="H14">
            <v>800</v>
          </cell>
          <cell r="I14">
            <v>800</v>
          </cell>
        </row>
        <row r="15">
          <cell r="F15">
            <v>1432</v>
          </cell>
          <cell r="G15">
            <v>1520</v>
          </cell>
          <cell r="H15">
            <v>1574</v>
          </cell>
          <cell r="I15">
            <v>1601</v>
          </cell>
        </row>
        <row r="17">
          <cell r="F17">
            <v>1500</v>
          </cell>
          <cell r="G17">
            <v>1500</v>
          </cell>
          <cell r="H17">
            <v>1500</v>
          </cell>
          <cell r="I17">
            <v>1500</v>
          </cell>
        </row>
        <row r="18">
          <cell r="F18">
            <v>2074</v>
          </cell>
          <cell r="G18">
            <v>2258</v>
          </cell>
          <cell r="H18">
            <v>2401</v>
          </cell>
          <cell r="I18">
            <v>2578</v>
          </cell>
        </row>
        <row r="20">
          <cell r="F20">
            <v>6425</v>
          </cell>
          <cell r="G20">
            <v>14000</v>
          </cell>
          <cell r="H20">
            <v>14000</v>
          </cell>
          <cell r="I20">
            <v>14000</v>
          </cell>
        </row>
        <row r="21">
          <cell r="F21">
            <v>22918</v>
          </cell>
          <cell r="G21">
            <v>24317</v>
          </cell>
          <cell r="H21">
            <v>25896</v>
          </cell>
          <cell r="I21">
            <v>27607</v>
          </cell>
        </row>
        <row r="23">
          <cell r="F23">
            <v>1904</v>
          </cell>
          <cell r="G23">
            <v>1904</v>
          </cell>
          <cell r="H23">
            <v>1904</v>
          </cell>
          <cell r="I23">
            <v>1904</v>
          </cell>
        </row>
        <row r="24">
          <cell r="F24">
            <v>4357</v>
          </cell>
          <cell r="G24">
            <v>3184</v>
          </cell>
          <cell r="H24">
            <v>3451</v>
          </cell>
          <cell r="I24">
            <v>3765</v>
          </cell>
        </row>
        <row r="26">
          <cell r="F26">
            <v>2500</v>
          </cell>
          <cell r="G26">
            <v>2500</v>
          </cell>
          <cell r="H26">
            <v>2500</v>
          </cell>
          <cell r="I26">
            <v>2500</v>
          </cell>
        </row>
        <row r="27">
          <cell r="F27">
            <v>544</v>
          </cell>
          <cell r="G27">
            <v>3548</v>
          </cell>
          <cell r="H27">
            <v>3665</v>
          </cell>
          <cell r="I27">
            <v>3839</v>
          </cell>
        </row>
        <row r="29">
          <cell r="F29">
            <v>3636</v>
          </cell>
          <cell r="G29">
            <v>3636</v>
          </cell>
          <cell r="H29">
            <v>6200</v>
          </cell>
          <cell r="I29">
            <v>6200</v>
          </cell>
        </row>
        <row r="30">
          <cell r="F30">
            <v>12174</v>
          </cell>
          <cell r="G30">
            <v>13853</v>
          </cell>
          <cell r="H30">
            <v>12423</v>
          </cell>
          <cell r="I30">
            <v>11690</v>
          </cell>
        </row>
        <row r="32">
          <cell r="F32">
            <v>300</v>
          </cell>
          <cell r="G32">
            <v>300</v>
          </cell>
          <cell r="H32">
            <v>300</v>
          </cell>
          <cell r="I32">
            <v>300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5">
          <cell r="F35">
            <v>900</v>
          </cell>
          <cell r="G35">
            <v>2500</v>
          </cell>
          <cell r="H35">
            <v>2500</v>
          </cell>
          <cell r="I35">
            <v>2500</v>
          </cell>
        </row>
        <row r="36">
          <cell r="F36">
            <v>2385</v>
          </cell>
          <cell r="G36">
            <v>4375</v>
          </cell>
          <cell r="H36">
            <v>4669</v>
          </cell>
          <cell r="I36">
            <v>4747</v>
          </cell>
        </row>
        <row r="38">
          <cell r="F38">
            <v>0</v>
          </cell>
          <cell r="G38">
            <v>400</v>
          </cell>
          <cell r="H38">
            <v>400</v>
          </cell>
          <cell r="I38">
            <v>400</v>
          </cell>
        </row>
        <row r="39">
          <cell r="F39">
            <v>0</v>
          </cell>
          <cell r="G39">
            <v>742</v>
          </cell>
          <cell r="H39">
            <v>765</v>
          </cell>
          <cell r="I39">
            <v>781</v>
          </cell>
        </row>
        <row r="41">
          <cell r="F41">
            <v>2404</v>
          </cell>
          <cell r="G41">
            <v>2404</v>
          </cell>
          <cell r="H41">
            <v>3100</v>
          </cell>
          <cell r="I41">
            <v>3100</v>
          </cell>
        </row>
        <row r="42">
          <cell r="F42">
            <v>4886</v>
          </cell>
          <cell r="G42">
            <v>5270</v>
          </cell>
          <cell r="H42">
            <v>5821</v>
          </cell>
          <cell r="I42">
            <v>6063</v>
          </cell>
        </row>
        <row r="44">
          <cell r="F44">
            <v>900</v>
          </cell>
          <cell r="G44">
            <v>900</v>
          </cell>
          <cell r="H44">
            <v>1300</v>
          </cell>
          <cell r="I44">
            <v>1300</v>
          </cell>
        </row>
        <row r="45">
          <cell r="F45">
            <v>1458</v>
          </cell>
          <cell r="G45">
            <v>2315</v>
          </cell>
          <cell r="H45">
            <v>2461</v>
          </cell>
          <cell r="I45">
            <v>2495</v>
          </cell>
        </row>
        <row r="47">
          <cell r="F47">
            <v>0</v>
          </cell>
          <cell r="G47">
            <v>0</v>
          </cell>
          <cell r="H47">
            <v>1900</v>
          </cell>
          <cell r="I47">
            <v>1900</v>
          </cell>
        </row>
        <row r="48">
          <cell r="F48">
            <v>0</v>
          </cell>
          <cell r="G48">
            <v>0</v>
          </cell>
          <cell r="H48">
            <v>2463</v>
          </cell>
          <cell r="I48">
            <v>3675</v>
          </cell>
        </row>
      </sheetData>
      <sheetData sheetId="5" refreshError="1"/>
      <sheetData sheetId="6" refreshError="1"/>
      <sheetData sheetId="7" refreshError="1"/>
      <sheetData sheetId="8">
        <row r="23">
          <cell r="S23">
            <v>41</v>
          </cell>
        </row>
      </sheetData>
      <sheetData sheetId="9" refreshError="1"/>
      <sheetData sheetId="10" refreshError="1"/>
      <sheetData sheetId="11" refreshError="1"/>
      <sheetData sheetId="12">
        <row r="90">
          <cell r="R90">
            <v>50</v>
          </cell>
        </row>
      </sheetData>
      <sheetData sheetId="13">
        <row r="97">
          <cell r="S97">
            <v>56</v>
          </cell>
        </row>
      </sheetData>
      <sheetData sheetId="14" refreshError="1"/>
      <sheetData sheetId="15">
        <row r="8">
          <cell r="S8">
            <v>69</v>
          </cell>
        </row>
      </sheetData>
      <sheetData sheetId="16" refreshError="1"/>
      <sheetData sheetId="17" refreshError="1"/>
      <sheetData sheetId="18">
        <row r="8">
          <cell r="S8">
            <v>29</v>
          </cell>
        </row>
      </sheetData>
      <sheetData sheetId="19" refreshError="1"/>
      <sheetData sheetId="20">
        <row r="23">
          <cell r="D23">
            <v>3200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hart1"/>
      <sheetName val="2013"/>
      <sheetName val="2030"/>
      <sheetName val="참고-&gt;"/>
      <sheetName val="배분계획"/>
      <sheetName val="송관로검토(율량배수지)공급계통검토"/>
      <sheetName val="용수배분계획"/>
      <sheetName val="가압장"/>
      <sheetName val="송수가압장계획"/>
      <sheetName val="송수계획"/>
    </sheetNames>
    <sheetDataSet>
      <sheetData sheetId="1"/>
      <sheetData sheetId="2"/>
      <sheetData sheetId="3"/>
      <sheetData sheetId="4"/>
      <sheetData sheetId="5"/>
      <sheetData sheetId="6"/>
      <sheetData sheetId="7">
        <row r="4">
          <cell r="C4">
            <v>1.78</v>
          </cell>
          <cell r="F4">
            <v>30</v>
          </cell>
          <cell r="I4">
            <v>4</v>
          </cell>
        </row>
        <row r="7">
          <cell r="C7">
            <v>5.4</v>
          </cell>
          <cell r="F7">
            <v>40</v>
          </cell>
        </row>
        <row r="8">
          <cell r="C8">
            <v>6.7</v>
          </cell>
          <cell r="F8">
            <v>50</v>
          </cell>
          <cell r="I8">
            <v>4</v>
          </cell>
        </row>
        <row r="10">
          <cell r="C10">
            <v>1.9</v>
          </cell>
          <cell r="F10">
            <v>60</v>
          </cell>
          <cell r="I10">
            <v>6</v>
          </cell>
        </row>
        <row r="11">
          <cell r="C11">
            <v>1.9</v>
          </cell>
          <cell r="F11">
            <v>80</v>
          </cell>
          <cell r="I11">
            <v>6</v>
          </cell>
        </row>
        <row r="13">
          <cell r="C13">
            <v>2.57</v>
          </cell>
          <cell r="F13">
            <v>28</v>
          </cell>
          <cell r="I13">
            <v>3</v>
          </cell>
        </row>
        <row r="16">
          <cell r="C16">
            <v>1.28</v>
          </cell>
          <cell r="F16">
            <v>76</v>
          </cell>
          <cell r="I16">
            <v>4</v>
          </cell>
        </row>
        <row r="17">
          <cell r="C17">
            <v>2.1</v>
          </cell>
          <cell r="F17">
            <v>76</v>
          </cell>
          <cell r="I17">
            <v>4</v>
          </cell>
        </row>
        <row r="19">
          <cell r="C19">
            <v>4.0999999999999996</v>
          </cell>
          <cell r="F19">
            <v>41</v>
          </cell>
          <cell r="I19">
            <v>1</v>
          </cell>
        </row>
        <row r="20">
          <cell r="C20">
            <v>3</v>
          </cell>
          <cell r="F20">
            <v>41</v>
          </cell>
          <cell r="I20">
            <v>1</v>
          </cell>
        </row>
        <row r="24">
          <cell r="C24">
            <v>0.33</v>
          </cell>
          <cell r="F24">
            <v>46</v>
          </cell>
          <cell r="I24">
            <v>2</v>
          </cell>
        </row>
        <row r="28">
          <cell r="C28">
            <v>1.7</v>
          </cell>
          <cell r="F28">
            <v>40</v>
          </cell>
          <cell r="I28">
            <v>3</v>
          </cell>
        </row>
        <row r="30">
          <cell r="C30">
            <v>1.53</v>
          </cell>
          <cell r="F30">
            <v>89</v>
          </cell>
          <cell r="I30">
            <v>2</v>
          </cell>
        </row>
        <row r="31">
          <cell r="C31">
            <v>2.6</v>
          </cell>
          <cell r="F31">
            <v>89</v>
          </cell>
          <cell r="I31">
            <v>2</v>
          </cell>
        </row>
        <row r="34">
          <cell r="C34">
            <v>1.8</v>
          </cell>
          <cell r="F34">
            <v>50</v>
          </cell>
          <cell r="I34">
            <v>2</v>
          </cell>
        </row>
        <row r="37">
          <cell r="C37">
            <v>0.55000000000000004</v>
          </cell>
          <cell r="F37">
            <v>85</v>
          </cell>
          <cell r="I37">
            <v>2</v>
          </cell>
        </row>
        <row r="40">
          <cell r="C40">
            <v>0.55000000000000004</v>
          </cell>
          <cell r="F40">
            <v>85</v>
          </cell>
          <cell r="I40">
            <v>2</v>
          </cell>
        </row>
        <row r="43">
          <cell r="C43">
            <v>1.75</v>
          </cell>
          <cell r="F43">
            <v>80</v>
          </cell>
          <cell r="I43">
            <v>4</v>
          </cell>
        </row>
        <row r="46">
          <cell r="C46">
            <v>1.3</v>
          </cell>
          <cell r="F46">
            <v>50</v>
          </cell>
          <cell r="I46">
            <v>3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3"/>
  <sheetViews>
    <sheetView view="pageBreakPreview" zoomScale="115" zoomScaleSheetLayoutView="115" workbookViewId="0">
      <selection activeCell="H13" sqref="H13"/>
    </sheetView>
  </sheetViews>
  <sheetFormatPr defaultColWidth="10.625" defaultRowHeight="24.95" customHeight="1"/>
  <cols>
    <col min="1" max="3" width="8.625" style="1" customWidth="1"/>
    <col min="4" max="4" width="20.625" style="1" customWidth="1"/>
    <col min="5" max="12" width="9.125" style="1" customWidth="1"/>
    <col min="13" max="16384" width="10.625" style="1"/>
  </cols>
  <sheetData>
    <row r="1" spans="1:12" ht="30" customHeight="1">
      <c r="A1" s="3" t="s">
        <v>11</v>
      </c>
    </row>
    <row r="2" spans="1:12" ht="24.95" customHeight="1">
      <c r="A2" s="38" t="s">
        <v>0</v>
      </c>
      <c r="B2" s="38" t="s">
        <v>1</v>
      </c>
      <c r="C2" s="42" t="s">
        <v>27</v>
      </c>
      <c r="D2" s="38" t="s">
        <v>2</v>
      </c>
      <c r="E2" s="38" t="s">
        <v>3</v>
      </c>
      <c r="F2" s="38" t="s">
        <v>4</v>
      </c>
      <c r="G2" s="38" t="s">
        <v>5</v>
      </c>
      <c r="H2" s="39" t="s">
        <v>6</v>
      </c>
      <c r="I2" s="40"/>
      <c r="J2" s="40"/>
      <c r="K2" s="41"/>
      <c r="L2" s="38" t="s">
        <v>7</v>
      </c>
    </row>
    <row r="3" spans="1:12" ht="24.95" customHeight="1">
      <c r="A3" s="38"/>
      <c r="B3" s="38"/>
      <c r="C3" s="43"/>
      <c r="D3" s="38"/>
      <c r="E3" s="38"/>
      <c r="F3" s="38"/>
      <c r="G3" s="38"/>
      <c r="H3" s="7" t="s">
        <v>21</v>
      </c>
      <c r="I3" s="7" t="s">
        <v>22</v>
      </c>
      <c r="J3" s="7" t="s">
        <v>23</v>
      </c>
      <c r="K3" s="7" t="s">
        <v>24</v>
      </c>
      <c r="L3" s="38"/>
    </row>
    <row r="4" spans="1:12" ht="24.95" hidden="1" customHeight="1">
      <c r="A4" s="2" t="s">
        <v>8</v>
      </c>
      <c r="B4" s="2" t="s">
        <v>8</v>
      </c>
      <c r="C4" s="2" t="s">
        <v>28</v>
      </c>
      <c r="D4" s="2" t="s">
        <v>9</v>
      </c>
      <c r="E4" s="2" t="s">
        <v>10</v>
      </c>
      <c r="F4" s="4"/>
      <c r="G4" s="4"/>
      <c r="H4" s="5"/>
      <c r="I4" s="5"/>
      <c r="J4" s="5"/>
      <c r="K4" s="5"/>
      <c r="L4" s="2"/>
    </row>
    <row r="5" spans="1:12" ht="24.95" customHeight="1">
      <c r="A5" s="2" t="s">
        <v>8</v>
      </c>
      <c r="B5" s="2" t="s">
        <v>12</v>
      </c>
      <c r="C5" s="2" t="s">
        <v>28</v>
      </c>
      <c r="D5" s="20" t="s">
        <v>152</v>
      </c>
      <c r="E5" s="2" t="s">
        <v>13</v>
      </c>
      <c r="F5" s="4" t="s">
        <v>14</v>
      </c>
      <c r="G5" s="4">
        <v>150</v>
      </c>
      <c r="H5" s="5"/>
      <c r="I5" s="5"/>
      <c r="J5" s="5"/>
      <c r="K5" s="5"/>
      <c r="L5" s="2"/>
    </row>
    <row r="6" spans="1:12" ht="24.95" customHeight="1">
      <c r="A6" s="2" t="s">
        <v>8</v>
      </c>
      <c r="B6" s="2" t="s">
        <v>12</v>
      </c>
      <c r="C6" s="2" t="s">
        <v>29</v>
      </c>
      <c r="D6" s="20" t="s">
        <v>30</v>
      </c>
      <c r="E6" s="2" t="s">
        <v>13</v>
      </c>
      <c r="F6" s="4" t="s">
        <v>14</v>
      </c>
      <c r="G6" s="4">
        <v>300</v>
      </c>
      <c r="H6" s="5"/>
      <c r="I6" s="5"/>
      <c r="J6" s="5">
        <v>13400</v>
      </c>
      <c r="K6" s="5"/>
      <c r="L6" s="2"/>
    </row>
    <row r="7" spans="1:12" ht="24.95" customHeight="1">
      <c r="A7" s="2" t="s">
        <v>15</v>
      </c>
      <c r="B7" s="2" t="s">
        <v>16</v>
      </c>
      <c r="C7" s="2" t="s">
        <v>28</v>
      </c>
      <c r="D7" s="2" t="s">
        <v>17</v>
      </c>
      <c r="E7" s="2" t="s">
        <v>13</v>
      </c>
      <c r="F7" s="4" t="s">
        <v>14</v>
      </c>
      <c r="G7" s="4">
        <v>150</v>
      </c>
      <c r="H7" s="5"/>
      <c r="I7" s="5">
        <f>15210-5370</f>
        <v>9840</v>
      </c>
      <c r="J7" s="5"/>
      <c r="K7" s="5"/>
      <c r="L7" s="2"/>
    </row>
    <row r="8" spans="1:12" ht="24.95" customHeight="1">
      <c r="A8" s="2" t="s">
        <v>19</v>
      </c>
      <c r="B8" s="2" t="s">
        <v>19</v>
      </c>
      <c r="C8" s="2" t="s">
        <v>28</v>
      </c>
      <c r="D8" s="2" t="s">
        <v>20</v>
      </c>
      <c r="E8" s="2" t="s">
        <v>13</v>
      </c>
      <c r="F8" s="4" t="s">
        <v>14</v>
      </c>
      <c r="G8" s="4">
        <v>250</v>
      </c>
      <c r="H8" s="5">
        <v>2850</v>
      </c>
      <c r="I8" s="5"/>
      <c r="J8" s="5"/>
      <c r="K8" s="5"/>
      <c r="L8" s="2"/>
    </row>
    <row r="9" spans="1:12" ht="24.95" customHeight="1">
      <c r="A9" s="2"/>
      <c r="B9" s="2"/>
      <c r="C9" s="2"/>
      <c r="D9" s="2"/>
      <c r="E9" s="2"/>
      <c r="F9" s="4"/>
      <c r="G9" s="4"/>
      <c r="H9" s="5"/>
      <c r="I9" s="5"/>
      <c r="J9" s="5"/>
      <c r="K9" s="5"/>
      <c r="L9" s="2"/>
    </row>
    <row r="10" spans="1:12" ht="24.95" customHeight="1">
      <c r="A10" s="2"/>
      <c r="B10" s="2"/>
      <c r="C10" s="2"/>
      <c r="D10" s="2"/>
      <c r="E10" s="2"/>
      <c r="F10" s="4"/>
      <c r="G10" s="4"/>
      <c r="H10" s="5"/>
      <c r="I10" s="5"/>
      <c r="J10" s="5"/>
      <c r="K10" s="5"/>
      <c r="L10" s="2"/>
    </row>
    <row r="12" spans="1:12" ht="24.95" customHeight="1">
      <c r="G12" s="1">
        <f>3011+1091+865</f>
        <v>4967</v>
      </c>
    </row>
    <row r="13" spans="1:12" ht="24.95" customHeight="1">
      <c r="E13" s="1">
        <f>6.7+11.7+11.7</f>
        <v>30.099999999999998</v>
      </c>
      <c r="G13" s="1">
        <f>2216+1756+2610</f>
        <v>6582</v>
      </c>
    </row>
  </sheetData>
  <mergeCells count="9">
    <mergeCell ref="L2:L3"/>
    <mergeCell ref="H2:K2"/>
    <mergeCell ref="C2:C3"/>
    <mergeCell ref="A2:A3"/>
    <mergeCell ref="B2:B3"/>
    <mergeCell ref="D2:D3"/>
    <mergeCell ref="E2:E3"/>
    <mergeCell ref="F2:F3"/>
    <mergeCell ref="G2:G3"/>
  </mergeCells>
  <phoneticPr fontId="1" type="noConversion"/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35"/>
  <sheetViews>
    <sheetView showZeros="0" view="pageBreakPreview" zoomScaleSheetLayoutView="100" workbookViewId="0">
      <selection activeCell="E13" sqref="E13"/>
    </sheetView>
  </sheetViews>
  <sheetFormatPr defaultColWidth="10.625" defaultRowHeight="24.95" customHeight="1"/>
  <cols>
    <col min="1" max="2" width="7.625" style="1" customWidth="1"/>
    <col min="3" max="14" width="8.125" style="1" customWidth="1"/>
    <col min="15" max="15" width="7.625" style="1" customWidth="1"/>
    <col min="16" max="16384" width="10.625" style="1"/>
  </cols>
  <sheetData>
    <row r="1" spans="1:15" ht="35.1" customHeight="1">
      <c r="A1" s="3" t="s">
        <v>25</v>
      </c>
      <c r="B1" s="3"/>
      <c r="C1" s="3"/>
      <c r="D1" s="3"/>
      <c r="E1" s="3"/>
      <c r="F1" s="3"/>
    </row>
    <row r="2" spans="1:15" ht="20.100000000000001" customHeight="1">
      <c r="A2" s="50" t="s">
        <v>26</v>
      </c>
      <c r="B2" s="50" t="s">
        <v>27</v>
      </c>
      <c r="C2" s="44" t="s">
        <v>42</v>
      </c>
      <c r="D2" s="45"/>
      <c r="E2" s="45"/>
      <c r="F2" s="46"/>
      <c r="G2" s="50" t="s">
        <v>41</v>
      </c>
      <c r="H2" s="50"/>
      <c r="I2" s="50"/>
      <c r="J2" s="50"/>
      <c r="K2" s="50"/>
      <c r="L2" s="50"/>
      <c r="M2" s="50"/>
      <c r="N2" s="50"/>
      <c r="O2" s="47" t="s">
        <v>7</v>
      </c>
    </row>
    <row r="3" spans="1:15" ht="20.100000000000001" customHeight="1">
      <c r="A3" s="50"/>
      <c r="B3" s="50"/>
      <c r="C3" s="8" t="s">
        <v>21</v>
      </c>
      <c r="D3" s="8" t="s">
        <v>22</v>
      </c>
      <c r="E3" s="8" t="s">
        <v>23</v>
      </c>
      <c r="F3" s="8" t="s">
        <v>24</v>
      </c>
      <c r="G3" s="50" t="s">
        <v>21</v>
      </c>
      <c r="H3" s="50"/>
      <c r="I3" s="50" t="s">
        <v>22</v>
      </c>
      <c r="J3" s="50"/>
      <c r="K3" s="50" t="s">
        <v>23</v>
      </c>
      <c r="L3" s="50"/>
      <c r="M3" s="50" t="s">
        <v>24</v>
      </c>
      <c r="N3" s="50"/>
      <c r="O3" s="48"/>
    </row>
    <row r="4" spans="1:15" ht="20.100000000000001" customHeight="1">
      <c r="A4" s="50"/>
      <c r="B4" s="50"/>
      <c r="C4" s="8" t="s">
        <v>43</v>
      </c>
      <c r="D4" s="8" t="s">
        <v>43</v>
      </c>
      <c r="E4" s="8" t="s">
        <v>43</v>
      </c>
      <c r="F4" s="8" t="s">
        <v>43</v>
      </c>
      <c r="G4" s="8" t="s">
        <v>31</v>
      </c>
      <c r="H4" s="8" t="s">
        <v>32</v>
      </c>
      <c r="I4" s="8" t="s">
        <v>31</v>
      </c>
      <c r="J4" s="8" t="s">
        <v>32</v>
      </c>
      <c r="K4" s="8" t="s">
        <v>31</v>
      </c>
      <c r="L4" s="8" t="s">
        <v>32</v>
      </c>
      <c r="M4" s="8" t="s">
        <v>31</v>
      </c>
      <c r="N4" s="8" t="s">
        <v>32</v>
      </c>
      <c r="O4" s="49"/>
    </row>
    <row r="5" spans="1:15" ht="24.95" customHeight="1">
      <c r="A5" s="31" t="s">
        <v>33</v>
      </c>
      <c r="B5" s="31" t="s">
        <v>28</v>
      </c>
      <c r="C5" s="32">
        <f>'[1]1.배수지용수배분'!F15</f>
        <v>1432</v>
      </c>
      <c r="D5" s="32">
        <f>'[1]1.배수지용수배분'!G15</f>
        <v>1520</v>
      </c>
      <c r="E5" s="32">
        <f>'[1]1.배수지용수배분'!H15</f>
        <v>1574</v>
      </c>
      <c r="F5" s="32">
        <f>'[1]1.배수지용수배분'!I15</f>
        <v>1601</v>
      </c>
      <c r="G5" s="32">
        <f>'[1]1.배수지용수배분'!$F$14</f>
        <v>800</v>
      </c>
      <c r="H5" s="5"/>
      <c r="I5" s="5">
        <f>'[1]1.배수지용수배분'!$G$14</f>
        <v>800</v>
      </c>
      <c r="J5" s="5">
        <f>I5-G5</f>
        <v>0</v>
      </c>
      <c r="K5" s="5">
        <f>'[1]1.배수지용수배분'!$H$14</f>
        <v>800</v>
      </c>
      <c r="L5" s="5">
        <f>K5-I5</f>
        <v>0</v>
      </c>
      <c r="M5" s="5">
        <f>'[1]1.배수지용수배분'!$I$14</f>
        <v>800</v>
      </c>
      <c r="N5" s="5">
        <f>M5-K5</f>
        <v>0</v>
      </c>
      <c r="O5" s="2"/>
    </row>
    <row r="6" spans="1:15" ht="24.95" customHeight="1">
      <c r="A6" s="31" t="s">
        <v>34</v>
      </c>
      <c r="B6" s="31" t="s">
        <v>28</v>
      </c>
      <c r="C6" s="32">
        <f>'[1]1.배수지용수배분'!F18</f>
        <v>2074</v>
      </c>
      <c r="D6" s="32">
        <f>'[1]1.배수지용수배분'!G18</f>
        <v>2258</v>
      </c>
      <c r="E6" s="32">
        <f>'[1]1.배수지용수배분'!H18</f>
        <v>2401</v>
      </c>
      <c r="F6" s="32">
        <f>'[1]1.배수지용수배분'!I18</f>
        <v>2578</v>
      </c>
      <c r="G6" s="32">
        <f>'[1]1.배수지용수배분'!$F$17</f>
        <v>1500</v>
      </c>
      <c r="H6" s="5"/>
      <c r="I6" s="5">
        <f>'[1]1.배수지용수배분'!$G$17</f>
        <v>1500</v>
      </c>
      <c r="J6" s="5">
        <f t="shared" ref="J6:N16" si="0">I6-G6</f>
        <v>0</v>
      </c>
      <c r="K6" s="5">
        <f>'[1]1.배수지용수배분'!$H$17</f>
        <v>1500</v>
      </c>
      <c r="L6" s="5">
        <f t="shared" si="0"/>
        <v>0</v>
      </c>
      <c r="M6" s="5">
        <f>'[1]1.배수지용수배분'!$I$17</f>
        <v>1500</v>
      </c>
      <c r="N6" s="5">
        <f t="shared" si="0"/>
        <v>0</v>
      </c>
      <c r="O6" s="2"/>
    </row>
    <row r="7" spans="1:15" ht="24.95" customHeight="1">
      <c r="A7" s="31" t="s">
        <v>35</v>
      </c>
      <c r="B7" s="31" t="s">
        <v>28</v>
      </c>
      <c r="C7" s="32">
        <f>'[1]1.배수지용수배분'!F21</f>
        <v>22918</v>
      </c>
      <c r="D7" s="32">
        <f>'[1]1.배수지용수배분'!G21</f>
        <v>24317</v>
      </c>
      <c r="E7" s="32">
        <f>'[1]1.배수지용수배분'!H21</f>
        <v>25896</v>
      </c>
      <c r="F7" s="32">
        <f>'[1]1.배수지용수배분'!I21</f>
        <v>27607</v>
      </c>
      <c r="G7" s="32">
        <f>'[1]1.배수지용수배분'!$F$20</f>
        <v>6425</v>
      </c>
      <c r="H7" s="5"/>
      <c r="I7" s="5">
        <f>'[1]1.배수지용수배분'!$G$20</f>
        <v>14000</v>
      </c>
      <c r="J7" s="5">
        <f t="shared" si="0"/>
        <v>7575</v>
      </c>
      <c r="K7" s="5">
        <f>'[1]1.배수지용수배분'!$H$20</f>
        <v>14000</v>
      </c>
      <c r="L7" s="5">
        <f t="shared" si="0"/>
        <v>0</v>
      </c>
      <c r="M7" s="5">
        <f>'[1]1.배수지용수배분'!$I$20</f>
        <v>14000</v>
      </c>
      <c r="N7" s="5">
        <f t="shared" si="0"/>
        <v>0</v>
      </c>
      <c r="O7" s="2"/>
    </row>
    <row r="8" spans="1:15" ht="24.95" customHeight="1">
      <c r="A8" s="31" t="s">
        <v>36</v>
      </c>
      <c r="B8" s="31" t="s">
        <v>28</v>
      </c>
      <c r="C8" s="32">
        <f>'[1]1.배수지용수배분'!F24</f>
        <v>4357</v>
      </c>
      <c r="D8" s="32">
        <f>'[1]1.배수지용수배분'!G24</f>
        <v>3184</v>
      </c>
      <c r="E8" s="32">
        <f>'[1]1.배수지용수배분'!H24</f>
        <v>3451</v>
      </c>
      <c r="F8" s="32">
        <f>'[1]1.배수지용수배분'!I24</f>
        <v>3765</v>
      </c>
      <c r="G8" s="32">
        <f>'[1]1.배수지용수배분'!$F$23</f>
        <v>1904</v>
      </c>
      <c r="H8" s="5"/>
      <c r="I8" s="5">
        <f>'[1]1.배수지용수배분'!$G$23</f>
        <v>1904</v>
      </c>
      <c r="J8" s="5">
        <f t="shared" si="0"/>
        <v>0</v>
      </c>
      <c r="K8" s="5">
        <f>'[1]1.배수지용수배분'!$H$23</f>
        <v>1904</v>
      </c>
      <c r="L8" s="5">
        <f t="shared" si="0"/>
        <v>0</v>
      </c>
      <c r="M8" s="5">
        <f>'[1]1.배수지용수배분'!$I$23</f>
        <v>1904</v>
      </c>
      <c r="N8" s="5">
        <f t="shared" si="0"/>
        <v>0</v>
      </c>
      <c r="O8" s="2"/>
    </row>
    <row r="9" spans="1:15" ht="24.95" customHeight="1">
      <c r="A9" s="31" t="s">
        <v>37</v>
      </c>
      <c r="B9" s="31" t="s">
        <v>28</v>
      </c>
      <c r="C9" s="32">
        <f>'[1]1.배수지용수배분'!F27</f>
        <v>544</v>
      </c>
      <c r="D9" s="32">
        <f>'[1]1.배수지용수배분'!G27</f>
        <v>3548</v>
      </c>
      <c r="E9" s="32">
        <f>'[1]1.배수지용수배분'!H27</f>
        <v>3665</v>
      </c>
      <c r="F9" s="32">
        <f>'[1]1.배수지용수배분'!I27</f>
        <v>3839</v>
      </c>
      <c r="G9" s="32">
        <f>'[1]1.배수지용수배분'!$F$26</f>
        <v>2500</v>
      </c>
      <c r="H9" s="5"/>
      <c r="I9" s="5">
        <f>'[1]1.배수지용수배분'!$G$26</f>
        <v>2500</v>
      </c>
      <c r="J9" s="5">
        <f t="shared" si="0"/>
        <v>0</v>
      </c>
      <c r="K9" s="5">
        <f>'[1]1.배수지용수배분'!$H$26</f>
        <v>2500</v>
      </c>
      <c r="L9" s="5">
        <f t="shared" si="0"/>
        <v>0</v>
      </c>
      <c r="M9" s="5">
        <f>'[1]1.배수지용수배분'!$I$26</f>
        <v>2500</v>
      </c>
      <c r="N9" s="5">
        <f t="shared" si="0"/>
        <v>0</v>
      </c>
      <c r="O9" s="2"/>
    </row>
    <row r="10" spans="1:15" ht="24.95" customHeight="1">
      <c r="A10" s="31" t="s">
        <v>8</v>
      </c>
      <c r="B10" s="31" t="s">
        <v>28</v>
      </c>
      <c r="C10" s="32">
        <f>'[1]1.배수지용수배분'!F30</f>
        <v>12174</v>
      </c>
      <c r="D10" s="32">
        <f>'[1]1.배수지용수배분'!G30</f>
        <v>13853</v>
      </c>
      <c r="E10" s="32">
        <f>'[1]1.배수지용수배분'!H30</f>
        <v>12423</v>
      </c>
      <c r="F10" s="32">
        <f>'[1]1.배수지용수배분'!I30</f>
        <v>11690</v>
      </c>
      <c r="G10" s="32">
        <f>'[1]1.배수지용수배분'!$F$29</f>
        <v>3636</v>
      </c>
      <c r="H10" s="5"/>
      <c r="I10" s="5">
        <f>'[1]1.배수지용수배분'!$G$29</f>
        <v>3636</v>
      </c>
      <c r="J10" s="5">
        <f t="shared" si="0"/>
        <v>0</v>
      </c>
      <c r="K10" s="5">
        <f>'[1]1.배수지용수배분'!$H$29</f>
        <v>6200</v>
      </c>
      <c r="L10" s="5">
        <f t="shared" si="0"/>
        <v>2564</v>
      </c>
      <c r="M10" s="5">
        <f>'[1]1.배수지용수배분'!$I$29</f>
        <v>6200</v>
      </c>
      <c r="N10" s="5">
        <f t="shared" si="0"/>
        <v>0</v>
      </c>
      <c r="O10" s="2"/>
    </row>
    <row r="11" spans="1:15" ht="24.95" customHeight="1">
      <c r="A11" s="31" t="s">
        <v>12</v>
      </c>
      <c r="B11" s="31" t="s">
        <v>28</v>
      </c>
      <c r="C11" s="32">
        <f>'[1]1.배수지용수배분'!F33</f>
        <v>0</v>
      </c>
      <c r="D11" s="32">
        <f>'[1]1.배수지용수배분'!G33</f>
        <v>0</v>
      </c>
      <c r="E11" s="32">
        <f>'[1]1.배수지용수배분'!H33</f>
        <v>0</v>
      </c>
      <c r="F11" s="32">
        <f>'[1]1.배수지용수배분'!I33</f>
        <v>0</v>
      </c>
      <c r="G11" s="32">
        <f>'[1]1.배수지용수배분'!$F$32</f>
        <v>300</v>
      </c>
      <c r="H11" s="5"/>
      <c r="I11" s="5">
        <f>'[1]1.배수지용수배분'!$G$32</f>
        <v>300</v>
      </c>
      <c r="J11" s="5">
        <f t="shared" si="0"/>
        <v>0</v>
      </c>
      <c r="K11" s="5">
        <f>'[1]1.배수지용수배분'!$H$32</f>
        <v>300</v>
      </c>
      <c r="L11" s="5">
        <f t="shared" si="0"/>
        <v>0</v>
      </c>
      <c r="M11" s="5">
        <f>'[1]1.배수지용수배분'!$I$32</f>
        <v>300</v>
      </c>
      <c r="N11" s="5">
        <f t="shared" si="0"/>
        <v>0</v>
      </c>
      <c r="O11" s="2"/>
    </row>
    <row r="12" spans="1:15" ht="24.95" customHeight="1">
      <c r="A12" s="31" t="s">
        <v>38</v>
      </c>
      <c r="B12" s="31" t="s">
        <v>28</v>
      </c>
      <c r="C12" s="32">
        <f>'[1]1.배수지용수배분'!F36</f>
        <v>2385</v>
      </c>
      <c r="D12" s="32">
        <f>'[1]1.배수지용수배분'!G36</f>
        <v>4375</v>
      </c>
      <c r="E12" s="32">
        <f>'[1]1.배수지용수배분'!H36</f>
        <v>4669</v>
      </c>
      <c r="F12" s="32">
        <f>'[1]1.배수지용수배분'!I36</f>
        <v>4747</v>
      </c>
      <c r="G12" s="32">
        <f>'[1]1.배수지용수배분'!$F$35</f>
        <v>900</v>
      </c>
      <c r="H12" s="5"/>
      <c r="I12" s="5">
        <f>'[1]1.배수지용수배분'!$G$35</f>
        <v>2500</v>
      </c>
      <c r="J12" s="5">
        <f t="shared" si="0"/>
        <v>1600</v>
      </c>
      <c r="K12" s="5">
        <f>'[1]1.배수지용수배분'!$H$35</f>
        <v>2500</v>
      </c>
      <c r="L12" s="5">
        <f t="shared" si="0"/>
        <v>0</v>
      </c>
      <c r="M12" s="5">
        <f>'[1]1.배수지용수배분'!$I$35</f>
        <v>2500</v>
      </c>
      <c r="N12" s="5">
        <f t="shared" si="0"/>
        <v>0</v>
      </c>
      <c r="O12" s="2"/>
    </row>
    <row r="13" spans="1:15" ht="24.95" customHeight="1">
      <c r="A13" s="31" t="s">
        <v>16</v>
      </c>
      <c r="B13" s="31" t="s">
        <v>28</v>
      </c>
      <c r="C13" s="32">
        <f>'[1]1.배수지용수배분'!F39</f>
        <v>0</v>
      </c>
      <c r="D13" s="32">
        <f>'[1]1.배수지용수배분'!G39</f>
        <v>742</v>
      </c>
      <c r="E13" s="32">
        <f>'[1]1.배수지용수배분'!H39</f>
        <v>765</v>
      </c>
      <c r="F13" s="32">
        <f>'[1]1.배수지용수배분'!I39</f>
        <v>781</v>
      </c>
      <c r="G13" s="32">
        <f>'[1]1.배수지용수배분'!$F$38</f>
        <v>0</v>
      </c>
      <c r="H13" s="5"/>
      <c r="I13" s="5">
        <f>'[1]1.배수지용수배분'!$G$38</f>
        <v>400</v>
      </c>
      <c r="J13" s="5">
        <f t="shared" si="0"/>
        <v>400</v>
      </c>
      <c r="K13" s="5">
        <f>'[1]1.배수지용수배분'!$H$38</f>
        <v>400</v>
      </c>
      <c r="L13" s="5">
        <f t="shared" si="0"/>
        <v>0</v>
      </c>
      <c r="M13" s="5">
        <f>'[1]1.배수지용수배분'!$I$38</f>
        <v>400</v>
      </c>
      <c r="N13" s="5">
        <f t="shared" si="0"/>
        <v>0</v>
      </c>
      <c r="O13" s="2"/>
    </row>
    <row r="14" spans="1:15" ht="24.95" customHeight="1">
      <c r="A14" s="31" t="s">
        <v>39</v>
      </c>
      <c r="B14" s="31" t="s">
        <v>28</v>
      </c>
      <c r="C14" s="32">
        <f>'[1]1.배수지용수배분'!F42</f>
        <v>4886</v>
      </c>
      <c r="D14" s="32">
        <f>'[1]1.배수지용수배분'!G42</f>
        <v>5270</v>
      </c>
      <c r="E14" s="32">
        <f>'[1]1.배수지용수배분'!H42</f>
        <v>5821</v>
      </c>
      <c r="F14" s="32">
        <f>'[1]1.배수지용수배분'!I42</f>
        <v>6063</v>
      </c>
      <c r="G14" s="32">
        <f>'[1]1.배수지용수배분'!$F$41</f>
        <v>2404</v>
      </c>
      <c r="H14" s="5"/>
      <c r="I14" s="5">
        <f>'[1]1.배수지용수배분'!$G$41</f>
        <v>2404</v>
      </c>
      <c r="J14" s="5">
        <f t="shared" si="0"/>
        <v>0</v>
      </c>
      <c r="K14" s="5">
        <f>'[1]1.배수지용수배분'!$H$41</f>
        <v>3100</v>
      </c>
      <c r="L14" s="5">
        <f t="shared" si="0"/>
        <v>696</v>
      </c>
      <c r="M14" s="5">
        <f>'[1]1.배수지용수배분'!$I$41</f>
        <v>3100</v>
      </c>
      <c r="N14" s="5">
        <f t="shared" si="0"/>
        <v>0</v>
      </c>
      <c r="O14" s="2"/>
    </row>
    <row r="15" spans="1:15" ht="24.95" customHeight="1">
      <c r="A15" s="2" t="s">
        <v>19</v>
      </c>
      <c r="B15" s="2" t="s">
        <v>28</v>
      </c>
      <c r="C15" s="5">
        <f>'[1]1.배수지용수배분'!F45</f>
        <v>1458</v>
      </c>
      <c r="D15" s="5">
        <f>'[1]1.배수지용수배분'!G45</f>
        <v>2315</v>
      </c>
      <c r="E15" s="5">
        <f>'[1]1.배수지용수배분'!H45</f>
        <v>2461</v>
      </c>
      <c r="F15" s="5">
        <f>'[1]1.배수지용수배분'!I45</f>
        <v>2495</v>
      </c>
      <c r="G15" s="5">
        <f>'[1]1.배수지용수배분'!$F$44</f>
        <v>900</v>
      </c>
      <c r="H15" s="5"/>
      <c r="I15" s="5">
        <f>'[1]1.배수지용수배분'!$G$44</f>
        <v>900</v>
      </c>
      <c r="J15" s="5">
        <f t="shared" si="0"/>
        <v>0</v>
      </c>
      <c r="K15" s="5">
        <f>'[1]1.배수지용수배분'!$H$44</f>
        <v>1300</v>
      </c>
      <c r="L15" s="5">
        <f t="shared" si="0"/>
        <v>400</v>
      </c>
      <c r="M15" s="5">
        <f>'[1]1.배수지용수배분'!$I$44</f>
        <v>1300</v>
      </c>
      <c r="N15" s="5">
        <f t="shared" si="0"/>
        <v>0</v>
      </c>
      <c r="O15" s="2"/>
    </row>
    <row r="16" spans="1:15" ht="24.95" customHeight="1">
      <c r="A16" s="2" t="s">
        <v>40</v>
      </c>
      <c r="B16" s="2" t="s">
        <v>29</v>
      </c>
      <c r="C16" s="5">
        <f>'[1]1.배수지용수배분'!F48</f>
        <v>0</v>
      </c>
      <c r="D16" s="5">
        <f>'[1]1.배수지용수배분'!G48</f>
        <v>0</v>
      </c>
      <c r="E16" s="5">
        <f>'[1]1.배수지용수배분'!H48</f>
        <v>2463</v>
      </c>
      <c r="F16" s="5">
        <f>'[1]1.배수지용수배분'!I48</f>
        <v>3675</v>
      </c>
      <c r="G16" s="5">
        <f>'[1]1.배수지용수배분'!$F$47</f>
        <v>0</v>
      </c>
      <c r="H16" s="5"/>
      <c r="I16" s="5">
        <f>'[1]1.배수지용수배분'!$G$47</f>
        <v>0</v>
      </c>
      <c r="J16" s="5">
        <f t="shared" si="0"/>
        <v>0</v>
      </c>
      <c r="K16" s="5">
        <f>'[1]1.배수지용수배분'!$H$47</f>
        <v>1900</v>
      </c>
      <c r="L16" s="5">
        <f t="shared" si="0"/>
        <v>1900</v>
      </c>
      <c r="M16" s="5">
        <f>'[1]1.배수지용수배분'!$I$47</f>
        <v>1900</v>
      </c>
      <c r="N16" s="5">
        <f t="shared" si="0"/>
        <v>0</v>
      </c>
      <c r="O16" s="2"/>
    </row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  <row r="28" ht="20.100000000000001" customHeight="1"/>
    <row r="29" ht="20.100000000000001" customHeight="1"/>
    <row r="30" ht="20.100000000000001" customHeight="1"/>
    <row r="31" ht="20.100000000000001" customHeight="1"/>
    <row r="32" ht="20.100000000000001" customHeight="1"/>
    <row r="33" ht="20.100000000000001" customHeight="1"/>
    <row r="34" ht="20.100000000000001" customHeight="1"/>
    <row r="35" ht="20.100000000000001" customHeight="1"/>
  </sheetData>
  <mergeCells count="9">
    <mergeCell ref="C2:F2"/>
    <mergeCell ref="O2:O4"/>
    <mergeCell ref="G2:N2"/>
    <mergeCell ref="A2:A4"/>
    <mergeCell ref="G3:H3"/>
    <mergeCell ref="I3:J3"/>
    <mergeCell ref="K3:L3"/>
    <mergeCell ref="M3:N3"/>
    <mergeCell ref="B2:B4"/>
  </mergeCells>
  <phoneticPr fontId="1" type="noConversion"/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97"/>
  <sheetViews>
    <sheetView showZeros="0" view="pageBreakPreview" topLeftCell="A68" zoomScale="115" zoomScaleSheetLayoutView="115" workbookViewId="0">
      <selection activeCell="H95" sqref="H95"/>
    </sheetView>
  </sheetViews>
  <sheetFormatPr defaultRowHeight="20.100000000000001" customHeight="1"/>
  <cols>
    <col min="1" max="2" width="10.625" style="1" customWidth="1"/>
    <col min="3" max="3" width="18.625" style="1" customWidth="1"/>
    <col min="4" max="5" width="10.625" style="1" customWidth="1"/>
    <col min="6" max="10" width="11.625" style="1" customWidth="1"/>
    <col min="11" max="16384" width="9" style="1"/>
  </cols>
  <sheetData>
    <row r="1" spans="1:11" ht="27.95" customHeight="1">
      <c r="A1" s="3" t="s">
        <v>44</v>
      </c>
      <c r="B1" s="3"/>
      <c r="C1" s="3"/>
      <c r="D1" s="3"/>
      <c r="E1" s="3"/>
      <c r="F1" s="3"/>
    </row>
    <row r="2" spans="1:11" ht="17.100000000000001" customHeight="1">
      <c r="A2" s="50" t="s">
        <v>0</v>
      </c>
      <c r="B2" s="50" t="s">
        <v>1</v>
      </c>
      <c r="C2" s="50" t="s">
        <v>45</v>
      </c>
      <c r="D2" s="50" t="s">
        <v>27</v>
      </c>
      <c r="E2" s="50" t="s">
        <v>46</v>
      </c>
      <c r="F2" s="50" t="s">
        <v>6</v>
      </c>
      <c r="G2" s="50"/>
      <c r="H2" s="50"/>
      <c r="I2" s="50"/>
      <c r="J2" s="50" t="s">
        <v>7</v>
      </c>
    </row>
    <row r="3" spans="1:11" ht="17.100000000000001" customHeight="1">
      <c r="A3" s="50"/>
      <c r="B3" s="50"/>
      <c r="C3" s="50"/>
      <c r="D3" s="50"/>
      <c r="E3" s="50"/>
      <c r="F3" s="8" t="s">
        <v>21</v>
      </c>
      <c r="G3" s="8" t="s">
        <v>22</v>
      </c>
      <c r="H3" s="8" t="s">
        <v>23</v>
      </c>
      <c r="I3" s="8" t="s">
        <v>24</v>
      </c>
      <c r="J3" s="50"/>
    </row>
    <row r="4" spans="1:11" ht="17.100000000000001" customHeight="1">
      <c r="A4" s="51" t="s">
        <v>62</v>
      </c>
      <c r="B4" s="51"/>
      <c r="C4" s="51"/>
      <c r="D4" s="51"/>
      <c r="E4" s="51"/>
      <c r="F4" s="4">
        <f>F5+F13</f>
        <v>24480</v>
      </c>
      <c r="G4" s="4">
        <f>G5+G13</f>
        <v>202990</v>
      </c>
      <c r="H4" s="4">
        <f>H5+H13</f>
        <v>4030</v>
      </c>
      <c r="I4" s="4">
        <f>I5+I13</f>
        <v>0</v>
      </c>
      <c r="J4" s="2"/>
    </row>
    <row r="5" spans="1:11" ht="17.100000000000001" customHeight="1">
      <c r="A5" s="51" t="s">
        <v>63</v>
      </c>
      <c r="B5" s="51"/>
      <c r="C5" s="51"/>
      <c r="D5" s="51" t="s">
        <v>28</v>
      </c>
      <c r="E5" s="2" t="s">
        <v>52</v>
      </c>
      <c r="F5" s="4">
        <f>SUM(F6:F12)</f>
        <v>24480</v>
      </c>
      <c r="G5" s="4">
        <f t="shared" ref="G5:I5" si="0">SUM(G6:G12)</f>
        <v>202990</v>
      </c>
      <c r="H5" s="4">
        <f t="shared" si="0"/>
        <v>330</v>
      </c>
      <c r="I5" s="4">
        <f t="shared" si="0"/>
        <v>0</v>
      </c>
      <c r="J5" s="2"/>
    </row>
    <row r="6" spans="1:11" ht="17.100000000000001" hidden="1" customHeight="1">
      <c r="A6" s="51"/>
      <c r="B6" s="51"/>
      <c r="C6" s="51"/>
      <c r="D6" s="51"/>
      <c r="E6" s="6">
        <v>80</v>
      </c>
      <c r="F6" s="4">
        <f t="shared" ref="F6:I12" si="1">SUMIFS(F$18:F$65,$E$18:$E$65,$E6,$K$18:$K$65,$K6)</f>
        <v>15920</v>
      </c>
      <c r="G6" s="4">
        <f t="shared" si="1"/>
        <v>103300</v>
      </c>
      <c r="H6" s="4">
        <f t="shared" si="1"/>
        <v>0</v>
      </c>
      <c r="I6" s="4">
        <f t="shared" si="1"/>
        <v>0</v>
      </c>
      <c r="J6" s="2"/>
      <c r="K6" s="1" t="s">
        <v>28</v>
      </c>
    </row>
    <row r="7" spans="1:11" ht="17.100000000000001" hidden="1" customHeight="1">
      <c r="A7" s="51"/>
      <c r="B7" s="51"/>
      <c r="C7" s="51"/>
      <c r="D7" s="51"/>
      <c r="E7" s="6">
        <v>100</v>
      </c>
      <c r="F7" s="4">
        <f t="shared" si="1"/>
        <v>5760</v>
      </c>
      <c r="G7" s="4">
        <f t="shared" si="1"/>
        <v>66240</v>
      </c>
      <c r="H7" s="4">
        <f t="shared" si="1"/>
        <v>0</v>
      </c>
      <c r="I7" s="4">
        <f t="shared" si="1"/>
        <v>0</v>
      </c>
      <c r="J7" s="2"/>
      <c r="K7" s="1" t="s">
        <v>28</v>
      </c>
    </row>
    <row r="8" spans="1:11" ht="17.100000000000001" hidden="1" customHeight="1">
      <c r="A8" s="51"/>
      <c r="B8" s="51"/>
      <c r="C8" s="51"/>
      <c r="D8" s="51"/>
      <c r="E8" s="6">
        <v>150</v>
      </c>
      <c r="F8" s="4">
        <f t="shared" si="1"/>
        <v>0</v>
      </c>
      <c r="G8" s="4">
        <f t="shared" si="1"/>
        <v>10870</v>
      </c>
      <c r="H8" s="4">
        <f t="shared" si="1"/>
        <v>0</v>
      </c>
      <c r="I8" s="4">
        <f t="shared" si="1"/>
        <v>0</v>
      </c>
      <c r="J8" s="2"/>
      <c r="K8" s="1" t="s">
        <v>28</v>
      </c>
    </row>
    <row r="9" spans="1:11" ht="17.100000000000001" hidden="1" customHeight="1">
      <c r="A9" s="51"/>
      <c r="B9" s="51"/>
      <c r="C9" s="51"/>
      <c r="D9" s="51"/>
      <c r="E9" s="6">
        <v>200</v>
      </c>
      <c r="F9" s="4">
        <f t="shared" si="1"/>
        <v>2800</v>
      </c>
      <c r="G9" s="4">
        <f t="shared" si="1"/>
        <v>21530</v>
      </c>
      <c r="H9" s="4">
        <f t="shared" si="1"/>
        <v>0</v>
      </c>
      <c r="I9" s="4">
        <f t="shared" si="1"/>
        <v>0</v>
      </c>
      <c r="J9" s="2"/>
      <c r="K9" s="1" t="s">
        <v>28</v>
      </c>
    </row>
    <row r="10" spans="1:11" ht="17.100000000000001" hidden="1" customHeight="1">
      <c r="A10" s="51"/>
      <c r="B10" s="51"/>
      <c r="C10" s="51"/>
      <c r="D10" s="51"/>
      <c r="E10" s="6">
        <v>300</v>
      </c>
      <c r="F10" s="4">
        <f t="shared" si="1"/>
        <v>0</v>
      </c>
      <c r="G10" s="4">
        <f t="shared" si="1"/>
        <v>0</v>
      </c>
      <c r="H10" s="4">
        <f t="shared" si="1"/>
        <v>330</v>
      </c>
      <c r="I10" s="4">
        <f t="shared" si="1"/>
        <v>0</v>
      </c>
      <c r="J10" s="2"/>
      <c r="K10" s="1" t="s">
        <v>28</v>
      </c>
    </row>
    <row r="11" spans="1:11" ht="17.100000000000001" hidden="1" customHeight="1">
      <c r="A11" s="51"/>
      <c r="B11" s="51"/>
      <c r="C11" s="51"/>
      <c r="D11" s="51"/>
      <c r="E11" s="6">
        <v>350</v>
      </c>
      <c r="F11" s="4">
        <f t="shared" si="1"/>
        <v>0</v>
      </c>
      <c r="G11" s="4">
        <f t="shared" si="1"/>
        <v>810</v>
      </c>
      <c r="H11" s="4">
        <f t="shared" si="1"/>
        <v>0</v>
      </c>
      <c r="I11" s="4">
        <f t="shared" si="1"/>
        <v>0</v>
      </c>
      <c r="J11" s="2"/>
      <c r="K11" s="1" t="s">
        <v>28</v>
      </c>
    </row>
    <row r="12" spans="1:11" ht="17.100000000000001" hidden="1" customHeight="1">
      <c r="A12" s="51"/>
      <c r="B12" s="51"/>
      <c r="C12" s="51"/>
      <c r="D12" s="51"/>
      <c r="E12" s="6">
        <v>400</v>
      </c>
      <c r="F12" s="4">
        <f t="shared" si="1"/>
        <v>0</v>
      </c>
      <c r="G12" s="4">
        <f t="shared" si="1"/>
        <v>240</v>
      </c>
      <c r="H12" s="4">
        <f t="shared" si="1"/>
        <v>0</v>
      </c>
      <c r="I12" s="4">
        <f t="shared" si="1"/>
        <v>0</v>
      </c>
      <c r="J12" s="2"/>
      <c r="K12" s="1" t="s">
        <v>28</v>
      </c>
    </row>
    <row r="13" spans="1:11" ht="17.100000000000001" customHeight="1">
      <c r="A13" s="51"/>
      <c r="B13" s="51"/>
      <c r="C13" s="51"/>
      <c r="D13" s="51" t="s">
        <v>60</v>
      </c>
      <c r="E13" s="2" t="s">
        <v>52</v>
      </c>
      <c r="F13" s="4">
        <f>SUM(F14:F16)</f>
        <v>0</v>
      </c>
      <c r="G13" s="4">
        <f t="shared" ref="G13:I13" si="2">SUM(G14:G16)</f>
        <v>0</v>
      </c>
      <c r="H13" s="4">
        <f t="shared" si="2"/>
        <v>3700</v>
      </c>
      <c r="I13" s="4">
        <f t="shared" si="2"/>
        <v>0</v>
      </c>
      <c r="J13" s="2"/>
    </row>
    <row r="14" spans="1:11" ht="17.100000000000001" hidden="1" customHeight="1">
      <c r="A14" s="51"/>
      <c r="B14" s="51"/>
      <c r="C14" s="51"/>
      <c r="D14" s="51"/>
      <c r="E14" s="6">
        <v>150</v>
      </c>
      <c r="F14" s="4">
        <f>SUMIFS(F$18:F$65,$E$18:$E$65,$E14,$K$18:$K$65,$K14)</f>
        <v>0</v>
      </c>
      <c r="G14" s="4">
        <f>SUMIFS(G$18:G$65,$E$18:$E$65,$E14,$K$18:$K$65,$K14)</f>
        <v>0</v>
      </c>
      <c r="H14" s="4">
        <f>SUMIFS(H$18:H$65,$E$18:$E$65,$E14,$K$18:$K$65,$K14)</f>
        <v>1300</v>
      </c>
      <c r="I14" s="4">
        <f>SUMIFS(I$18:I$65,$E$18:$E$65,$E14,$K$18:$K$65,$K14)</f>
        <v>0</v>
      </c>
      <c r="J14" s="2"/>
      <c r="K14" s="1" t="s">
        <v>29</v>
      </c>
    </row>
    <row r="15" spans="1:11" ht="17.100000000000001" hidden="1" customHeight="1">
      <c r="A15" s="51"/>
      <c r="B15" s="51"/>
      <c r="C15" s="51"/>
      <c r="D15" s="51"/>
      <c r="E15" s="6">
        <v>200</v>
      </c>
      <c r="F15" s="4"/>
      <c r="G15" s="4"/>
      <c r="H15" s="4">
        <f>SUMIFS(H$18:H$65,$E$18:$E$65,$E15,$K$18:$K$65,$K15)</f>
        <v>1600</v>
      </c>
      <c r="I15" s="4"/>
      <c r="J15" s="15"/>
      <c r="K15" s="1" t="s">
        <v>29</v>
      </c>
    </row>
    <row r="16" spans="1:11" ht="17.100000000000001" hidden="1" customHeight="1">
      <c r="A16" s="51"/>
      <c r="B16" s="51"/>
      <c r="C16" s="51"/>
      <c r="D16" s="51"/>
      <c r="E16" s="6">
        <v>300</v>
      </c>
      <c r="F16" s="4">
        <f>SUMIFS(F$18:F$65,$E$18:$E$65,$E16,$K$18:$K$65,$K16)</f>
        <v>0</v>
      </c>
      <c r="G16" s="4">
        <f>SUMIFS(G$18:G$65,$E$18:$E$65,$E16,$K$18:$K$65,$K16)</f>
        <v>0</v>
      </c>
      <c r="H16" s="4">
        <f>SUMIFS(H$18:H$65,$E$18:$E$65,$E16,$K$18:$K$65,$K16)</f>
        <v>800</v>
      </c>
      <c r="I16" s="4">
        <f>SUMIFS(I$18:I$65,$E$18:$E$65,$E16,$K$18:$K$65,$K16)</f>
        <v>0</v>
      </c>
      <c r="J16" s="2"/>
      <c r="K16" s="1" t="s">
        <v>29</v>
      </c>
    </row>
    <row r="17" spans="1:12" ht="17.100000000000001" customHeight="1">
      <c r="A17" s="51" t="s">
        <v>18</v>
      </c>
      <c r="B17" s="51" t="s">
        <v>52</v>
      </c>
      <c r="C17" s="51"/>
      <c r="D17" s="51"/>
      <c r="E17" s="51"/>
      <c r="F17" s="4">
        <f>F18</f>
        <v>0</v>
      </c>
      <c r="G17" s="4">
        <f>G18</f>
        <v>56310</v>
      </c>
      <c r="H17" s="4">
        <f>H18</f>
        <v>0</v>
      </c>
      <c r="I17" s="4">
        <f>I18</f>
        <v>0</v>
      </c>
      <c r="J17" s="2"/>
    </row>
    <row r="18" spans="1:12" ht="17.100000000000001" customHeight="1">
      <c r="A18" s="51"/>
      <c r="B18" s="51" t="s">
        <v>18</v>
      </c>
      <c r="C18" s="51" t="s">
        <v>51</v>
      </c>
      <c r="D18" s="51" t="s">
        <v>28</v>
      </c>
      <c r="E18" s="2" t="s">
        <v>52</v>
      </c>
      <c r="F18" s="4">
        <f>SUM(F19:F21)</f>
        <v>0</v>
      </c>
      <c r="G18" s="4">
        <f>SUM(G19:G21)</f>
        <v>56310</v>
      </c>
      <c r="H18" s="4">
        <f>SUM(H19:H21)</f>
        <v>0</v>
      </c>
      <c r="I18" s="4">
        <f>SUM(I19:I21)</f>
        <v>0</v>
      </c>
      <c r="J18" s="2"/>
    </row>
    <row r="19" spans="1:12" ht="17.100000000000001" customHeight="1">
      <c r="A19" s="51"/>
      <c r="B19" s="51"/>
      <c r="C19" s="51"/>
      <c r="D19" s="51"/>
      <c r="E19" s="6">
        <v>80</v>
      </c>
      <c r="F19" s="4"/>
      <c r="G19" s="4">
        <v>31590</v>
      </c>
      <c r="H19" s="4"/>
      <c r="I19" s="4"/>
      <c r="J19" s="2"/>
      <c r="K19" s="1" t="s">
        <v>28</v>
      </c>
      <c r="L19" s="1" t="s">
        <v>140</v>
      </c>
    </row>
    <row r="20" spans="1:12" ht="17.100000000000001" customHeight="1">
      <c r="A20" s="51"/>
      <c r="B20" s="51"/>
      <c r="C20" s="51"/>
      <c r="D20" s="51"/>
      <c r="E20" s="6">
        <v>100</v>
      </c>
      <c r="F20" s="4"/>
      <c r="G20" s="4">
        <v>15180</v>
      </c>
      <c r="H20" s="4"/>
      <c r="I20" s="4"/>
      <c r="J20" s="2"/>
      <c r="K20" s="1" t="s">
        <v>28</v>
      </c>
      <c r="L20" s="1" t="s">
        <v>140</v>
      </c>
    </row>
    <row r="21" spans="1:12" ht="17.100000000000001" customHeight="1">
      <c r="A21" s="51"/>
      <c r="B21" s="51"/>
      <c r="C21" s="51"/>
      <c r="D21" s="51"/>
      <c r="E21" s="6">
        <v>200</v>
      </c>
      <c r="F21" s="4"/>
      <c r="G21" s="4">
        <v>9540</v>
      </c>
      <c r="H21" s="4"/>
      <c r="I21" s="4"/>
      <c r="J21" s="2"/>
      <c r="K21" s="1" t="s">
        <v>28</v>
      </c>
      <c r="L21" s="1" t="s">
        <v>140</v>
      </c>
    </row>
    <row r="22" spans="1:12" ht="17.100000000000001" customHeight="1">
      <c r="A22" s="51" t="s">
        <v>47</v>
      </c>
      <c r="B22" s="51" t="s">
        <v>52</v>
      </c>
      <c r="C22" s="51"/>
      <c r="D22" s="51"/>
      <c r="E22" s="51"/>
      <c r="F22" s="4">
        <f>F23</f>
        <v>0</v>
      </c>
      <c r="G22" s="4">
        <f>G23</f>
        <v>0</v>
      </c>
      <c r="H22" s="4">
        <f>H23</f>
        <v>330</v>
      </c>
      <c r="I22" s="4">
        <f>I23</f>
        <v>0</v>
      </c>
      <c r="J22" s="2"/>
    </row>
    <row r="23" spans="1:12" ht="17.100000000000001" customHeight="1">
      <c r="A23" s="51"/>
      <c r="B23" s="51" t="s">
        <v>47</v>
      </c>
      <c r="C23" s="51" t="s">
        <v>61</v>
      </c>
      <c r="D23" s="51" t="s">
        <v>28</v>
      </c>
      <c r="E23" s="2" t="s">
        <v>52</v>
      </c>
      <c r="F23" s="4"/>
      <c r="G23" s="4">
        <f>SUM(G24)</f>
        <v>0</v>
      </c>
      <c r="H23" s="4">
        <f>SUM(H24)</f>
        <v>330</v>
      </c>
      <c r="I23" s="4"/>
      <c r="J23" s="2"/>
    </row>
    <row r="24" spans="1:12" ht="17.100000000000001" customHeight="1">
      <c r="A24" s="51"/>
      <c r="B24" s="51"/>
      <c r="C24" s="51"/>
      <c r="D24" s="51"/>
      <c r="E24" s="6">
        <v>300</v>
      </c>
      <c r="F24" s="4"/>
      <c r="G24" s="4"/>
      <c r="H24" s="4">
        <v>330</v>
      </c>
      <c r="I24" s="4"/>
      <c r="J24" s="2"/>
      <c r="K24" s="1" t="s">
        <v>28</v>
      </c>
    </row>
    <row r="25" spans="1:12" ht="17.100000000000001" customHeight="1">
      <c r="A25" s="51" t="s">
        <v>50</v>
      </c>
      <c r="B25" s="51" t="s">
        <v>52</v>
      </c>
      <c r="C25" s="51"/>
      <c r="D25" s="51"/>
      <c r="E25" s="51"/>
      <c r="F25" s="4">
        <f>F26</f>
        <v>0</v>
      </c>
      <c r="G25" s="4">
        <f>G26</f>
        <v>44850</v>
      </c>
      <c r="H25" s="4">
        <f>H26</f>
        <v>0</v>
      </c>
      <c r="I25" s="4">
        <f>I26</f>
        <v>0</v>
      </c>
      <c r="J25" s="2"/>
    </row>
    <row r="26" spans="1:12" ht="17.100000000000001" customHeight="1">
      <c r="A26" s="51"/>
      <c r="B26" s="51" t="s">
        <v>53</v>
      </c>
      <c r="C26" s="51" t="s">
        <v>54</v>
      </c>
      <c r="D26" s="51" t="s">
        <v>28</v>
      </c>
      <c r="E26" s="2" t="s">
        <v>52</v>
      </c>
      <c r="F26" s="4">
        <f t="shared" ref="F26:I26" si="3">SUM(F27:F30)</f>
        <v>0</v>
      </c>
      <c r="G26" s="4">
        <f t="shared" si="3"/>
        <v>44850</v>
      </c>
      <c r="H26" s="4">
        <f t="shared" si="3"/>
        <v>0</v>
      </c>
      <c r="I26" s="4">
        <f t="shared" si="3"/>
        <v>0</v>
      </c>
      <c r="J26" s="2"/>
    </row>
    <row r="27" spans="1:12" ht="17.100000000000001" customHeight="1">
      <c r="A27" s="51"/>
      <c r="B27" s="51"/>
      <c r="C27" s="51"/>
      <c r="D27" s="51"/>
      <c r="E27" s="6">
        <v>80</v>
      </c>
      <c r="F27" s="4"/>
      <c r="G27" s="4">
        <v>11880</v>
      </c>
      <c r="H27" s="4"/>
      <c r="I27" s="4"/>
      <c r="J27" s="2"/>
      <c r="K27" s="1" t="s">
        <v>28</v>
      </c>
      <c r="L27" s="1" t="s">
        <v>141</v>
      </c>
    </row>
    <row r="28" spans="1:12" ht="17.100000000000001" customHeight="1">
      <c r="A28" s="51"/>
      <c r="B28" s="51"/>
      <c r="C28" s="51"/>
      <c r="D28" s="51"/>
      <c r="E28" s="6">
        <v>100</v>
      </c>
      <c r="F28" s="4"/>
      <c r="G28" s="4">
        <f>10150+17200</f>
        <v>27350</v>
      </c>
      <c r="H28" s="4"/>
      <c r="I28" s="4"/>
      <c r="J28" s="2"/>
      <c r="K28" s="1" t="s">
        <v>28</v>
      </c>
      <c r="L28" s="1" t="s">
        <v>141</v>
      </c>
    </row>
    <row r="29" spans="1:12" ht="17.100000000000001" customHeight="1">
      <c r="A29" s="51"/>
      <c r="B29" s="51"/>
      <c r="C29" s="51"/>
      <c r="D29" s="51"/>
      <c r="E29" s="6">
        <v>150</v>
      </c>
      <c r="F29" s="4"/>
      <c r="G29" s="4">
        <v>1850</v>
      </c>
      <c r="H29" s="4"/>
      <c r="I29" s="4"/>
      <c r="J29" s="2"/>
      <c r="K29" s="1" t="s">
        <v>28</v>
      </c>
      <c r="L29" s="1" t="s">
        <v>141</v>
      </c>
    </row>
    <row r="30" spans="1:12" ht="17.100000000000001" customHeight="1">
      <c r="A30" s="51"/>
      <c r="B30" s="51"/>
      <c r="C30" s="51"/>
      <c r="D30" s="51"/>
      <c r="E30" s="6">
        <v>200</v>
      </c>
      <c r="F30" s="4"/>
      <c r="G30" s="4">
        <v>3770</v>
      </c>
      <c r="H30" s="4"/>
      <c r="I30" s="4"/>
      <c r="J30" s="2"/>
      <c r="K30" s="1" t="s">
        <v>28</v>
      </c>
      <c r="L30" s="1" t="s">
        <v>141</v>
      </c>
    </row>
    <row r="31" spans="1:12" ht="17.100000000000001" customHeight="1">
      <c r="A31" s="51" t="s">
        <v>8</v>
      </c>
      <c r="B31" s="51" t="s">
        <v>52</v>
      </c>
      <c r="C31" s="51"/>
      <c r="D31" s="51"/>
      <c r="E31" s="51"/>
      <c r="F31" s="4">
        <f>F32+F36</f>
        <v>0</v>
      </c>
      <c r="G31" s="4">
        <f t="shared" ref="G31:I31" si="4">G32+G36</f>
        <v>9520</v>
      </c>
      <c r="H31" s="4">
        <f t="shared" si="4"/>
        <v>2100</v>
      </c>
      <c r="I31" s="4">
        <f t="shared" si="4"/>
        <v>0</v>
      </c>
      <c r="J31" s="2"/>
    </row>
    <row r="32" spans="1:12" ht="17.100000000000001" customHeight="1">
      <c r="A32" s="51"/>
      <c r="B32" s="51" t="s">
        <v>12</v>
      </c>
      <c r="C32" s="51" t="s">
        <v>54</v>
      </c>
      <c r="D32" s="51" t="s">
        <v>28</v>
      </c>
      <c r="E32" s="2" t="s">
        <v>52</v>
      </c>
      <c r="F32" s="4"/>
      <c r="G32" s="4">
        <f>SUM(G33:G35)</f>
        <v>9520</v>
      </c>
      <c r="H32" s="4"/>
      <c r="I32" s="4"/>
      <c r="J32" s="2"/>
    </row>
    <row r="33" spans="1:12" ht="17.100000000000001" customHeight="1">
      <c r="A33" s="51"/>
      <c r="B33" s="51"/>
      <c r="C33" s="51"/>
      <c r="D33" s="51"/>
      <c r="E33" s="6">
        <v>80</v>
      </c>
      <c r="F33" s="4"/>
      <c r="G33" s="4">
        <v>5090</v>
      </c>
      <c r="H33" s="4"/>
      <c r="I33" s="4"/>
      <c r="J33" s="2"/>
      <c r="K33" s="1" t="s">
        <v>28</v>
      </c>
      <c r="L33" s="1" t="s">
        <v>141</v>
      </c>
    </row>
    <row r="34" spans="1:12" ht="17.100000000000001" customHeight="1">
      <c r="A34" s="51"/>
      <c r="B34" s="51"/>
      <c r="C34" s="51"/>
      <c r="D34" s="51"/>
      <c r="E34" s="6">
        <v>100</v>
      </c>
      <c r="F34" s="4"/>
      <c r="G34" s="4">
        <v>3190</v>
      </c>
      <c r="H34" s="4"/>
      <c r="I34" s="4"/>
      <c r="J34" s="2"/>
      <c r="K34" s="1" t="s">
        <v>28</v>
      </c>
      <c r="L34" s="1" t="s">
        <v>141</v>
      </c>
    </row>
    <row r="35" spans="1:12" ht="17.100000000000001" customHeight="1">
      <c r="A35" s="51"/>
      <c r="B35" s="51"/>
      <c r="C35" s="51"/>
      <c r="D35" s="51"/>
      <c r="E35" s="6">
        <v>150</v>
      </c>
      <c r="F35" s="4"/>
      <c r="G35" s="4">
        <v>1240</v>
      </c>
      <c r="H35" s="4"/>
      <c r="I35" s="4"/>
      <c r="J35" s="2"/>
      <c r="K35" s="1" t="s">
        <v>28</v>
      </c>
      <c r="L35" s="1" t="s">
        <v>141</v>
      </c>
    </row>
    <row r="36" spans="1:12" ht="17.100000000000001" customHeight="1">
      <c r="A36" s="51"/>
      <c r="B36" s="51"/>
      <c r="C36" s="51" t="s">
        <v>58</v>
      </c>
      <c r="D36" s="51" t="s">
        <v>29</v>
      </c>
      <c r="E36" s="2" t="s">
        <v>52</v>
      </c>
      <c r="F36" s="4">
        <f t="shared" ref="F36:G36" si="5">SUM(F37:F38)</f>
        <v>0</v>
      </c>
      <c r="G36" s="4">
        <f t="shared" si="5"/>
        <v>0</v>
      </c>
      <c r="H36" s="4">
        <f>SUM(H37:H38)</f>
        <v>2100</v>
      </c>
      <c r="I36" s="4">
        <f>SUM(I37:I38)</f>
        <v>0</v>
      </c>
      <c r="J36" s="2"/>
    </row>
    <row r="37" spans="1:12" ht="17.100000000000001" customHeight="1">
      <c r="A37" s="51"/>
      <c r="B37" s="51"/>
      <c r="C37" s="51"/>
      <c r="D37" s="51"/>
      <c r="E37" s="6">
        <v>150</v>
      </c>
      <c r="F37" s="4"/>
      <c r="G37" s="4"/>
      <c r="H37" s="4">
        <v>1300</v>
      </c>
      <c r="I37" s="4"/>
      <c r="J37" s="14"/>
      <c r="K37" s="1" t="s">
        <v>29</v>
      </c>
      <c r="L37" s="1" t="s">
        <v>154</v>
      </c>
    </row>
    <row r="38" spans="1:12" ht="17.100000000000001" customHeight="1">
      <c r="A38" s="51"/>
      <c r="B38" s="51"/>
      <c r="C38" s="51"/>
      <c r="D38" s="51"/>
      <c r="E38" s="6">
        <v>300</v>
      </c>
      <c r="F38" s="4"/>
      <c r="G38" s="4"/>
      <c r="H38" s="4">
        <v>800</v>
      </c>
      <c r="I38" s="4"/>
      <c r="J38" s="2"/>
      <c r="K38" s="1" t="s">
        <v>29</v>
      </c>
      <c r="L38" s="1" t="s">
        <v>154</v>
      </c>
    </row>
    <row r="39" spans="1:12" ht="15" customHeight="1">
      <c r="A39" s="52" t="s">
        <v>15</v>
      </c>
      <c r="B39" s="51" t="s">
        <v>52</v>
      </c>
      <c r="C39" s="51"/>
      <c r="D39" s="51"/>
      <c r="E39" s="51"/>
      <c r="F39" s="4">
        <f>F40+F43+F47+F52+F56</f>
        <v>0</v>
      </c>
      <c r="G39" s="4">
        <f>G40+G43+G47+G52+G56</f>
        <v>92310</v>
      </c>
      <c r="H39" s="4">
        <f>H40+H43+H47+H52+H56</f>
        <v>0</v>
      </c>
      <c r="I39" s="4">
        <f>I40+I43+I47+I52+I56</f>
        <v>0</v>
      </c>
      <c r="J39" s="4">
        <f>J40+J43+J47+J52</f>
        <v>0</v>
      </c>
    </row>
    <row r="40" spans="1:12" ht="15" customHeight="1">
      <c r="A40" s="53"/>
      <c r="B40" s="51" t="s">
        <v>15</v>
      </c>
      <c r="C40" s="51" t="s">
        <v>55</v>
      </c>
      <c r="D40" s="51" t="s">
        <v>28</v>
      </c>
      <c r="E40" s="2" t="s">
        <v>52</v>
      </c>
      <c r="F40" s="4"/>
      <c r="G40" s="4">
        <f>SUM(G41:G42)</f>
        <v>10450</v>
      </c>
      <c r="H40" s="4"/>
      <c r="I40" s="4"/>
      <c r="J40" s="2"/>
    </row>
    <row r="41" spans="1:12" ht="15" customHeight="1">
      <c r="A41" s="53"/>
      <c r="B41" s="51"/>
      <c r="C41" s="51"/>
      <c r="D41" s="51"/>
      <c r="E41" s="6">
        <v>80</v>
      </c>
      <c r="F41" s="4"/>
      <c r="G41" s="4">
        <v>7520</v>
      </c>
      <c r="H41" s="4"/>
      <c r="I41" s="4"/>
      <c r="J41" s="2"/>
      <c r="K41" s="1" t="s">
        <v>28</v>
      </c>
      <c r="L41" s="1" t="s">
        <v>142</v>
      </c>
    </row>
    <row r="42" spans="1:12" ht="15" customHeight="1">
      <c r="A42" s="53"/>
      <c r="B42" s="51"/>
      <c r="C42" s="51"/>
      <c r="D42" s="51"/>
      <c r="E42" s="6">
        <v>100</v>
      </c>
      <c r="F42" s="4"/>
      <c r="G42" s="4">
        <v>2930</v>
      </c>
      <c r="H42" s="4"/>
      <c r="I42" s="4"/>
      <c r="J42" s="2"/>
      <c r="K42" s="1" t="s">
        <v>28</v>
      </c>
      <c r="L42" s="1" t="s">
        <v>142</v>
      </c>
    </row>
    <row r="43" spans="1:12" ht="15" customHeight="1">
      <c r="A43" s="53"/>
      <c r="B43" s="51"/>
      <c r="C43" s="51" t="s">
        <v>61</v>
      </c>
      <c r="D43" s="51" t="s">
        <v>28</v>
      </c>
      <c r="E43" s="2" t="s">
        <v>52</v>
      </c>
      <c r="F43" s="4"/>
      <c r="G43" s="4">
        <f>SUM(G44:G46)</f>
        <v>2110</v>
      </c>
      <c r="H43" s="4"/>
      <c r="I43" s="4"/>
      <c r="J43" s="2"/>
    </row>
    <row r="44" spans="1:12" ht="15" customHeight="1">
      <c r="A44" s="53"/>
      <c r="B44" s="51"/>
      <c r="C44" s="51"/>
      <c r="D44" s="51"/>
      <c r="E44" s="6">
        <v>200</v>
      </c>
      <c r="F44" s="4"/>
      <c r="G44" s="4">
        <v>1060</v>
      </c>
      <c r="H44" s="4"/>
      <c r="I44" s="4"/>
      <c r="J44" s="2"/>
      <c r="K44" s="1" t="s">
        <v>28</v>
      </c>
    </row>
    <row r="45" spans="1:12" ht="15" customHeight="1">
      <c r="A45" s="53"/>
      <c r="B45" s="51"/>
      <c r="C45" s="51"/>
      <c r="D45" s="51"/>
      <c r="E45" s="6">
        <v>350</v>
      </c>
      <c r="F45" s="4"/>
      <c r="G45" s="4">
        <v>810</v>
      </c>
      <c r="H45" s="4"/>
      <c r="I45" s="4"/>
      <c r="J45" s="2"/>
      <c r="K45" s="1" t="s">
        <v>28</v>
      </c>
    </row>
    <row r="46" spans="1:12" ht="15" customHeight="1">
      <c r="A46" s="53"/>
      <c r="B46" s="51"/>
      <c r="C46" s="51"/>
      <c r="D46" s="51"/>
      <c r="E46" s="6">
        <v>400</v>
      </c>
      <c r="F46" s="4"/>
      <c r="G46" s="4">
        <v>240</v>
      </c>
      <c r="H46" s="4"/>
      <c r="I46" s="4"/>
      <c r="J46" s="2"/>
      <c r="K46" s="1" t="s">
        <v>28</v>
      </c>
    </row>
    <row r="47" spans="1:12" ht="15" customHeight="1">
      <c r="A47" s="53"/>
      <c r="B47" s="51" t="s">
        <v>16</v>
      </c>
      <c r="C47" s="51" t="s">
        <v>56</v>
      </c>
      <c r="D47" s="51" t="s">
        <v>28</v>
      </c>
      <c r="E47" s="2" t="s">
        <v>52</v>
      </c>
      <c r="F47" s="4"/>
      <c r="G47" s="4">
        <f>SUM(G48:G51)</f>
        <v>56710</v>
      </c>
      <c r="H47" s="4"/>
      <c r="I47" s="4"/>
      <c r="J47" s="2"/>
    </row>
    <row r="48" spans="1:12" ht="15" customHeight="1">
      <c r="A48" s="53"/>
      <c r="B48" s="51"/>
      <c r="C48" s="51"/>
      <c r="D48" s="51"/>
      <c r="E48" s="6">
        <v>80</v>
      </c>
      <c r="F48" s="4"/>
      <c r="G48" s="4">
        <v>31680</v>
      </c>
      <c r="H48" s="4"/>
      <c r="I48" s="4"/>
      <c r="J48" s="2"/>
      <c r="K48" s="1" t="s">
        <v>28</v>
      </c>
      <c r="L48" s="1" t="s">
        <v>143</v>
      </c>
    </row>
    <row r="49" spans="1:16" ht="15" customHeight="1">
      <c r="A49" s="53"/>
      <c r="B49" s="51"/>
      <c r="C49" s="51"/>
      <c r="D49" s="51"/>
      <c r="E49" s="6">
        <v>100</v>
      </c>
      <c r="F49" s="4"/>
      <c r="G49" s="4">
        <v>15460</v>
      </c>
      <c r="H49" s="4"/>
      <c r="I49" s="4"/>
      <c r="J49" s="2"/>
      <c r="K49" s="1" t="s">
        <v>28</v>
      </c>
      <c r="L49" s="1" t="s">
        <v>143</v>
      </c>
    </row>
    <row r="50" spans="1:16" ht="15" customHeight="1">
      <c r="A50" s="53"/>
      <c r="B50" s="51"/>
      <c r="C50" s="51"/>
      <c r="D50" s="51"/>
      <c r="E50" s="6">
        <v>150</v>
      </c>
      <c r="F50" s="4"/>
      <c r="G50" s="4">
        <v>7780</v>
      </c>
      <c r="H50" s="4"/>
      <c r="I50" s="4"/>
      <c r="J50" s="2"/>
      <c r="K50" s="1" t="s">
        <v>28</v>
      </c>
      <c r="L50" s="1" t="s">
        <v>143</v>
      </c>
    </row>
    <row r="51" spans="1:16" ht="15" customHeight="1">
      <c r="A51" s="53"/>
      <c r="B51" s="51"/>
      <c r="C51" s="51"/>
      <c r="D51" s="51"/>
      <c r="E51" s="6">
        <v>200</v>
      </c>
      <c r="F51" s="4"/>
      <c r="G51" s="4">
        <v>1790</v>
      </c>
      <c r="H51" s="4"/>
      <c r="I51" s="4"/>
      <c r="J51" s="2"/>
      <c r="K51" s="1" t="s">
        <v>28</v>
      </c>
      <c r="L51" s="1" t="s">
        <v>143</v>
      </c>
      <c r="P51" s="1">
        <v>2200</v>
      </c>
    </row>
    <row r="52" spans="1:16" ht="15" customHeight="1">
      <c r="A52" s="53"/>
      <c r="B52" s="52" t="s">
        <v>136</v>
      </c>
      <c r="C52" s="52" t="s">
        <v>134</v>
      </c>
      <c r="D52" s="52" t="s">
        <v>135</v>
      </c>
      <c r="E52" s="15" t="s">
        <v>52</v>
      </c>
      <c r="F52" s="4"/>
      <c r="G52" s="4">
        <f>SUM(G53:G55)</f>
        <v>18930</v>
      </c>
      <c r="H52" s="4"/>
      <c r="I52" s="4"/>
      <c r="J52" s="15"/>
      <c r="P52" s="1">
        <v>5370</v>
      </c>
    </row>
    <row r="53" spans="1:16" ht="15" customHeight="1">
      <c r="A53" s="53"/>
      <c r="B53" s="53"/>
      <c r="C53" s="53"/>
      <c r="D53" s="53"/>
      <c r="E53" s="6">
        <v>80</v>
      </c>
      <c r="F53" s="4"/>
      <c r="G53" s="4">
        <f>9230+2200</f>
        <v>11430</v>
      </c>
      <c r="H53" s="4"/>
      <c r="I53" s="4"/>
      <c r="J53" s="15"/>
      <c r="K53" s="1" t="s">
        <v>28</v>
      </c>
      <c r="L53" s="1" t="s">
        <v>143</v>
      </c>
    </row>
    <row r="54" spans="1:16" ht="15" customHeight="1">
      <c r="A54" s="53"/>
      <c r="B54" s="53"/>
      <c r="C54" s="53"/>
      <c r="D54" s="53"/>
      <c r="E54" s="6">
        <v>100</v>
      </c>
      <c r="F54" s="4"/>
      <c r="G54" s="4">
        <f>2130</f>
        <v>2130</v>
      </c>
      <c r="H54" s="4"/>
      <c r="I54" s="4"/>
      <c r="J54" s="15"/>
      <c r="K54" s="1" t="s">
        <v>28</v>
      </c>
      <c r="L54" s="1" t="s">
        <v>143</v>
      </c>
    </row>
    <row r="55" spans="1:16" ht="15" customHeight="1">
      <c r="A55" s="53"/>
      <c r="B55" s="53"/>
      <c r="C55" s="54"/>
      <c r="D55" s="54"/>
      <c r="E55" s="6">
        <v>200</v>
      </c>
      <c r="F55" s="4"/>
      <c r="G55" s="4">
        <v>5370</v>
      </c>
      <c r="H55" s="4"/>
      <c r="I55" s="4"/>
      <c r="J55" s="25"/>
      <c r="K55" s="1" t="s">
        <v>28</v>
      </c>
      <c r="L55" s="1" t="s">
        <v>143</v>
      </c>
    </row>
    <row r="56" spans="1:16" ht="15" customHeight="1">
      <c r="A56" s="53"/>
      <c r="B56" s="53"/>
      <c r="C56" s="52" t="s">
        <v>138</v>
      </c>
      <c r="D56" s="52" t="s">
        <v>137</v>
      </c>
      <c r="E56" s="15" t="s">
        <v>52</v>
      </c>
      <c r="F56" s="4"/>
      <c r="G56" s="4">
        <f>SUM(G57)</f>
        <v>4110</v>
      </c>
      <c r="H56" s="4"/>
      <c r="I56" s="4"/>
      <c r="J56" s="15"/>
    </row>
    <row r="57" spans="1:16" ht="15" customHeight="1">
      <c r="A57" s="54"/>
      <c r="B57" s="54"/>
      <c r="C57" s="54"/>
      <c r="D57" s="54"/>
      <c r="E57" s="6">
        <v>80</v>
      </c>
      <c r="F57" s="4"/>
      <c r="G57" s="4">
        <v>4110</v>
      </c>
      <c r="H57" s="4"/>
      <c r="I57" s="4"/>
      <c r="J57" s="15"/>
      <c r="K57" s="1" t="s">
        <v>28</v>
      </c>
      <c r="L57" s="1" t="s">
        <v>141</v>
      </c>
    </row>
    <row r="58" spans="1:16" ht="15" customHeight="1">
      <c r="A58" s="51" t="s">
        <v>19</v>
      </c>
      <c r="B58" s="51" t="s">
        <v>52</v>
      </c>
      <c r="C58" s="51"/>
      <c r="D58" s="51"/>
      <c r="E58" s="51"/>
      <c r="F58" s="4">
        <f>F59</f>
        <v>24480</v>
      </c>
      <c r="G58" s="4">
        <f>G59</f>
        <v>0</v>
      </c>
      <c r="H58" s="4">
        <f>H59</f>
        <v>0</v>
      </c>
      <c r="I58" s="4">
        <f>I59</f>
        <v>0</v>
      </c>
      <c r="J58" s="2"/>
    </row>
    <row r="59" spans="1:16" ht="15" customHeight="1">
      <c r="A59" s="51"/>
      <c r="B59" s="51" t="s">
        <v>19</v>
      </c>
      <c r="C59" s="55" t="s">
        <v>57</v>
      </c>
      <c r="D59" s="51" t="s">
        <v>28</v>
      </c>
      <c r="E59" s="2" t="s">
        <v>52</v>
      </c>
      <c r="F59" s="4">
        <f>SUM(F60:F62)</f>
        <v>24480</v>
      </c>
      <c r="G59" s="4"/>
      <c r="H59" s="4"/>
      <c r="I59" s="4"/>
      <c r="J59" s="2"/>
    </row>
    <row r="60" spans="1:16" ht="15" customHeight="1">
      <c r="A60" s="51"/>
      <c r="B60" s="51"/>
      <c r="C60" s="51"/>
      <c r="D60" s="51"/>
      <c r="E60" s="6">
        <v>80</v>
      </c>
      <c r="F60" s="4">
        <v>15920</v>
      </c>
      <c r="G60" s="4"/>
      <c r="H60" s="4"/>
      <c r="I60" s="4"/>
      <c r="J60" s="2"/>
      <c r="K60" s="1" t="s">
        <v>28</v>
      </c>
      <c r="L60" s="1" t="s">
        <v>144</v>
      </c>
    </row>
    <row r="61" spans="1:16" ht="15" customHeight="1">
      <c r="A61" s="51"/>
      <c r="B61" s="51"/>
      <c r="C61" s="51"/>
      <c r="D61" s="51"/>
      <c r="E61" s="6">
        <v>100</v>
      </c>
      <c r="F61" s="4">
        <v>5760</v>
      </c>
      <c r="G61" s="4"/>
      <c r="H61" s="4"/>
      <c r="I61" s="4"/>
      <c r="J61" s="4"/>
      <c r="K61" s="1" t="s">
        <v>28</v>
      </c>
      <c r="L61" s="1" t="s">
        <v>144</v>
      </c>
    </row>
    <row r="62" spans="1:16" ht="15" customHeight="1">
      <c r="A62" s="51"/>
      <c r="B62" s="51"/>
      <c r="C62" s="51"/>
      <c r="D62" s="51"/>
      <c r="E62" s="6">
        <v>200</v>
      </c>
      <c r="F62" s="4">
        <v>2800</v>
      </c>
      <c r="G62" s="4"/>
      <c r="H62" s="4"/>
      <c r="I62" s="4"/>
      <c r="J62" s="4"/>
      <c r="K62" s="1" t="s">
        <v>28</v>
      </c>
      <c r="L62" s="1" t="s">
        <v>144</v>
      </c>
    </row>
    <row r="63" spans="1:16" ht="15" customHeight="1">
      <c r="A63" s="51" t="s">
        <v>59</v>
      </c>
      <c r="B63" s="51" t="s">
        <v>52</v>
      </c>
      <c r="C63" s="51"/>
      <c r="D63" s="51"/>
      <c r="E63" s="51"/>
      <c r="F63" s="4">
        <f>F64</f>
        <v>0</v>
      </c>
      <c r="G63" s="4">
        <f>G64</f>
        <v>0</v>
      </c>
      <c r="H63" s="4">
        <f>H64</f>
        <v>1600</v>
      </c>
      <c r="I63" s="4">
        <f>I64</f>
        <v>0</v>
      </c>
      <c r="J63" s="4"/>
    </row>
    <row r="64" spans="1:16" ht="15" customHeight="1">
      <c r="A64" s="51"/>
      <c r="B64" s="51" t="s">
        <v>59</v>
      </c>
      <c r="C64" s="51" t="s">
        <v>58</v>
      </c>
      <c r="D64" s="51" t="s">
        <v>29</v>
      </c>
      <c r="E64" s="2" t="s">
        <v>52</v>
      </c>
      <c r="F64" s="4"/>
      <c r="G64" s="4">
        <f>SUM(G65)</f>
        <v>0</v>
      </c>
      <c r="H64" s="4">
        <f>SUM(H65)</f>
        <v>1600</v>
      </c>
      <c r="I64" s="4"/>
      <c r="J64" s="4"/>
    </row>
    <row r="65" spans="1:12" ht="15" customHeight="1">
      <c r="A65" s="51"/>
      <c r="B65" s="51"/>
      <c r="C65" s="51"/>
      <c r="D65" s="51"/>
      <c r="E65" s="6">
        <v>200</v>
      </c>
      <c r="F65" s="4"/>
      <c r="G65" s="4"/>
      <c r="H65" s="4">
        <v>1600</v>
      </c>
      <c r="I65" s="4"/>
      <c r="J65" s="4"/>
      <c r="K65" s="1" t="s">
        <v>29</v>
      </c>
      <c r="L65" s="1" t="s">
        <v>154</v>
      </c>
    </row>
    <row r="66" spans="1:12" ht="17.100000000000001" customHeight="1"/>
    <row r="67" spans="1:12" ht="17.100000000000001" customHeight="1"/>
    <row r="68" spans="1:12" ht="17.100000000000001" customHeight="1">
      <c r="B68" s="1" t="s">
        <v>139</v>
      </c>
      <c r="C68" s="51" t="s">
        <v>153</v>
      </c>
      <c r="D68" s="17"/>
      <c r="E68" s="17" t="s">
        <v>52</v>
      </c>
      <c r="F68" s="4">
        <f>SUM(F69:F72)</f>
        <v>0</v>
      </c>
      <c r="G68" s="4">
        <f t="shared" ref="G68:I68" si="6">SUM(G69:G72)</f>
        <v>75640</v>
      </c>
      <c r="H68" s="4">
        <f t="shared" si="6"/>
        <v>0</v>
      </c>
      <c r="I68" s="4">
        <f t="shared" si="6"/>
        <v>0</v>
      </c>
      <c r="J68" s="17"/>
    </row>
    <row r="69" spans="1:12" ht="17.100000000000001" customHeight="1">
      <c r="C69" s="51"/>
      <c r="D69" s="17" t="s">
        <v>145</v>
      </c>
      <c r="E69" s="6">
        <v>80</v>
      </c>
      <c r="F69" s="4">
        <f>SUMIFS(F$4:F$65,$L$4:$L$65,$D69,$E$4:$E$65,$E69)</f>
        <v>0</v>
      </c>
      <c r="G69" s="4">
        <f t="shared" ref="G69:I70" si="7">SUMIFS(G$4:G$65,$L$4:$L$65,$D69,$E$4:$E$65,$E69)</f>
        <v>43110</v>
      </c>
      <c r="H69" s="4">
        <f t="shared" si="7"/>
        <v>0</v>
      </c>
      <c r="I69" s="4">
        <f t="shared" si="7"/>
        <v>0</v>
      </c>
      <c r="J69" s="17"/>
    </row>
    <row r="70" spans="1:12" ht="17.100000000000001" customHeight="1">
      <c r="C70" s="51"/>
      <c r="D70" s="17" t="s">
        <v>145</v>
      </c>
      <c r="E70" s="6">
        <v>100</v>
      </c>
      <c r="F70" s="4">
        <f>SUMIFS(F$4:F$65,$L$4:$L$65,$D70,$E$4:$E$65,$E70)</f>
        <v>0</v>
      </c>
      <c r="G70" s="4">
        <f t="shared" si="7"/>
        <v>17590</v>
      </c>
      <c r="H70" s="4">
        <f t="shared" si="7"/>
        <v>0</v>
      </c>
      <c r="I70" s="4">
        <f t="shared" si="7"/>
        <v>0</v>
      </c>
      <c r="J70" s="17"/>
    </row>
    <row r="71" spans="1:12" ht="17.100000000000001" customHeight="1">
      <c r="C71" s="51"/>
      <c r="D71" s="17" t="s">
        <v>145</v>
      </c>
      <c r="E71" s="6">
        <v>150</v>
      </c>
      <c r="F71" s="4">
        <f t="shared" ref="F71:I72" si="8">SUMIFS(F$4:F$65,$L$4:$L$65,$D71,$E$4:$E$65,$E71)</f>
        <v>0</v>
      </c>
      <c r="G71" s="4">
        <f t="shared" si="8"/>
        <v>7780</v>
      </c>
      <c r="H71" s="4">
        <f t="shared" si="8"/>
        <v>0</v>
      </c>
      <c r="I71" s="4">
        <f t="shared" si="8"/>
        <v>0</v>
      </c>
      <c r="J71" s="17"/>
    </row>
    <row r="72" spans="1:12" ht="17.100000000000001" customHeight="1">
      <c r="C72" s="51"/>
      <c r="D72" s="17" t="s">
        <v>145</v>
      </c>
      <c r="E72" s="6">
        <v>200</v>
      </c>
      <c r="F72" s="4">
        <f t="shared" si="8"/>
        <v>0</v>
      </c>
      <c r="G72" s="4">
        <f t="shared" si="8"/>
        <v>7160</v>
      </c>
      <c r="H72" s="4">
        <f t="shared" si="8"/>
        <v>0</v>
      </c>
      <c r="I72" s="4">
        <f t="shared" si="8"/>
        <v>0</v>
      </c>
      <c r="J72" s="17"/>
    </row>
    <row r="73" spans="1:12" ht="18" customHeight="1">
      <c r="C73" s="51" t="s">
        <v>146</v>
      </c>
      <c r="D73" s="17"/>
      <c r="E73" s="17" t="s">
        <v>52</v>
      </c>
      <c r="F73" s="4">
        <f>SUM(F74:F77)</f>
        <v>0</v>
      </c>
      <c r="G73" s="4">
        <f t="shared" ref="G73" si="9">SUM(G74:G77)</f>
        <v>58480</v>
      </c>
      <c r="H73" s="4">
        <f t="shared" ref="H73" si="10">SUM(H74:H77)</f>
        <v>0</v>
      </c>
      <c r="I73" s="4">
        <f t="shared" ref="I73" si="11">SUM(I74:I77)</f>
        <v>0</v>
      </c>
      <c r="J73" s="17"/>
    </row>
    <row r="74" spans="1:12" ht="18" customHeight="1">
      <c r="C74" s="51"/>
      <c r="D74" s="17" t="s">
        <v>141</v>
      </c>
      <c r="E74" s="6">
        <v>80</v>
      </c>
      <c r="F74" s="4">
        <f>SUMIFS(F$4:F$65,$L$4:$L$65,$D74,$E$4:$E$65,$E74)</f>
        <v>0</v>
      </c>
      <c r="G74" s="4">
        <f t="shared" ref="G74:I75" si="12">SUMIFS(G$4:G$65,$L$4:$L$65,$D74,$E$4:$E$65,$E74)</f>
        <v>21080</v>
      </c>
      <c r="H74" s="4">
        <f t="shared" si="12"/>
        <v>0</v>
      </c>
      <c r="I74" s="4">
        <f t="shared" si="12"/>
        <v>0</v>
      </c>
      <c r="J74" s="17"/>
    </row>
    <row r="75" spans="1:12" ht="20.100000000000001" customHeight="1">
      <c r="C75" s="51"/>
      <c r="D75" s="17" t="s">
        <v>141</v>
      </c>
      <c r="E75" s="6">
        <v>100</v>
      </c>
      <c r="F75" s="4">
        <f>SUMIFS(F$4:F$65,$L$4:$L$65,$D75,$E$4:$E$65,$E75)</f>
        <v>0</v>
      </c>
      <c r="G75" s="4">
        <f t="shared" si="12"/>
        <v>30540</v>
      </c>
      <c r="H75" s="4">
        <f t="shared" si="12"/>
        <v>0</v>
      </c>
      <c r="I75" s="4">
        <f t="shared" si="12"/>
        <v>0</v>
      </c>
      <c r="J75" s="17"/>
    </row>
    <row r="76" spans="1:12" ht="20.100000000000001" customHeight="1">
      <c r="C76" s="51"/>
      <c r="D76" s="17" t="s">
        <v>141</v>
      </c>
      <c r="E76" s="6">
        <v>150</v>
      </c>
      <c r="F76" s="4">
        <f t="shared" ref="F76:I77" si="13">SUMIFS(F$4:F$65,$L$4:$L$65,$D76,$E$4:$E$65,$E76)</f>
        <v>0</v>
      </c>
      <c r="G76" s="4">
        <f t="shared" si="13"/>
        <v>3090</v>
      </c>
      <c r="H76" s="4">
        <f t="shared" si="13"/>
        <v>0</v>
      </c>
      <c r="I76" s="4">
        <f t="shared" si="13"/>
        <v>0</v>
      </c>
      <c r="J76" s="17"/>
    </row>
    <row r="77" spans="1:12" ht="20.100000000000001" customHeight="1">
      <c r="C77" s="51"/>
      <c r="D77" s="17" t="s">
        <v>141</v>
      </c>
      <c r="E77" s="6">
        <v>200</v>
      </c>
      <c r="F77" s="4">
        <f t="shared" si="13"/>
        <v>0</v>
      </c>
      <c r="G77" s="4">
        <f t="shared" si="13"/>
        <v>3770</v>
      </c>
      <c r="H77" s="4">
        <f t="shared" si="13"/>
        <v>0</v>
      </c>
      <c r="I77" s="4">
        <f t="shared" si="13"/>
        <v>0</v>
      </c>
      <c r="J77" s="17"/>
    </row>
    <row r="78" spans="1:12" ht="20.100000000000001" customHeight="1">
      <c r="C78" s="51" t="s">
        <v>147</v>
      </c>
      <c r="D78" s="17"/>
      <c r="E78" s="17" t="s">
        <v>52</v>
      </c>
      <c r="F78" s="4">
        <f>SUM(F79:F82)</f>
        <v>0</v>
      </c>
      <c r="G78" s="4">
        <f t="shared" ref="G78" si="14">SUM(G79:G82)</f>
        <v>10450</v>
      </c>
      <c r="H78" s="4">
        <f t="shared" ref="H78" si="15">SUM(H79:H82)</f>
        <v>0</v>
      </c>
      <c r="I78" s="4">
        <f t="shared" ref="I78" si="16">SUM(I79:I82)</f>
        <v>0</v>
      </c>
      <c r="J78" s="17"/>
    </row>
    <row r="79" spans="1:12" ht="20.100000000000001" customHeight="1">
      <c r="C79" s="51"/>
      <c r="D79" s="17" t="s">
        <v>147</v>
      </c>
      <c r="E79" s="6">
        <v>80</v>
      </c>
      <c r="F79" s="4">
        <f>SUMIFS(F$4:F$65,$L$4:$L$65,$D79,$E$4:$E$65,$E79)</f>
        <v>0</v>
      </c>
      <c r="G79" s="4">
        <f t="shared" ref="G79:I80" si="17">SUMIFS(G$4:G$65,$L$4:$L$65,$D79,$E$4:$E$65,$E79)</f>
        <v>7520</v>
      </c>
      <c r="H79" s="4">
        <f t="shared" si="17"/>
        <v>0</v>
      </c>
      <c r="I79" s="4">
        <f t="shared" si="17"/>
        <v>0</v>
      </c>
      <c r="J79" s="17"/>
    </row>
    <row r="80" spans="1:12" ht="20.100000000000001" customHeight="1">
      <c r="C80" s="51"/>
      <c r="D80" s="17" t="s">
        <v>147</v>
      </c>
      <c r="E80" s="6">
        <v>100</v>
      </c>
      <c r="F80" s="4">
        <f>SUMIFS(F$4:F$65,$L$4:$L$65,$D80,$E$4:$E$65,$E80)</f>
        <v>0</v>
      </c>
      <c r="G80" s="4">
        <f t="shared" si="17"/>
        <v>2930</v>
      </c>
      <c r="H80" s="4">
        <f t="shared" si="17"/>
        <v>0</v>
      </c>
      <c r="I80" s="4">
        <f t="shared" si="17"/>
        <v>0</v>
      </c>
      <c r="J80" s="17"/>
    </row>
    <row r="81" spans="3:10" ht="20.100000000000001" customHeight="1">
      <c r="C81" s="51"/>
      <c r="D81" s="17" t="s">
        <v>147</v>
      </c>
      <c r="E81" s="6">
        <v>150</v>
      </c>
      <c r="F81" s="4">
        <f t="shared" ref="F81:I97" si="18">SUMIFS(F$4:F$65,$L$4:$L$65,$D81,$E$4:$E$65,$E81)</f>
        <v>0</v>
      </c>
      <c r="G81" s="4">
        <f t="shared" si="18"/>
        <v>0</v>
      </c>
      <c r="H81" s="4">
        <f t="shared" si="18"/>
        <v>0</v>
      </c>
      <c r="I81" s="4">
        <f t="shared" si="18"/>
        <v>0</v>
      </c>
      <c r="J81" s="17"/>
    </row>
    <row r="82" spans="3:10" ht="20.100000000000001" customHeight="1">
      <c r="C82" s="51"/>
      <c r="D82" s="17" t="s">
        <v>147</v>
      </c>
      <c r="E82" s="6">
        <v>200</v>
      </c>
      <c r="F82" s="4">
        <f t="shared" si="18"/>
        <v>0</v>
      </c>
      <c r="G82" s="4">
        <f t="shared" si="18"/>
        <v>0</v>
      </c>
      <c r="H82" s="4">
        <f t="shared" si="18"/>
        <v>0</v>
      </c>
      <c r="I82" s="4">
        <f t="shared" si="18"/>
        <v>0</v>
      </c>
      <c r="J82" s="17"/>
    </row>
    <row r="83" spans="3:10" ht="20.100000000000001" customHeight="1">
      <c r="C83" s="55" t="s">
        <v>57</v>
      </c>
      <c r="D83" s="20" t="s">
        <v>144</v>
      </c>
      <c r="E83" s="20" t="s">
        <v>52</v>
      </c>
      <c r="F83" s="4">
        <f>SUM(F84:F86)</f>
        <v>24480</v>
      </c>
      <c r="G83" s="4">
        <f t="shared" ref="G83:I83" si="19">SUM(G84:G86)</f>
        <v>0</v>
      </c>
      <c r="H83" s="4">
        <f t="shared" si="19"/>
        <v>0</v>
      </c>
      <c r="I83" s="4">
        <f t="shared" si="19"/>
        <v>0</v>
      </c>
      <c r="J83" s="4"/>
    </row>
    <row r="84" spans="3:10" ht="20.100000000000001" customHeight="1">
      <c r="C84" s="51"/>
      <c r="D84" s="20" t="s">
        <v>144</v>
      </c>
      <c r="E84" s="6">
        <v>80</v>
      </c>
      <c r="F84" s="4">
        <f t="shared" si="18"/>
        <v>15920</v>
      </c>
      <c r="G84" s="4">
        <f t="shared" si="18"/>
        <v>0</v>
      </c>
      <c r="H84" s="4">
        <f t="shared" si="18"/>
        <v>0</v>
      </c>
      <c r="I84" s="4">
        <f t="shared" si="18"/>
        <v>0</v>
      </c>
      <c r="J84" s="20"/>
    </row>
    <row r="85" spans="3:10" ht="20.100000000000001" customHeight="1">
      <c r="C85" s="51"/>
      <c r="D85" s="20" t="s">
        <v>144</v>
      </c>
      <c r="E85" s="6">
        <v>100</v>
      </c>
      <c r="F85" s="4">
        <f t="shared" si="18"/>
        <v>5760</v>
      </c>
      <c r="G85" s="4">
        <f t="shared" si="18"/>
        <v>0</v>
      </c>
      <c r="H85" s="4">
        <f t="shared" si="18"/>
        <v>0</v>
      </c>
      <c r="I85" s="4">
        <f t="shared" si="18"/>
        <v>0</v>
      </c>
      <c r="J85" s="20"/>
    </row>
    <row r="86" spans="3:10" ht="20.100000000000001" customHeight="1">
      <c r="C86" s="51"/>
      <c r="D86" s="20" t="s">
        <v>144</v>
      </c>
      <c r="E86" s="6">
        <v>200</v>
      </c>
      <c r="F86" s="4">
        <f t="shared" si="18"/>
        <v>2800</v>
      </c>
      <c r="G86" s="4">
        <f t="shared" si="18"/>
        <v>0</v>
      </c>
      <c r="H86" s="4">
        <f t="shared" si="18"/>
        <v>0</v>
      </c>
      <c r="I86" s="4">
        <f t="shared" si="18"/>
        <v>0</v>
      </c>
      <c r="J86" s="20"/>
    </row>
    <row r="87" spans="3:10" ht="20.100000000000001" customHeight="1">
      <c r="C87" s="51" t="s">
        <v>156</v>
      </c>
      <c r="D87" s="20" t="s">
        <v>155</v>
      </c>
      <c r="E87" s="20" t="s">
        <v>52</v>
      </c>
      <c r="F87" s="4">
        <f>SUM(F88:F91)</f>
        <v>0</v>
      </c>
      <c r="G87" s="4">
        <f t="shared" ref="G87:I87" si="20">SUM(G88:G91)</f>
        <v>56310</v>
      </c>
      <c r="H87" s="4">
        <f t="shared" si="20"/>
        <v>0</v>
      </c>
      <c r="I87" s="4">
        <f t="shared" si="20"/>
        <v>0</v>
      </c>
      <c r="J87" s="4">
        <f>SUM(J88:J91)</f>
        <v>0</v>
      </c>
    </row>
    <row r="88" spans="3:10" ht="20.100000000000001" customHeight="1">
      <c r="C88" s="51"/>
      <c r="D88" s="20" t="s">
        <v>155</v>
      </c>
      <c r="E88" s="6">
        <v>80</v>
      </c>
      <c r="F88" s="4">
        <f t="shared" si="18"/>
        <v>0</v>
      </c>
      <c r="G88" s="4">
        <f t="shared" si="18"/>
        <v>31590</v>
      </c>
      <c r="H88" s="4">
        <f t="shared" si="18"/>
        <v>0</v>
      </c>
      <c r="I88" s="4">
        <f t="shared" si="18"/>
        <v>0</v>
      </c>
      <c r="J88" s="20"/>
    </row>
    <row r="89" spans="3:10" ht="20.100000000000001" customHeight="1">
      <c r="C89" s="51"/>
      <c r="D89" s="20" t="s">
        <v>155</v>
      </c>
      <c r="E89" s="6">
        <v>100</v>
      </c>
      <c r="F89" s="4">
        <f t="shared" si="18"/>
        <v>0</v>
      </c>
      <c r="G89" s="4">
        <f t="shared" si="18"/>
        <v>15180</v>
      </c>
      <c r="H89" s="4">
        <f t="shared" si="18"/>
        <v>0</v>
      </c>
      <c r="I89" s="4">
        <f t="shared" si="18"/>
        <v>0</v>
      </c>
      <c r="J89" s="20"/>
    </row>
    <row r="90" spans="3:10" ht="20.100000000000001" customHeight="1">
      <c r="C90" s="51"/>
      <c r="D90" s="20" t="s">
        <v>155</v>
      </c>
      <c r="E90" s="6">
        <v>150</v>
      </c>
      <c r="F90" s="4">
        <f t="shared" si="18"/>
        <v>0</v>
      </c>
      <c r="G90" s="4">
        <f t="shared" si="18"/>
        <v>0</v>
      </c>
      <c r="H90" s="4">
        <f t="shared" si="18"/>
        <v>0</v>
      </c>
      <c r="I90" s="4">
        <f t="shared" si="18"/>
        <v>0</v>
      </c>
      <c r="J90" s="20"/>
    </row>
    <row r="91" spans="3:10" ht="20.100000000000001" customHeight="1">
      <c r="C91" s="51"/>
      <c r="D91" s="20" t="s">
        <v>155</v>
      </c>
      <c r="E91" s="6">
        <v>200</v>
      </c>
      <c r="F91" s="4">
        <f t="shared" si="18"/>
        <v>0</v>
      </c>
      <c r="G91" s="4">
        <f t="shared" si="18"/>
        <v>9540</v>
      </c>
      <c r="H91" s="4">
        <f t="shared" si="18"/>
        <v>0</v>
      </c>
      <c r="I91" s="4">
        <f t="shared" si="18"/>
        <v>0</v>
      </c>
      <c r="J91" s="20"/>
    </row>
    <row r="92" spans="3:10" ht="20.100000000000001" customHeight="1">
      <c r="C92" s="51" t="s">
        <v>157</v>
      </c>
      <c r="D92" s="24" t="s">
        <v>154</v>
      </c>
      <c r="E92" s="24" t="s">
        <v>52</v>
      </c>
      <c r="F92" s="24">
        <f>SUM(F93:F96)</f>
        <v>0</v>
      </c>
      <c r="G92" s="24">
        <f t="shared" ref="G92:I92" si="21">SUM(G93:G96)</f>
        <v>0</v>
      </c>
      <c r="H92" s="4">
        <f>SUM(H93:H97)</f>
        <v>3700</v>
      </c>
      <c r="I92" s="24">
        <f t="shared" si="21"/>
        <v>0</v>
      </c>
      <c r="J92" s="24"/>
    </row>
    <row r="93" spans="3:10" ht="20.100000000000001" customHeight="1">
      <c r="C93" s="51"/>
      <c r="D93" s="24" t="s">
        <v>154</v>
      </c>
      <c r="E93" s="6">
        <v>80</v>
      </c>
      <c r="F93" s="4">
        <f t="shared" si="18"/>
        <v>0</v>
      </c>
      <c r="G93" s="4">
        <f t="shared" si="18"/>
        <v>0</v>
      </c>
      <c r="H93" s="4">
        <f t="shared" si="18"/>
        <v>0</v>
      </c>
      <c r="I93" s="4">
        <f t="shared" si="18"/>
        <v>0</v>
      </c>
      <c r="J93" s="24"/>
    </row>
    <row r="94" spans="3:10" ht="20.100000000000001" customHeight="1">
      <c r="C94" s="51"/>
      <c r="D94" s="24" t="s">
        <v>154</v>
      </c>
      <c r="E94" s="6">
        <v>100</v>
      </c>
      <c r="F94" s="4">
        <f t="shared" si="18"/>
        <v>0</v>
      </c>
      <c r="G94" s="4">
        <f t="shared" si="18"/>
        <v>0</v>
      </c>
      <c r="H94" s="4">
        <f t="shared" si="18"/>
        <v>0</v>
      </c>
      <c r="I94" s="4">
        <f t="shared" si="18"/>
        <v>0</v>
      </c>
      <c r="J94" s="24"/>
    </row>
    <row r="95" spans="3:10" ht="20.100000000000001" customHeight="1">
      <c r="C95" s="51"/>
      <c r="D95" s="24" t="s">
        <v>154</v>
      </c>
      <c r="E95" s="6">
        <v>150</v>
      </c>
      <c r="F95" s="4">
        <f t="shared" si="18"/>
        <v>0</v>
      </c>
      <c r="G95" s="4">
        <f t="shared" si="18"/>
        <v>0</v>
      </c>
      <c r="H95" s="4">
        <f t="shared" si="18"/>
        <v>1300</v>
      </c>
      <c r="I95" s="4">
        <f t="shared" si="18"/>
        <v>0</v>
      </c>
      <c r="J95" s="24"/>
    </row>
    <row r="96" spans="3:10" ht="20.100000000000001" customHeight="1">
      <c r="C96" s="51"/>
      <c r="D96" s="24" t="s">
        <v>154</v>
      </c>
      <c r="E96" s="6">
        <v>200</v>
      </c>
      <c r="F96" s="4">
        <f t="shared" si="18"/>
        <v>0</v>
      </c>
      <c r="G96" s="4">
        <f t="shared" si="18"/>
        <v>0</v>
      </c>
      <c r="H96" s="4">
        <f t="shared" si="18"/>
        <v>1600</v>
      </c>
      <c r="I96" s="4">
        <f t="shared" si="18"/>
        <v>0</v>
      </c>
      <c r="J96" s="24"/>
    </row>
    <row r="97" spans="3:10" ht="20.100000000000001" customHeight="1">
      <c r="C97" s="51"/>
      <c r="D97" s="24" t="s">
        <v>29</v>
      </c>
      <c r="E97" s="6">
        <v>300</v>
      </c>
      <c r="F97" s="24"/>
      <c r="G97" s="24"/>
      <c r="H97" s="4">
        <f t="shared" si="18"/>
        <v>800</v>
      </c>
      <c r="I97" s="24"/>
      <c r="J97" s="24"/>
    </row>
  </sheetData>
  <mergeCells count="64">
    <mergeCell ref="C92:C97"/>
    <mergeCell ref="C83:C86"/>
    <mergeCell ref="C87:C91"/>
    <mergeCell ref="C68:C72"/>
    <mergeCell ref="C73:C77"/>
    <mergeCell ref="C78:C82"/>
    <mergeCell ref="A2:A3"/>
    <mergeCell ref="C2:C3"/>
    <mergeCell ref="B64:B65"/>
    <mergeCell ref="C64:C65"/>
    <mergeCell ref="C40:C42"/>
    <mergeCell ref="B31:E31"/>
    <mergeCell ref="B39:E39"/>
    <mergeCell ref="C36:C38"/>
    <mergeCell ref="D36:D38"/>
    <mergeCell ref="B32:B38"/>
    <mergeCell ref="C32:C35"/>
    <mergeCell ref="D32:D35"/>
    <mergeCell ref="D64:D65"/>
    <mergeCell ref="C59:C62"/>
    <mergeCell ref="B59:B62"/>
    <mergeCell ref="D59:D62"/>
    <mergeCell ref="J2:J3"/>
    <mergeCell ref="B2:B3"/>
    <mergeCell ref="B26:B30"/>
    <mergeCell ref="C26:C30"/>
    <mergeCell ref="D26:D30"/>
    <mergeCell ref="B23:B24"/>
    <mergeCell ref="C23:C24"/>
    <mergeCell ref="D23:D24"/>
    <mergeCell ref="B25:E25"/>
    <mergeCell ref="D5:D12"/>
    <mergeCell ref="A4:E4"/>
    <mergeCell ref="D13:D16"/>
    <mergeCell ref="A5:C16"/>
    <mergeCell ref="D2:D3"/>
    <mergeCell ref="E2:E3"/>
    <mergeCell ref="F2:I2"/>
    <mergeCell ref="A17:A21"/>
    <mergeCell ref="B17:E17"/>
    <mergeCell ref="A22:A24"/>
    <mergeCell ref="B22:E22"/>
    <mergeCell ref="B18:B21"/>
    <mergeCell ref="C18:C21"/>
    <mergeCell ref="D18:D21"/>
    <mergeCell ref="A58:A62"/>
    <mergeCell ref="A63:A65"/>
    <mergeCell ref="A31:A38"/>
    <mergeCell ref="A25:A30"/>
    <mergeCell ref="A39:A57"/>
    <mergeCell ref="D40:D42"/>
    <mergeCell ref="B58:E58"/>
    <mergeCell ref="B63:E63"/>
    <mergeCell ref="B40:B46"/>
    <mergeCell ref="C43:C46"/>
    <mergeCell ref="D43:D46"/>
    <mergeCell ref="D47:D51"/>
    <mergeCell ref="C47:C51"/>
    <mergeCell ref="B47:B51"/>
    <mergeCell ref="B52:B57"/>
    <mergeCell ref="C56:C57"/>
    <mergeCell ref="D56:D57"/>
    <mergeCell ref="C52:C55"/>
    <mergeCell ref="D52:D55"/>
  </mergeCells>
  <phoneticPr fontId="1" type="noConversion"/>
  <printOptions horizontalCentered="1"/>
  <pageMargins left="0.70866141732283472" right="0.70866141732283472" top="0.70866141732283472" bottom="0.70866141732283472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P60"/>
  <sheetViews>
    <sheetView tabSelected="1" view="pageBreakPreview" zoomScaleSheetLayoutView="100" workbookViewId="0">
      <pane xSplit="5" ySplit="3" topLeftCell="F16" activePane="bottomRight" state="frozen"/>
      <selection pane="topRight" activeCell="F1" sqref="F1"/>
      <selection pane="bottomLeft" activeCell="A4" sqref="A4"/>
      <selection pane="bottomRight" activeCell="G13" sqref="G13"/>
    </sheetView>
  </sheetViews>
  <sheetFormatPr defaultColWidth="9" defaultRowHeight="21.95" customHeight="1"/>
  <cols>
    <col min="1" max="5" width="8.625" style="1" customWidth="1"/>
    <col min="6" max="9" width="9.125" style="1" customWidth="1"/>
    <col min="10" max="11" width="7.125" style="1" customWidth="1"/>
    <col min="12" max="15" width="9.125" style="1" customWidth="1"/>
    <col min="16" max="16" width="10.625" style="1" customWidth="1"/>
    <col min="17" max="16384" width="9" style="1"/>
  </cols>
  <sheetData>
    <row r="1" spans="1:16" ht="30" customHeight="1">
      <c r="A1" s="3" t="s">
        <v>86</v>
      </c>
      <c r="B1" s="3"/>
      <c r="C1" s="3"/>
      <c r="D1" s="3"/>
      <c r="E1" s="3"/>
      <c r="F1" s="3"/>
    </row>
    <row r="2" spans="1:16" ht="21.95" customHeight="1">
      <c r="A2" s="50" t="s">
        <v>0</v>
      </c>
      <c r="B2" s="50" t="s">
        <v>1</v>
      </c>
      <c r="C2" s="50" t="s">
        <v>64</v>
      </c>
      <c r="D2" s="50" t="s">
        <v>27</v>
      </c>
      <c r="E2" s="50" t="s">
        <v>70</v>
      </c>
      <c r="F2" s="50" t="s">
        <v>67</v>
      </c>
      <c r="G2" s="50"/>
      <c r="H2" s="50"/>
      <c r="I2" s="50"/>
      <c r="J2" s="50" t="s">
        <v>82</v>
      </c>
      <c r="K2" s="50"/>
      <c r="L2" s="50" t="s">
        <v>84</v>
      </c>
      <c r="M2" s="50"/>
      <c r="N2" s="50"/>
      <c r="O2" s="50"/>
      <c r="P2" s="50" t="s">
        <v>7</v>
      </c>
    </row>
    <row r="3" spans="1:16" ht="26.1" customHeight="1">
      <c r="A3" s="50"/>
      <c r="B3" s="50"/>
      <c r="C3" s="50"/>
      <c r="D3" s="50"/>
      <c r="E3" s="50"/>
      <c r="F3" s="8" t="s">
        <v>80</v>
      </c>
      <c r="G3" s="8" t="s">
        <v>66</v>
      </c>
      <c r="H3" s="8" t="s">
        <v>65</v>
      </c>
      <c r="I3" s="12" t="s">
        <v>119</v>
      </c>
      <c r="J3" s="8" t="s">
        <v>68</v>
      </c>
      <c r="K3" s="8" t="s">
        <v>69</v>
      </c>
      <c r="L3" s="8" t="s">
        <v>80</v>
      </c>
      <c r="M3" s="8" t="s">
        <v>66</v>
      </c>
      <c r="N3" s="8" t="s">
        <v>65</v>
      </c>
      <c r="O3" s="12" t="s">
        <v>81</v>
      </c>
      <c r="P3" s="50"/>
    </row>
    <row r="4" spans="1:16" ht="21" customHeight="1">
      <c r="A4" s="2" t="s">
        <v>39</v>
      </c>
      <c r="B4" s="2" t="s">
        <v>39</v>
      </c>
      <c r="C4" s="2" t="s">
        <v>71</v>
      </c>
      <c r="D4" s="2" t="s">
        <v>28</v>
      </c>
      <c r="E4" s="2" t="s">
        <v>79</v>
      </c>
      <c r="F4" s="9">
        <f>[2]가압장!$C$4</f>
        <v>1.78</v>
      </c>
      <c r="G4" s="4">
        <f>[2]가압장!$F$4</f>
        <v>30</v>
      </c>
      <c r="H4" s="10">
        <f>[2]가압장!$I$4</f>
        <v>4</v>
      </c>
      <c r="I4" s="4">
        <f>ROUND(F4*60*24*(H4-1),-1)</f>
        <v>7690</v>
      </c>
      <c r="J4" s="2"/>
      <c r="K4" s="2"/>
      <c r="L4" s="9"/>
      <c r="M4" s="4"/>
      <c r="N4" s="10"/>
      <c r="O4" s="4"/>
      <c r="P4" s="2"/>
    </row>
    <row r="5" spans="1:16" ht="21" customHeight="1">
      <c r="A5" s="25" t="s">
        <v>159</v>
      </c>
      <c r="B5" s="2"/>
      <c r="C5" s="2" t="s">
        <v>72</v>
      </c>
      <c r="D5" s="2" t="s">
        <v>28</v>
      </c>
      <c r="E5" s="2" t="s">
        <v>79</v>
      </c>
      <c r="F5" s="9">
        <f>[2]가압장!$C$7</f>
        <v>5.4</v>
      </c>
      <c r="G5" s="4">
        <f>[2]가압장!$F$7</f>
        <v>40</v>
      </c>
      <c r="H5" s="10">
        <f>[2]가압장!$I$4</f>
        <v>4</v>
      </c>
      <c r="I5" s="4">
        <f>ROUND(F5*60*24*(H5-1),-1)</f>
        <v>23330</v>
      </c>
      <c r="J5" s="2" t="s">
        <v>83</v>
      </c>
      <c r="K5" s="2">
        <v>2</v>
      </c>
      <c r="L5" s="9">
        <f>[2]가압장!$C$8</f>
        <v>6.7</v>
      </c>
      <c r="M5" s="4">
        <f>[2]가압장!$F$8</f>
        <v>50</v>
      </c>
      <c r="N5" s="10">
        <f>[2]가압장!$I$8</f>
        <v>4</v>
      </c>
      <c r="O5" s="4">
        <f t="shared" ref="O5:O18" si="0">ROUND(L5*60*24*(N5-1),-1)</f>
        <v>28940</v>
      </c>
      <c r="P5" s="2"/>
    </row>
    <row r="6" spans="1:16" ht="21" customHeight="1">
      <c r="A6" s="25" t="s">
        <v>159</v>
      </c>
      <c r="B6" s="20"/>
      <c r="C6" s="2" t="s">
        <v>73</v>
      </c>
      <c r="D6" s="2" t="s">
        <v>28</v>
      </c>
      <c r="E6" s="2" t="s">
        <v>79</v>
      </c>
      <c r="F6" s="9">
        <f>[2]가압장!$C$16</f>
        <v>1.28</v>
      </c>
      <c r="G6" s="4">
        <f>[2]가압장!$F$16</f>
        <v>76</v>
      </c>
      <c r="H6" s="10">
        <f>[2]가압장!$I$16</f>
        <v>4</v>
      </c>
      <c r="I6" s="4">
        <f>ROUND(F6*60*24*(H6-1),-1)</f>
        <v>5530</v>
      </c>
      <c r="J6" s="2" t="s">
        <v>83</v>
      </c>
      <c r="K6" s="2">
        <v>2</v>
      </c>
      <c r="L6" s="9">
        <f>[2]가압장!$C$17</f>
        <v>2.1</v>
      </c>
      <c r="M6" s="4">
        <f>[2]가압장!$F$17</f>
        <v>76</v>
      </c>
      <c r="N6" s="10">
        <f>[2]가압장!$I$17</f>
        <v>4</v>
      </c>
      <c r="O6" s="4">
        <f t="shared" si="0"/>
        <v>9070</v>
      </c>
      <c r="P6" s="2"/>
    </row>
    <row r="7" spans="1:16" ht="21" customHeight="1">
      <c r="A7" s="2" t="s">
        <v>8</v>
      </c>
      <c r="B7" s="2" t="s">
        <v>8</v>
      </c>
      <c r="C7" s="2" t="s">
        <v>74</v>
      </c>
      <c r="D7" s="2" t="s">
        <v>28</v>
      </c>
      <c r="E7" s="2" t="s">
        <v>79</v>
      </c>
      <c r="F7" s="9">
        <f>[2]가압장!$C$10</f>
        <v>1.9</v>
      </c>
      <c r="G7" s="4">
        <f>[2]가압장!$F$10</f>
        <v>60</v>
      </c>
      <c r="H7" s="10">
        <f>[2]가압장!$I$10</f>
        <v>6</v>
      </c>
      <c r="I7" s="4">
        <f>ROUND(F7*60*24*(H7-1),-1)</f>
        <v>13680</v>
      </c>
      <c r="J7" s="23" t="s">
        <v>83</v>
      </c>
      <c r="K7" s="23">
        <v>2</v>
      </c>
      <c r="L7" s="9">
        <f>[2]가압장!$C$11</f>
        <v>1.9</v>
      </c>
      <c r="M7" s="4">
        <f>[2]가압장!$F$11</f>
        <v>80</v>
      </c>
      <c r="N7" s="10">
        <f>[2]가압장!$I$11</f>
        <v>6</v>
      </c>
      <c r="O7" s="4">
        <f t="shared" si="0"/>
        <v>13680</v>
      </c>
      <c r="P7" s="2"/>
    </row>
    <row r="8" spans="1:16" ht="21" customHeight="1">
      <c r="A8" s="2" t="s">
        <v>48</v>
      </c>
      <c r="B8" s="2" t="s">
        <v>48</v>
      </c>
      <c r="C8" s="2" t="s">
        <v>48</v>
      </c>
      <c r="D8" s="2" t="s">
        <v>28</v>
      </c>
      <c r="E8" s="2" t="s">
        <v>79</v>
      </c>
      <c r="F8" s="9">
        <f>[2]가압장!$C$13</f>
        <v>2.57</v>
      </c>
      <c r="G8" s="4">
        <f>[2]가압장!$F$13</f>
        <v>28</v>
      </c>
      <c r="H8" s="10">
        <f>[2]가압장!$I$13</f>
        <v>3</v>
      </c>
      <c r="I8" s="4">
        <f>ROUND(F8*60*24*(H8-1),-1)</f>
        <v>7400</v>
      </c>
      <c r="J8" s="2"/>
      <c r="K8" s="2"/>
      <c r="L8" s="9"/>
      <c r="M8" s="4"/>
      <c r="N8" s="10"/>
      <c r="O8" s="4"/>
      <c r="P8" s="2"/>
    </row>
    <row r="9" spans="1:16" ht="21" customHeight="1">
      <c r="A9" s="51" t="s">
        <v>49</v>
      </c>
      <c r="B9" s="51" t="s">
        <v>75</v>
      </c>
      <c r="C9" s="51" t="s">
        <v>75</v>
      </c>
      <c r="D9" s="51" t="s">
        <v>28</v>
      </c>
      <c r="E9" s="21" t="s">
        <v>79</v>
      </c>
      <c r="F9" s="9">
        <f>[2]가압장!$C$19</f>
        <v>4.0999999999999996</v>
      </c>
      <c r="G9" s="4">
        <f>[2]가압장!$F$19</f>
        <v>41</v>
      </c>
      <c r="H9" s="11">
        <f>[2]가압장!$I$19</f>
        <v>1</v>
      </c>
      <c r="I9" s="4">
        <f>ROUND(F9*60*24*(H9),-1)</f>
        <v>5900</v>
      </c>
      <c r="J9" s="2"/>
      <c r="K9" s="2"/>
      <c r="L9" s="9"/>
      <c r="M9" s="4"/>
      <c r="N9" s="11"/>
      <c r="O9" s="4"/>
      <c r="P9" s="2"/>
    </row>
    <row r="10" spans="1:16" ht="21" customHeight="1">
      <c r="A10" s="51"/>
      <c r="B10" s="51"/>
      <c r="C10" s="51"/>
      <c r="D10" s="51"/>
      <c r="E10" s="21" t="s">
        <v>79</v>
      </c>
      <c r="F10" s="9">
        <f>[2]가압장!$C$20</f>
        <v>3</v>
      </c>
      <c r="G10" s="4">
        <f>[2]가압장!$F$20</f>
        <v>41</v>
      </c>
      <c r="H10" s="11">
        <f>[2]가압장!$I$20</f>
        <v>1</v>
      </c>
      <c r="I10" s="4">
        <f>ROUND(F10*60*24*(H10),-1)</f>
        <v>4320</v>
      </c>
      <c r="J10" s="2"/>
      <c r="K10" s="2"/>
      <c r="L10" s="9"/>
      <c r="M10" s="4"/>
      <c r="N10" s="11"/>
      <c r="O10" s="4"/>
      <c r="P10" s="2"/>
    </row>
    <row r="11" spans="1:16" ht="21" customHeight="1">
      <c r="A11" s="2" t="s">
        <v>8</v>
      </c>
      <c r="B11" s="2" t="s">
        <v>12</v>
      </c>
      <c r="C11" s="2" t="s">
        <v>12</v>
      </c>
      <c r="D11" s="2" t="s">
        <v>28</v>
      </c>
      <c r="E11" s="2" t="s">
        <v>79</v>
      </c>
      <c r="F11" s="9">
        <f>[2]가압장!$C$24</f>
        <v>0.33</v>
      </c>
      <c r="G11" s="4">
        <f>[2]가압장!$F$24</f>
        <v>46</v>
      </c>
      <c r="H11" s="10">
        <f>[2]가압장!$I$24</f>
        <v>2</v>
      </c>
      <c r="I11" s="4">
        <f>ROUND(F11*60*24*(H11-1),-1)</f>
        <v>480</v>
      </c>
      <c r="J11" s="2"/>
      <c r="K11" s="2"/>
      <c r="L11" s="9"/>
      <c r="M11" s="4"/>
      <c r="N11" s="10"/>
      <c r="O11" s="4"/>
      <c r="P11" s="2"/>
    </row>
    <row r="12" spans="1:16" ht="21" customHeight="1">
      <c r="A12" s="2" t="s">
        <v>15</v>
      </c>
      <c r="B12" s="20" t="s">
        <v>15</v>
      </c>
      <c r="C12" s="2" t="s">
        <v>15</v>
      </c>
      <c r="D12" s="2" t="s">
        <v>28</v>
      </c>
      <c r="E12" s="2" t="s">
        <v>79</v>
      </c>
      <c r="F12" s="9"/>
      <c r="G12" s="4"/>
      <c r="H12" s="10"/>
      <c r="I12" s="4"/>
      <c r="J12" s="2" t="s">
        <v>13</v>
      </c>
      <c r="K12" s="2">
        <v>2</v>
      </c>
      <c r="L12" s="9">
        <f>[2]가압장!$C$28</f>
        <v>1.7</v>
      </c>
      <c r="M12" s="4">
        <f>[2]가압장!$F$28</f>
        <v>40</v>
      </c>
      <c r="N12" s="10">
        <f>[2]가압장!$I$28</f>
        <v>3</v>
      </c>
      <c r="O12" s="4">
        <f t="shared" si="0"/>
        <v>4900</v>
      </c>
      <c r="P12" s="2"/>
    </row>
    <row r="13" spans="1:16" ht="21" customHeight="1">
      <c r="A13" s="25" t="s">
        <v>159</v>
      </c>
      <c r="B13" s="25"/>
      <c r="C13" s="25" t="s">
        <v>158</v>
      </c>
      <c r="D13" s="25" t="s">
        <v>28</v>
      </c>
      <c r="E13" s="25" t="s">
        <v>79</v>
      </c>
      <c r="F13" s="9"/>
      <c r="G13" s="4"/>
      <c r="H13" s="10"/>
      <c r="I13" s="4"/>
      <c r="J13" s="25" t="s">
        <v>13</v>
      </c>
      <c r="K13" s="25">
        <v>2</v>
      </c>
      <c r="L13" s="9">
        <f>[2]가압장!$C$43</f>
        <v>1.75</v>
      </c>
      <c r="M13" s="4">
        <f>[2]가압장!$F$43</f>
        <v>80</v>
      </c>
      <c r="N13" s="10">
        <f>[2]가압장!$I$43</f>
        <v>4</v>
      </c>
      <c r="O13" s="4">
        <f t="shared" si="0"/>
        <v>7560</v>
      </c>
      <c r="P13" s="25"/>
    </row>
    <row r="14" spans="1:16" ht="21" customHeight="1">
      <c r="A14" s="2" t="s">
        <v>19</v>
      </c>
      <c r="B14" s="2" t="s">
        <v>19</v>
      </c>
      <c r="C14" s="2" t="s">
        <v>19</v>
      </c>
      <c r="D14" s="2" t="s">
        <v>28</v>
      </c>
      <c r="E14" s="2" t="s">
        <v>79</v>
      </c>
      <c r="F14" s="9">
        <f>[2]가압장!$C$30</f>
        <v>1.53</v>
      </c>
      <c r="G14" s="4">
        <f>[2]가압장!$F$30</f>
        <v>89</v>
      </c>
      <c r="H14" s="10">
        <f>[2]가압장!$I$30</f>
        <v>2</v>
      </c>
      <c r="I14" s="4">
        <f>ROUND(F14*60*24*(H14-1),-1)</f>
        <v>2200</v>
      </c>
      <c r="J14" s="2" t="s">
        <v>83</v>
      </c>
      <c r="K14" s="2">
        <v>2</v>
      </c>
      <c r="L14" s="9">
        <f>[2]가압장!$C$31</f>
        <v>2.6</v>
      </c>
      <c r="M14" s="4">
        <f>[2]가압장!$F$31</f>
        <v>89</v>
      </c>
      <c r="N14" s="10">
        <f>[2]가압장!$I$31</f>
        <v>2</v>
      </c>
      <c r="O14" s="4">
        <f t="shared" si="0"/>
        <v>3740</v>
      </c>
      <c r="P14" s="2" t="s">
        <v>85</v>
      </c>
    </row>
    <row r="15" spans="1:16" ht="21" customHeight="1">
      <c r="A15" s="2" t="s">
        <v>19</v>
      </c>
      <c r="B15" s="2" t="s">
        <v>19</v>
      </c>
      <c r="C15" s="2" t="s">
        <v>76</v>
      </c>
      <c r="D15" s="2" t="s">
        <v>28</v>
      </c>
      <c r="E15" s="2" t="s">
        <v>79</v>
      </c>
      <c r="F15" s="9"/>
      <c r="G15" s="4"/>
      <c r="H15" s="10"/>
      <c r="I15" s="4"/>
      <c r="J15" s="2" t="s">
        <v>13</v>
      </c>
      <c r="K15" s="2">
        <v>2</v>
      </c>
      <c r="L15" s="9">
        <f>[2]가압장!$C$34</f>
        <v>1.8</v>
      </c>
      <c r="M15" s="4">
        <f>[2]가압장!$F$34</f>
        <v>50</v>
      </c>
      <c r="N15" s="10">
        <f>[2]가압장!$I$34</f>
        <v>2</v>
      </c>
      <c r="O15" s="4">
        <f t="shared" si="0"/>
        <v>2590</v>
      </c>
      <c r="P15" s="2"/>
    </row>
    <row r="16" spans="1:16" ht="21" customHeight="1">
      <c r="A16" s="2" t="s">
        <v>15</v>
      </c>
      <c r="B16" s="2" t="s">
        <v>16</v>
      </c>
      <c r="C16" s="2" t="s">
        <v>77</v>
      </c>
      <c r="D16" s="2" t="s">
        <v>28</v>
      </c>
      <c r="E16" s="2" t="s">
        <v>79</v>
      </c>
      <c r="F16" s="9"/>
      <c r="G16" s="4"/>
      <c r="H16" s="10"/>
      <c r="I16" s="4"/>
      <c r="J16" s="2" t="s">
        <v>13</v>
      </c>
      <c r="K16" s="2">
        <v>2</v>
      </c>
      <c r="L16" s="9">
        <f>[2]가압장!$C$37</f>
        <v>0.55000000000000004</v>
      </c>
      <c r="M16" s="4">
        <f>[2]가압장!$F$37</f>
        <v>85</v>
      </c>
      <c r="N16" s="10">
        <f>[2]가압장!$I$37</f>
        <v>2</v>
      </c>
      <c r="O16" s="4">
        <f t="shared" si="0"/>
        <v>790</v>
      </c>
      <c r="P16" s="2"/>
    </row>
    <row r="17" spans="1:16" ht="21" customHeight="1">
      <c r="A17" s="2" t="s">
        <v>15</v>
      </c>
      <c r="B17" s="2" t="s">
        <v>16</v>
      </c>
      <c r="C17" s="2" t="s">
        <v>78</v>
      </c>
      <c r="D17" s="2" t="s">
        <v>28</v>
      </c>
      <c r="E17" s="2" t="s">
        <v>79</v>
      </c>
      <c r="F17" s="9"/>
      <c r="G17" s="4"/>
      <c r="H17" s="10"/>
      <c r="I17" s="4"/>
      <c r="J17" s="2" t="s">
        <v>13</v>
      </c>
      <c r="K17" s="2">
        <v>2</v>
      </c>
      <c r="L17" s="9">
        <f>[2]가압장!$C$40</f>
        <v>0.55000000000000004</v>
      </c>
      <c r="M17" s="4">
        <f>[2]가압장!$F$40</f>
        <v>85</v>
      </c>
      <c r="N17" s="10">
        <f>[2]가압장!$I$40</f>
        <v>2</v>
      </c>
      <c r="O17" s="4">
        <f t="shared" si="0"/>
        <v>790</v>
      </c>
      <c r="P17" s="2"/>
    </row>
    <row r="18" spans="1:16" ht="21" customHeight="1">
      <c r="A18" s="2" t="s">
        <v>8</v>
      </c>
      <c r="B18" s="2" t="s">
        <v>12</v>
      </c>
      <c r="C18" s="2" t="s">
        <v>40</v>
      </c>
      <c r="D18" s="2" t="s">
        <v>29</v>
      </c>
      <c r="E18" s="2" t="s">
        <v>79</v>
      </c>
      <c r="F18" s="9"/>
      <c r="G18" s="4"/>
      <c r="H18" s="10"/>
      <c r="I18" s="4"/>
      <c r="J18" s="2" t="s">
        <v>13</v>
      </c>
      <c r="K18" s="2">
        <v>3</v>
      </c>
      <c r="L18" s="9">
        <f>[2]가압장!$C$46</f>
        <v>1.3</v>
      </c>
      <c r="M18" s="4">
        <f>[2]가압장!$F$46</f>
        <v>50</v>
      </c>
      <c r="N18" s="10">
        <f>[2]가압장!$I$46</f>
        <v>3</v>
      </c>
      <c r="O18" s="4">
        <f t="shared" si="0"/>
        <v>3740</v>
      </c>
      <c r="P18" s="2"/>
    </row>
    <row r="19" spans="1:16" ht="21" customHeight="1">
      <c r="A19" s="2" t="s">
        <v>49</v>
      </c>
      <c r="B19" s="2" t="s">
        <v>49</v>
      </c>
      <c r="C19" s="2" t="s">
        <v>105</v>
      </c>
      <c r="D19" s="2" t="s">
        <v>28</v>
      </c>
      <c r="E19" s="2" t="s">
        <v>112</v>
      </c>
      <c r="F19" s="9"/>
      <c r="G19" s="4"/>
      <c r="H19" s="10"/>
      <c r="I19" s="4"/>
      <c r="J19" s="2" t="s">
        <v>13</v>
      </c>
      <c r="K19" s="2">
        <v>3</v>
      </c>
      <c r="L19" s="9">
        <v>4.2</v>
      </c>
      <c r="M19" s="4">
        <v>35</v>
      </c>
      <c r="N19" s="10">
        <v>5</v>
      </c>
      <c r="O19" s="4">
        <f t="shared" ref="O19" si="1">ROUND(L19*60*24*(N19-1),-1)</f>
        <v>24190</v>
      </c>
      <c r="P19" s="2"/>
    </row>
    <row r="20" spans="1:16" ht="21" customHeight="1">
      <c r="A20" s="2" t="s">
        <v>109</v>
      </c>
      <c r="B20" s="2" t="s">
        <v>50</v>
      </c>
      <c r="C20" s="2" t="s">
        <v>50</v>
      </c>
      <c r="D20" s="2" t="s">
        <v>28</v>
      </c>
      <c r="E20" s="2" t="s">
        <v>112</v>
      </c>
      <c r="F20" s="9">
        <v>1.6</v>
      </c>
      <c r="G20" s="4">
        <v>50</v>
      </c>
      <c r="H20" s="10">
        <v>5</v>
      </c>
      <c r="I20" s="4">
        <f>ROUND(F20*60*24*(H20-1),-1)</f>
        <v>9220</v>
      </c>
      <c r="J20" s="2" t="s">
        <v>83</v>
      </c>
      <c r="K20" s="2">
        <v>2</v>
      </c>
      <c r="L20" s="9">
        <v>2.1</v>
      </c>
      <c r="M20" s="4">
        <v>35</v>
      </c>
      <c r="N20" s="10">
        <v>5</v>
      </c>
      <c r="O20" s="4">
        <f t="shared" ref="O20" si="2">ROUND(L20*60*24*(N20-1),-1)</f>
        <v>12100</v>
      </c>
      <c r="P20" s="2"/>
    </row>
    <row r="21" spans="1:16" ht="21" customHeight="1">
      <c r="A21" s="33" t="s">
        <v>47</v>
      </c>
      <c r="B21" s="33" t="s">
        <v>47</v>
      </c>
      <c r="C21" s="33" t="s">
        <v>87</v>
      </c>
      <c r="D21" s="33" t="s">
        <v>28</v>
      </c>
      <c r="E21" s="33" t="s">
        <v>112</v>
      </c>
      <c r="F21" s="34">
        <v>0.6</v>
      </c>
      <c r="G21" s="35">
        <v>36</v>
      </c>
      <c r="H21" s="36">
        <v>3</v>
      </c>
      <c r="I21" s="35">
        <f>ROUND(F21*60*24*(H21-1),-1)</f>
        <v>1730</v>
      </c>
      <c r="J21" s="33" t="s">
        <v>83</v>
      </c>
      <c r="K21" s="33">
        <v>3</v>
      </c>
      <c r="L21" s="34">
        <v>0.6</v>
      </c>
      <c r="M21" s="35">
        <v>50</v>
      </c>
      <c r="N21" s="36">
        <v>3</v>
      </c>
      <c r="O21" s="35">
        <f>ROUND(L21*60*24*(N21-1),-1)</f>
        <v>1730</v>
      </c>
      <c r="P21" s="33"/>
    </row>
    <row r="22" spans="1:16" ht="21" customHeight="1">
      <c r="A22" s="33" t="s">
        <v>47</v>
      </c>
      <c r="B22" s="33" t="s">
        <v>47</v>
      </c>
      <c r="C22" s="33" t="s">
        <v>92</v>
      </c>
      <c r="D22" s="33" t="s">
        <v>28</v>
      </c>
      <c r="E22" s="33" t="s">
        <v>112</v>
      </c>
      <c r="F22" s="34"/>
      <c r="G22" s="35"/>
      <c r="H22" s="33"/>
      <c r="I22" s="33"/>
      <c r="J22" s="33" t="s">
        <v>13</v>
      </c>
      <c r="K22" s="33">
        <v>4</v>
      </c>
      <c r="L22" s="34">
        <v>0.5</v>
      </c>
      <c r="M22" s="35">
        <v>30</v>
      </c>
      <c r="N22" s="36">
        <v>2</v>
      </c>
      <c r="O22" s="35">
        <f>ROUND(L22*60*24*(N22-1),-1)</f>
        <v>720</v>
      </c>
      <c r="P22" s="33"/>
    </row>
    <row r="23" spans="1:16" ht="21" customHeight="1">
      <c r="A23" s="33" t="s">
        <v>47</v>
      </c>
      <c r="B23" s="33" t="s">
        <v>47</v>
      </c>
      <c r="C23" s="33" t="s">
        <v>93</v>
      </c>
      <c r="D23" s="33" t="s">
        <v>28</v>
      </c>
      <c r="E23" s="33" t="s">
        <v>112</v>
      </c>
      <c r="F23" s="34"/>
      <c r="G23" s="35"/>
      <c r="H23" s="33"/>
      <c r="I23" s="33"/>
      <c r="J23" s="33" t="s">
        <v>13</v>
      </c>
      <c r="K23" s="33">
        <v>3</v>
      </c>
      <c r="L23" s="37">
        <v>1.2999999999999999E-2</v>
      </c>
      <c r="M23" s="35">
        <v>20</v>
      </c>
      <c r="N23" s="36">
        <v>2</v>
      </c>
      <c r="O23" s="35">
        <f>ROUND(L23*60*24*(N23-1),-1)</f>
        <v>20</v>
      </c>
      <c r="P23" s="33"/>
    </row>
    <row r="24" spans="1:16" ht="21" customHeight="1">
      <c r="A24" s="2" t="s">
        <v>49</v>
      </c>
      <c r="B24" s="2" t="s">
        <v>88</v>
      </c>
      <c r="C24" s="2" t="s">
        <v>88</v>
      </c>
      <c r="D24" s="2" t="s">
        <v>28</v>
      </c>
      <c r="E24" s="2" t="s">
        <v>112</v>
      </c>
      <c r="F24" s="9">
        <v>3.75</v>
      </c>
      <c r="G24" s="4">
        <v>35</v>
      </c>
      <c r="H24" s="10">
        <v>4</v>
      </c>
      <c r="I24" s="4">
        <f>ROUND(F24*60*24*(H24-1),-1)</f>
        <v>16200</v>
      </c>
      <c r="J24" s="2"/>
      <c r="K24" s="2"/>
      <c r="L24" s="2"/>
      <c r="M24" s="2"/>
      <c r="N24" s="2"/>
      <c r="O24" s="2"/>
      <c r="P24" s="2"/>
    </row>
    <row r="25" spans="1:16" ht="21" customHeight="1">
      <c r="A25" s="2" t="s">
        <v>8</v>
      </c>
      <c r="B25" s="2" t="s">
        <v>8</v>
      </c>
      <c r="C25" s="2" t="s">
        <v>89</v>
      </c>
      <c r="D25" s="2" t="s">
        <v>28</v>
      </c>
      <c r="E25" s="2" t="s">
        <v>112</v>
      </c>
      <c r="F25" s="9">
        <v>0.08</v>
      </c>
      <c r="G25" s="4">
        <v>32</v>
      </c>
      <c r="H25" s="10">
        <v>2</v>
      </c>
      <c r="I25" s="4">
        <f>ROUND(F25*60*24*(H25-1),-1)</f>
        <v>120</v>
      </c>
      <c r="J25" s="2" t="s">
        <v>83</v>
      </c>
      <c r="K25" s="2">
        <v>1</v>
      </c>
      <c r="L25" s="9">
        <v>0.17</v>
      </c>
      <c r="M25" s="4">
        <v>50</v>
      </c>
      <c r="N25" s="10">
        <v>2</v>
      </c>
      <c r="O25" s="4">
        <f>ROUND(L25*60*24*(N25-1),-1)</f>
        <v>240</v>
      </c>
      <c r="P25" s="2"/>
    </row>
    <row r="26" spans="1:16" ht="21" customHeight="1">
      <c r="A26" s="2" t="s">
        <v>39</v>
      </c>
      <c r="B26" s="2" t="s">
        <v>39</v>
      </c>
      <c r="C26" s="2" t="s">
        <v>90</v>
      </c>
      <c r="D26" s="2" t="s">
        <v>28</v>
      </c>
      <c r="E26" s="2" t="s">
        <v>112</v>
      </c>
      <c r="F26" s="9">
        <v>0.12</v>
      </c>
      <c r="G26" s="4">
        <v>34</v>
      </c>
      <c r="H26" s="10">
        <v>2</v>
      </c>
      <c r="I26" s="4">
        <f>ROUND(F26*60*24*(H26-1),-1)</f>
        <v>170</v>
      </c>
      <c r="J26" s="2"/>
      <c r="K26" s="2"/>
      <c r="L26" s="2"/>
      <c r="M26" s="2"/>
      <c r="N26" s="2"/>
      <c r="O26" s="2"/>
      <c r="P26" s="2"/>
    </row>
    <row r="27" spans="1:16" ht="21" customHeight="1">
      <c r="A27" s="2" t="s">
        <v>15</v>
      </c>
      <c r="B27" s="2" t="s">
        <v>38</v>
      </c>
      <c r="C27" s="2" t="s">
        <v>38</v>
      </c>
      <c r="D27" s="2" t="s">
        <v>28</v>
      </c>
      <c r="E27" s="2" t="s">
        <v>112</v>
      </c>
      <c r="F27" s="9">
        <v>0.55000000000000004</v>
      </c>
      <c r="G27" s="4">
        <v>30</v>
      </c>
      <c r="H27" s="10">
        <v>3</v>
      </c>
      <c r="I27" s="4">
        <f>ROUND(F27*60*24*(H27-1),-1)</f>
        <v>1580</v>
      </c>
      <c r="J27" s="2"/>
      <c r="K27" s="2"/>
      <c r="L27" s="2"/>
      <c r="M27" s="2"/>
      <c r="N27" s="2"/>
      <c r="O27" s="2"/>
      <c r="P27" s="2"/>
    </row>
    <row r="28" spans="1:16" ht="21" customHeight="1">
      <c r="A28" s="26" t="s">
        <v>15</v>
      </c>
      <c r="B28" s="26" t="s">
        <v>38</v>
      </c>
      <c r="C28" s="26" t="s">
        <v>160</v>
      </c>
      <c r="D28" s="26" t="s">
        <v>28</v>
      </c>
      <c r="E28" s="26" t="s">
        <v>112</v>
      </c>
      <c r="F28" s="9"/>
      <c r="G28" s="4"/>
      <c r="H28" s="10"/>
      <c r="I28" s="4"/>
      <c r="J28" s="26" t="s">
        <v>13</v>
      </c>
      <c r="K28" s="26">
        <v>2</v>
      </c>
      <c r="L28" s="26">
        <v>0.21</v>
      </c>
      <c r="M28" s="26">
        <v>30</v>
      </c>
      <c r="N28" s="10">
        <v>2</v>
      </c>
      <c r="O28" s="4">
        <f>ROUND(L28*60*24*(N28-1),-1)</f>
        <v>300</v>
      </c>
      <c r="P28" s="26"/>
    </row>
    <row r="29" spans="1:16" ht="21" customHeight="1">
      <c r="A29" s="2" t="s">
        <v>15</v>
      </c>
      <c r="B29" s="2" t="s">
        <v>15</v>
      </c>
      <c r="C29" s="2" t="s">
        <v>91</v>
      </c>
      <c r="D29" s="2" t="s">
        <v>28</v>
      </c>
      <c r="E29" s="2" t="s">
        <v>112</v>
      </c>
      <c r="F29" s="13">
        <v>1.2999999999999999E-2</v>
      </c>
      <c r="G29" s="4">
        <v>38</v>
      </c>
      <c r="H29" s="10">
        <v>2</v>
      </c>
      <c r="I29" s="4">
        <f>ROUND(F29*60*24*(H29-1),-1)</f>
        <v>20</v>
      </c>
      <c r="J29" s="26"/>
      <c r="K29" s="2"/>
      <c r="L29" s="2"/>
      <c r="M29" s="2"/>
      <c r="N29" s="2"/>
      <c r="O29" s="2"/>
      <c r="P29" s="2"/>
    </row>
    <row r="30" spans="1:16" ht="21" customHeight="1">
      <c r="A30" s="2" t="s">
        <v>18</v>
      </c>
      <c r="B30" s="2" t="s">
        <v>18</v>
      </c>
      <c r="C30" s="2" t="s">
        <v>18</v>
      </c>
      <c r="D30" s="2" t="s">
        <v>28</v>
      </c>
      <c r="E30" s="2" t="s">
        <v>112</v>
      </c>
      <c r="F30" s="9"/>
      <c r="G30" s="4"/>
      <c r="H30" s="2"/>
      <c r="I30" s="2"/>
      <c r="J30" s="26" t="s">
        <v>13</v>
      </c>
      <c r="K30" s="2">
        <v>3</v>
      </c>
      <c r="L30" s="9">
        <v>0.25</v>
      </c>
      <c r="M30" s="4">
        <v>15</v>
      </c>
      <c r="N30" s="10">
        <v>2</v>
      </c>
      <c r="O30" s="4">
        <f t="shared" ref="O30:O49" si="3">ROUND(L30*60*24*(N30-1),-1)</f>
        <v>360</v>
      </c>
      <c r="P30" s="2"/>
    </row>
    <row r="31" spans="1:16" ht="21" customHeight="1">
      <c r="A31" s="26" t="s">
        <v>18</v>
      </c>
      <c r="B31" s="26" t="s">
        <v>18</v>
      </c>
      <c r="C31" s="2" t="s">
        <v>120</v>
      </c>
      <c r="D31" s="2" t="s">
        <v>28</v>
      </c>
      <c r="E31" s="2" t="s">
        <v>112</v>
      </c>
      <c r="F31" s="9"/>
      <c r="G31" s="4"/>
      <c r="H31" s="2"/>
      <c r="I31" s="2"/>
      <c r="J31" s="26" t="s">
        <v>13</v>
      </c>
      <c r="K31" s="2">
        <v>2</v>
      </c>
      <c r="L31" s="9">
        <v>0.06</v>
      </c>
      <c r="M31" s="4">
        <v>18</v>
      </c>
      <c r="N31" s="10">
        <v>2</v>
      </c>
      <c r="O31" s="4">
        <f t="shared" ref="O31" si="4">ROUND(L31*60*24*(N31-1),-1)</f>
        <v>90</v>
      </c>
      <c r="P31" s="2"/>
    </row>
    <row r="32" spans="1:16" ht="21" customHeight="1">
      <c r="A32" s="26" t="s">
        <v>18</v>
      </c>
      <c r="B32" s="26" t="s">
        <v>18</v>
      </c>
      <c r="C32" s="2" t="s">
        <v>121</v>
      </c>
      <c r="D32" s="2" t="s">
        <v>28</v>
      </c>
      <c r="E32" s="2" t="s">
        <v>112</v>
      </c>
      <c r="F32" s="9"/>
      <c r="G32" s="4"/>
      <c r="H32" s="2"/>
      <c r="I32" s="2"/>
      <c r="J32" s="26" t="s">
        <v>13</v>
      </c>
      <c r="K32" s="2">
        <v>2</v>
      </c>
      <c r="L32" s="9">
        <v>0.02</v>
      </c>
      <c r="M32" s="4">
        <v>32</v>
      </c>
      <c r="N32" s="10">
        <v>2</v>
      </c>
      <c r="O32" s="4">
        <f t="shared" ref="O32" si="5">ROUND(L32*60*24*(N32-1),-1)</f>
        <v>30</v>
      </c>
      <c r="P32" s="2"/>
    </row>
    <row r="33" spans="1:16" s="30" customFormat="1" ht="21" customHeight="1">
      <c r="A33" s="27" t="s">
        <v>18</v>
      </c>
      <c r="B33" s="27" t="s">
        <v>18</v>
      </c>
      <c r="C33" s="27" t="s">
        <v>121</v>
      </c>
      <c r="D33" s="27" t="s">
        <v>28</v>
      </c>
      <c r="E33" s="27" t="s">
        <v>112</v>
      </c>
      <c r="F33" s="28"/>
      <c r="G33" s="18"/>
      <c r="H33" s="27"/>
      <c r="I33" s="27"/>
      <c r="J33" s="27" t="s">
        <v>83</v>
      </c>
      <c r="K33" s="27">
        <v>4</v>
      </c>
      <c r="L33" s="28">
        <v>0.1</v>
      </c>
      <c r="M33" s="18">
        <v>50</v>
      </c>
      <c r="N33" s="29">
        <v>2</v>
      </c>
      <c r="O33" s="18">
        <f t="shared" ref="O33" si="6">ROUND(L33*60*24*(N33-1),-1)</f>
        <v>140</v>
      </c>
      <c r="P33" s="27"/>
    </row>
    <row r="34" spans="1:16" ht="21" customHeight="1">
      <c r="A34" s="26" t="s">
        <v>18</v>
      </c>
      <c r="B34" s="26" t="s">
        <v>18</v>
      </c>
      <c r="C34" s="2" t="s">
        <v>122</v>
      </c>
      <c r="D34" s="2" t="s">
        <v>28</v>
      </c>
      <c r="E34" s="2" t="s">
        <v>112</v>
      </c>
      <c r="F34" s="9"/>
      <c r="G34" s="4"/>
      <c r="H34" s="2"/>
      <c r="I34" s="2"/>
      <c r="J34" s="26" t="s">
        <v>13</v>
      </c>
      <c r="K34" s="2">
        <v>2</v>
      </c>
      <c r="L34" s="9">
        <v>0.05</v>
      </c>
      <c r="M34" s="4">
        <v>15</v>
      </c>
      <c r="N34" s="10">
        <v>2</v>
      </c>
      <c r="O34" s="4">
        <f t="shared" ref="O34:O38" si="7">ROUND(L34*60*24*(N34-1),-1)</f>
        <v>70</v>
      </c>
      <c r="P34" s="2"/>
    </row>
    <row r="35" spans="1:16" s="30" customFormat="1" ht="21" customHeight="1">
      <c r="A35" s="27" t="s">
        <v>18</v>
      </c>
      <c r="B35" s="27" t="s">
        <v>18</v>
      </c>
      <c r="C35" s="27" t="s">
        <v>122</v>
      </c>
      <c r="D35" s="27" t="s">
        <v>28</v>
      </c>
      <c r="E35" s="27" t="s">
        <v>112</v>
      </c>
      <c r="F35" s="28"/>
      <c r="G35" s="18"/>
      <c r="H35" s="27"/>
      <c r="I35" s="27"/>
      <c r="J35" s="27" t="s">
        <v>83</v>
      </c>
      <c r="K35" s="27">
        <v>4</v>
      </c>
      <c r="L35" s="28">
        <v>0.08</v>
      </c>
      <c r="M35" s="18">
        <v>35</v>
      </c>
      <c r="N35" s="29">
        <v>2</v>
      </c>
      <c r="O35" s="18">
        <f t="shared" si="7"/>
        <v>120</v>
      </c>
      <c r="P35" s="27"/>
    </row>
    <row r="36" spans="1:16" ht="21" customHeight="1">
      <c r="A36" s="26" t="s">
        <v>18</v>
      </c>
      <c r="B36" s="26" t="s">
        <v>18</v>
      </c>
      <c r="C36" s="2" t="s">
        <v>123</v>
      </c>
      <c r="D36" s="2" t="s">
        <v>28</v>
      </c>
      <c r="E36" s="2" t="s">
        <v>112</v>
      </c>
      <c r="F36" s="9"/>
      <c r="G36" s="4"/>
      <c r="H36" s="2"/>
      <c r="I36" s="2"/>
      <c r="J36" s="26" t="s">
        <v>13</v>
      </c>
      <c r="K36" s="2">
        <v>2</v>
      </c>
      <c r="L36" s="9">
        <v>1.04E-2</v>
      </c>
      <c r="M36" s="4">
        <v>15</v>
      </c>
      <c r="N36" s="10">
        <v>2</v>
      </c>
      <c r="O36" s="4">
        <f>ROUND(L36*60*24*(N36-1),0)</f>
        <v>15</v>
      </c>
      <c r="P36" s="2"/>
    </row>
    <row r="37" spans="1:16" s="30" customFormat="1" ht="21" customHeight="1">
      <c r="A37" s="27" t="s">
        <v>18</v>
      </c>
      <c r="B37" s="27" t="s">
        <v>18</v>
      </c>
      <c r="C37" s="27" t="s">
        <v>123</v>
      </c>
      <c r="D37" s="27" t="s">
        <v>28</v>
      </c>
      <c r="E37" s="27" t="s">
        <v>112</v>
      </c>
      <c r="F37" s="28"/>
      <c r="G37" s="18"/>
      <c r="H37" s="27"/>
      <c r="I37" s="27"/>
      <c r="J37" s="27" t="s">
        <v>13</v>
      </c>
      <c r="K37" s="27">
        <v>4</v>
      </c>
      <c r="L37" s="28">
        <v>0.02</v>
      </c>
      <c r="M37" s="18">
        <v>40</v>
      </c>
      <c r="N37" s="29">
        <v>2</v>
      </c>
      <c r="O37" s="18">
        <f>ROUND(L37*60*24*(N37-1),0)</f>
        <v>29</v>
      </c>
      <c r="P37" s="27"/>
    </row>
    <row r="38" spans="1:16" ht="21" customHeight="1">
      <c r="A38" s="26" t="s">
        <v>18</v>
      </c>
      <c r="B38" s="26" t="s">
        <v>18</v>
      </c>
      <c r="C38" s="2" t="s">
        <v>124</v>
      </c>
      <c r="D38" s="2" t="s">
        <v>28</v>
      </c>
      <c r="E38" s="2" t="s">
        <v>112</v>
      </c>
      <c r="F38" s="9"/>
      <c r="G38" s="4"/>
      <c r="H38" s="2"/>
      <c r="I38" s="2"/>
      <c r="J38" s="26" t="s">
        <v>13</v>
      </c>
      <c r="K38" s="2">
        <v>2</v>
      </c>
      <c r="L38" s="9">
        <v>0.01</v>
      </c>
      <c r="M38" s="4">
        <v>20</v>
      </c>
      <c r="N38" s="10">
        <v>2</v>
      </c>
      <c r="O38" s="4">
        <f t="shared" si="7"/>
        <v>10</v>
      </c>
      <c r="P38" s="2"/>
    </row>
    <row r="39" spans="1:16" ht="21" customHeight="1">
      <c r="A39" s="2" t="s">
        <v>19</v>
      </c>
      <c r="B39" s="2" t="s">
        <v>19</v>
      </c>
      <c r="C39" s="2" t="s">
        <v>94</v>
      </c>
      <c r="D39" s="2" t="s">
        <v>28</v>
      </c>
      <c r="E39" s="2" t="s">
        <v>112</v>
      </c>
      <c r="F39" s="9"/>
      <c r="G39" s="4"/>
      <c r="H39" s="2"/>
      <c r="I39" s="2"/>
      <c r="J39" s="2" t="s">
        <v>13</v>
      </c>
      <c r="K39" s="2">
        <v>3</v>
      </c>
      <c r="L39" s="9">
        <v>0.08</v>
      </c>
      <c r="M39" s="4">
        <v>20</v>
      </c>
      <c r="N39" s="10">
        <v>2</v>
      </c>
      <c r="O39" s="4">
        <f t="shared" si="3"/>
        <v>120</v>
      </c>
      <c r="P39" s="2"/>
    </row>
    <row r="40" spans="1:16" ht="21" customHeight="1">
      <c r="A40" s="26" t="s">
        <v>161</v>
      </c>
      <c r="B40" s="26" t="s">
        <v>162</v>
      </c>
      <c r="C40" s="26" t="s">
        <v>163</v>
      </c>
      <c r="D40" s="26" t="s">
        <v>28</v>
      </c>
      <c r="E40" s="26" t="s">
        <v>112</v>
      </c>
      <c r="F40" s="9"/>
      <c r="G40" s="4"/>
      <c r="H40" s="26"/>
      <c r="I40" s="26"/>
      <c r="J40" s="26" t="s">
        <v>13</v>
      </c>
      <c r="K40" s="26">
        <v>3</v>
      </c>
      <c r="L40" s="9">
        <v>0.01</v>
      </c>
      <c r="M40" s="4">
        <v>30</v>
      </c>
      <c r="N40" s="10">
        <v>2</v>
      </c>
      <c r="O40" s="4">
        <f t="shared" ref="O40:O41" si="8">ROUND(L40*60*24*(N40-1),-1)</f>
        <v>10</v>
      </c>
      <c r="P40" s="26"/>
    </row>
    <row r="41" spans="1:16" ht="21" customHeight="1">
      <c r="A41" s="26" t="s">
        <v>161</v>
      </c>
      <c r="B41" s="26" t="s">
        <v>162</v>
      </c>
      <c r="C41" s="26" t="s">
        <v>164</v>
      </c>
      <c r="D41" s="26" t="s">
        <v>28</v>
      </c>
      <c r="E41" s="26" t="s">
        <v>112</v>
      </c>
      <c r="F41" s="9"/>
      <c r="G41" s="4"/>
      <c r="H41" s="26"/>
      <c r="I41" s="26"/>
      <c r="J41" s="26" t="s">
        <v>13</v>
      </c>
      <c r="K41" s="26">
        <v>3</v>
      </c>
      <c r="L41" s="9">
        <v>0.25</v>
      </c>
      <c r="M41" s="4">
        <v>30</v>
      </c>
      <c r="N41" s="10">
        <v>2</v>
      </c>
      <c r="O41" s="4">
        <f t="shared" si="8"/>
        <v>360</v>
      </c>
      <c r="P41" s="26"/>
    </row>
    <row r="42" spans="1:16" ht="21" customHeight="1">
      <c r="A42" s="2" t="s">
        <v>15</v>
      </c>
      <c r="B42" s="2" t="s">
        <v>110</v>
      </c>
      <c r="C42" s="2" t="s">
        <v>95</v>
      </c>
      <c r="D42" s="2" t="s">
        <v>28</v>
      </c>
      <c r="E42" s="2" t="s">
        <v>112</v>
      </c>
      <c r="F42" s="9"/>
      <c r="G42" s="4"/>
      <c r="H42" s="2"/>
      <c r="I42" s="2"/>
      <c r="J42" s="2" t="s">
        <v>13</v>
      </c>
      <c r="K42" s="2">
        <v>2</v>
      </c>
      <c r="L42" s="9">
        <v>1.7</v>
      </c>
      <c r="M42" s="4">
        <v>40</v>
      </c>
      <c r="N42" s="10">
        <v>2</v>
      </c>
      <c r="O42" s="4">
        <f t="shared" si="3"/>
        <v>2450</v>
      </c>
      <c r="P42" s="2"/>
    </row>
    <row r="43" spans="1:16" ht="21" customHeight="1">
      <c r="A43" s="2" t="s">
        <v>15</v>
      </c>
      <c r="B43" s="2" t="s">
        <v>15</v>
      </c>
      <c r="C43" s="2" t="s">
        <v>96</v>
      </c>
      <c r="D43" s="2" t="s">
        <v>28</v>
      </c>
      <c r="E43" s="2" t="s">
        <v>112</v>
      </c>
      <c r="F43" s="9"/>
      <c r="G43" s="4"/>
      <c r="H43" s="2"/>
      <c r="I43" s="2"/>
      <c r="J43" s="2" t="s">
        <v>13</v>
      </c>
      <c r="K43" s="2">
        <v>2</v>
      </c>
      <c r="L43" s="9">
        <v>0.5</v>
      </c>
      <c r="M43" s="4">
        <v>40</v>
      </c>
      <c r="N43" s="10">
        <v>2</v>
      </c>
      <c r="O43" s="4">
        <f t="shared" si="3"/>
        <v>720</v>
      </c>
      <c r="P43" s="2"/>
    </row>
    <row r="44" spans="1:16" ht="21" customHeight="1">
      <c r="A44" s="2" t="s">
        <v>15</v>
      </c>
      <c r="B44" s="2" t="s">
        <v>15</v>
      </c>
      <c r="C44" s="2" t="s">
        <v>97</v>
      </c>
      <c r="D44" s="2" t="s">
        <v>28</v>
      </c>
      <c r="E44" s="2" t="s">
        <v>112</v>
      </c>
      <c r="F44" s="9"/>
      <c r="G44" s="4"/>
      <c r="H44" s="2"/>
      <c r="I44" s="2"/>
      <c r="J44" s="2" t="s">
        <v>13</v>
      </c>
      <c r="K44" s="2">
        <v>2</v>
      </c>
      <c r="L44" s="9">
        <v>1</v>
      </c>
      <c r="M44" s="4">
        <v>70</v>
      </c>
      <c r="N44" s="10">
        <v>2</v>
      </c>
      <c r="O44" s="4">
        <f t="shared" si="3"/>
        <v>1440</v>
      </c>
      <c r="P44" s="2"/>
    </row>
    <row r="45" spans="1:16" ht="21" customHeight="1">
      <c r="A45" s="2" t="s">
        <v>15</v>
      </c>
      <c r="B45" s="2" t="s">
        <v>15</v>
      </c>
      <c r="C45" s="2" t="s">
        <v>106</v>
      </c>
      <c r="D45" s="2" t="s">
        <v>28</v>
      </c>
      <c r="E45" s="2" t="s">
        <v>112</v>
      </c>
      <c r="F45" s="9"/>
      <c r="G45" s="4"/>
      <c r="H45" s="2"/>
      <c r="I45" s="2"/>
      <c r="J45" s="2" t="s">
        <v>13</v>
      </c>
      <c r="K45" s="2">
        <v>2</v>
      </c>
      <c r="L45" s="9">
        <v>0.28000000000000003</v>
      </c>
      <c r="M45" s="4">
        <v>55</v>
      </c>
      <c r="N45" s="10">
        <v>2</v>
      </c>
      <c r="O45" s="4">
        <f t="shared" si="3"/>
        <v>400</v>
      </c>
      <c r="P45" s="2"/>
    </row>
    <row r="46" spans="1:16" ht="21" customHeight="1">
      <c r="A46" s="2" t="s">
        <v>15</v>
      </c>
      <c r="B46" s="2" t="s">
        <v>111</v>
      </c>
      <c r="C46" s="2" t="s">
        <v>98</v>
      </c>
      <c r="D46" s="2" t="s">
        <v>28</v>
      </c>
      <c r="E46" s="2" t="s">
        <v>112</v>
      </c>
      <c r="F46" s="9">
        <v>0.12</v>
      </c>
      <c r="G46" s="4">
        <v>38</v>
      </c>
      <c r="H46" s="10">
        <v>2</v>
      </c>
      <c r="I46" s="4">
        <f>ROUND(F46*60*24*(H46-1),-1)</f>
        <v>170</v>
      </c>
      <c r="J46" s="2" t="s">
        <v>83</v>
      </c>
      <c r="K46" s="2">
        <v>2</v>
      </c>
      <c r="L46" s="9">
        <v>0.42</v>
      </c>
      <c r="M46" s="4">
        <v>40</v>
      </c>
      <c r="N46" s="10">
        <v>2</v>
      </c>
      <c r="O46" s="4">
        <f t="shared" si="3"/>
        <v>600</v>
      </c>
      <c r="P46" s="2"/>
    </row>
    <row r="47" spans="1:16" ht="21" customHeight="1">
      <c r="A47" s="2" t="s">
        <v>15</v>
      </c>
      <c r="B47" s="2" t="s">
        <v>111</v>
      </c>
      <c r="C47" s="2" t="s">
        <v>99</v>
      </c>
      <c r="D47" s="2" t="s">
        <v>28</v>
      </c>
      <c r="E47" s="2" t="s">
        <v>112</v>
      </c>
      <c r="F47" s="9">
        <v>0.19</v>
      </c>
      <c r="G47" s="4">
        <v>27</v>
      </c>
      <c r="H47" s="10">
        <v>2</v>
      </c>
      <c r="I47" s="4">
        <f>ROUND(F47*60*24*(H47-1),-1)</f>
        <v>270</v>
      </c>
      <c r="J47" s="2" t="s">
        <v>83</v>
      </c>
      <c r="K47" s="2">
        <v>2</v>
      </c>
      <c r="L47" s="9">
        <v>0.83</v>
      </c>
      <c r="M47" s="4">
        <v>60</v>
      </c>
      <c r="N47" s="10">
        <v>2</v>
      </c>
      <c r="O47" s="4">
        <f t="shared" si="3"/>
        <v>1200</v>
      </c>
      <c r="P47" s="2" t="s">
        <v>113</v>
      </c>
    </row>
    <row r="48" spans="1:16" ht="21" customHeight="1">
      <c r="A48" s="2" t="s">
        <v>15</v>
      </c>
      <c r="B48" s="2" t="s">
        <v>16</v>
      </c>
      <c r="C48" s="2" t="s">
        <v>114</v>
      </c>
      <c r="D48" s="2" t="s">
        <v>28</v>
      </c>
      <c r="E48" s="2" t="s">
        <v>112</v>
      </c>
      <c r="F48" s="9"/>
      <c r="G48" s="4"/>
      <c r="H48" s="2"/>
      <c r="I48" s="2"/>
      <c r="J48" s="2" t="s">
        <v>13</v>
      </c>
      <c r="K48" s="2">
        <v>2</v>
      </c>
      <c r="L48" s="9">
        <v>0.24</v>
      </c>
      <c r="M48" s="4">
        <v>50</v>
      </c>
      <c r="N48" s="10">
        <v>2</v>
      </c>
      <c r="O48" s="18">
        <f t="shared" si="3"/>
        <v>350</v>
      </c>
      <c r="P48" s="2"/>
    </row>
    <row r="49" spans="1:16" ht="21" customHeight="1">
      <c r="A49" s="2" t="s">
        <v>15</v>
      </c>
      <c r="B49" s="2" t="s">
        <v>16</v>
      </c>
      <c r="C49" s="2" t="s">
        <v>115</v>
      </c>
      <c r="D49" s="2" t="s">
        <v>28</v>
      </c>
      <c r="E49" s="2" t="s">
        <v>112</v>
      </c>
      <c r="F49" s="9"/>
      <c r="G49" s="4"/>
      <c r="H49" s="2"/>
      <c r="I49" s="2"/>
      <c r="J49" s="2" t="s">
        <v>13</v>
      </c>
      <c r="K49" s="2">
        <v>2</v>
      </c>
      <c r="L49" s="9">
        <v>7.0000000000000007E-2</v>
      </c>
      <c r="M49" s="4">
        <v>60</v>
      </c>
      <c r="N49" s="10">
        <v>2</v>
      </c>
      <c r="O49" s="4">
        <f t="shared" si="3"/>
        <v>100</v>
      </c>
      <c r="P49" s="2"/>
    </row>
    <row r="50" spans="1:16" ht="21" customHeight="1">
      <c r="A50" s="2" t="s">
        <v>15</v>
      </c>
      <c r="B50" s="2" t="s">
        <v>16</v>
      </c>
      <c r="C50" s="2" t="s">
        <v>116</v>
      </c>
      <c r="D50" s="2" t="s">
        <v>28</v>
      </c>
      <c r="E50" s="2" t="s">
        <v>112</v>
      </c>
      <c r="F50" s="9"/>
      <c r="G50" s="4"/>
      <c r="H50" s="2"/>
      <c r="I50" s="2"/>
      <c r="J50" s="2" t="s">
        <v>13</v>
      </c>
      <c r="K50" s="2">
        <v>2</v>
      </c>
      <c r="L50" s="9">
        <v>0.01</v>
      </c>
      <c r="M50" s="4">
        <v>20</v>
      </c>
      <c r="N50" s="10">
        <v>2</v>
      </c>
      <c r="O50" s="4">
        <f>ROUND(L50*60*24*(N50-1),0)</f>
        <v>14</v>
      </c>
      <c r="P50" s="2"/>
    </row>
    <row r="51" spans="1:16" ht="21" customHeight="1">
      <c r="A51" s="2" t="s">
        <v>15</v>
      </c>
      <c r="B51" s="2" t="s">
        <v>16</v>
      </c>
      <c r="C51" s="2" t="s">
        <v>117</v>
      </c>
      <c r="D51" s="2" t="s">
        <v>28</v>
      </c>
      <c r="E51" s="2" t="s">
        <v>112</v>
      </c>
      <c r="F51" s="9"/>
      <c r="G51" s="4"/>
      <c r="H51" s="2"/>
      <c r="I51" s="2"/>
      <c r="J51" s="2" t="s">
        <v>13</v>
      </c>
      <c r="K51" s="2">
        <v>2</v>
      </c>
      <c r="L51" s="9">
        <v>0.04</v>
      </c>
      <c r="M51" s="4">
        <v>15</v>
      </c>
      <c r="N51" s="10">
        <v>2</v>
      </c>
      <c r="O51" s="4">
        <f>ROUND(L51*60*24*(N51-1),-1)</f>
        <v>60</v>
      </c>
      <c r="P51" s="2"/>
    </row>
    <row r="52" spans="1:16" ht="21" customHeight="1">
      <c r="A52" s="2" t="s">
        <v>15</v>
      </c>
      <c r="B52" s="2" t="s">
        <v>16</v>
      </c>
      <c r="C52" s="2" t="s">
        <v>118</v>
      </c>
      <c r="D52" s="2" t="s">
        <v>28</v>
      </c>
      <c r="E52" s="2" t="s">
        <v>112</v>
      </c>
      <c r="F52" s="9"/>
      <c r="G52" s="4"/>
      <c r="H52" s="2"/>
      <c r="I52" s="2"/>
      <c r="J52" s="2" t="s">
        <v>13</v>
      </c>
      <c r="K52" s="2">
        <v>2</v>
      </c>
      <c r="L52" s="9">
        <v>0.01</v>
      </c>
      <c r="M52" s="4">
        <v>20</v>
      </c>
      <c r="N52" s="10">
        <v>2</v>
      </c>
      <c r="O52" s="4">
        <f>ROUND(L52*60*24*(N52-1),0)</f>
        <v>14</v>
      </c>
      <c r="P52" s="2"/>
    </row>
    <row r="53" spans="1:16" ht="21" customHeight="1">
      <c r="A53" s="2" t="s">
        <v>50</v>
      </c>
      <c r="B53" s="2" t="s">
        <v>53</v>
      </c>
      <c r="C53" s="2" t="s">
        <v>100</v>
      </c>
      <c r="D53" s="2" t="s">
        <v>28</v>
      </c>
      <c r="E53" s="2" t="s">
        <v>112</v>
      </c>
      <c r="F53" s="9"/>
      <c r="G53" s="4"/>
      <c r="H53" s="2"/>
      <c r="I53" s="2"/>
      <c r="J53" s="2" t="s">
        <v>13</v>
      </c>
      <c r="K53" s="2">
        <v>2</v>
      </c>
      <c r="L53" s="9">
        <v>0.33</v>
      </c>
      <c r="M53" s="4">
        <v>30</v>
      </c>
      <c r="N53" s="10">
        <v>2</v>
      </c>
      <c r="O53" s="18">
        <f>ROUND(L53*60*24*(N53-1),-1)</f>
        <v>480</v>
      </c>
      <c r="P53" s="2"/>
    </row>
    <row r="54" spans="1:16" ht="21" customHeight="1">
      <c r="A54" s="2" t="s">
        <v>50</v>
      </c>
      <c r="B54" s="2" t="s">
        <v>53</v>
      </c>
      <c r="C54" s="2" t="s">
        <v>101</v>
      </c>
      <c r="D54" s="2" t="s">
        <v>28</v>
      </c>
      <c r="E54" s="2" t="s">
        <v>112</v>
      </c>
      <c r="F54" s="9"/>
      <c r="G54" s="4"/>
      <c r="H54" s="2"/>
      <c r="I54" s="2"/>
      <c r="J54" s="2" t="s">
        <v>13</v>
      </c>
      <c r="K54" s="2">
        <v>2</v>
      </c>
      <c r="L54" s="9">
        <v>0.22</v>
      </c>
      <c r="M54" s="4">
        <v>35</v>
      </c>
      <c r="N54" s="10">
        <v>2</v>
      </c>
      <c r="O54" s="4">
        <f>ROUND(L54*60*24*(N54-1),-1)</f>
        <v>320</v>
      </c>
      <c r="P54" s="2"/>
    </row>
    <row r="55" spans="1:16" ht="21" customHeight="1">
      <c r="A55" s="26" t="s">
        <v>165</v>
      </c>
      <c r="B55" s="26" t="s">
        <v>165</v>
      </c>
      <c r="C55" s="26" t="s">
        <v>166</v>
      </c>
      <c r="D55" s="26" t="s">
        <v>167</v>
      </c>
      <c r="E55" s="26" t="s">
        <v>168</v>
      </c>
      <c r="F55" s="9"/>
      <c r="G55" s="4"/>
      <c r="H55" s="26"/>
      <c r="I55" s="26"/>
      <c r="J55" s="26" t="s">
        <v>169</v>
      </c>
      <c r="K55" s="26">
        <v>3</v>
      </c>
      <c r="L55" s="9">
        <v>1</v>
      </c>
      <c r="M55" s="4">
        <v>30</v>
      </c>
      <c r="N55" s="10">
        <v>2</v>
      </c>
      <c r="O55" s="4">
        <f>ROUND(L55*60*24*(N55-1),-1)</f>
        <v>1440</v>
      </c>
      <c r="P55" s="26"/>
    </row>
    <row r="56" spans="1:16" ht="21" customHeight="1">
      <c r="A56" s="2" t="s">
        <v>8</v>
      </c>
      <c r="B56" s="2" t="s">
        <v>12</v>
      </c>
      <c r="C56" s="2" t="s">
        <v>102</v>
      </c>
      <c r="D56" s="2" t="s">
        <v>28</v>
      </c>
      <c r="E56" s="2" t="s">
        <v>112</v>
      </c>
      <c r="F56" s="9"/>
      <c r="G56" s="4"/>
      <c r="H56" s="2"/>
      <c r="I56" s="2"/>
      <c r="J56" s="2" t="s">
        <v>13</v>
      </c>
      <c r="K56" s="2">
        <v>2</v>
      </c>
      <c r="L56" s="9">
        <v>0.17</v>
      </c>
      <c r="M56" s="4">
        <v>40</v>
      </c>
      <c r="N56" s="10">
        <v>2</v>
      </c>
      <c r="O56" s="4">
        <f>ROUND(L56*60*24*(N56-1),-1)</f>
        <v>240</v>
      </c>
      <c r="P56" s="2"/>
    </row>
    <row r="57" spans="1:16" ht="21" customHeight="1">
      <c r="A57" s="2" t="s">
        <v>8</v>
      </c>
      <c r="B57" s="2" t="s">
        <v>12</v>
      </c>
      <c r="C57" s="2" t="s">
        <v>103</v>
      </c>
      <c r="D57" s="2" t="s">
        <v>28</v>
      </c>
      <c r="E57" s="2" t="s">
        <v>112</v>
      </c>
      <c r="F57" s="9"/>
      <c r="G57" s="4"/>
      <c r="H57" s="2"/>
      <c r="I57" s="2"/>
      <c r="J57" s="2" t="s">
        <v>13</v>
      </c>
      <c r="K57" s="2">
        <v>2</v>
      </c>
      <c r="L57" s="9">
        <v>0.1</v>
      </c>
      <c r="M57" s="4">
        <v>40</v>
      </c>
      <c r="N57" s="10">
        <v>2</v>
      </c>
      <c r="O57" s="4">
        <f>ROUND(L57*60*24*(N57-1),-1)</f>
        <v>140</v>
      </c>
      <c r="P57" s="2"/>
    </row>
    <row r="58" spans="1:16" ht="21" customHeight="1">
      <c r="A58" s="2" t="s">
        <v>8</v>
      </c>
      <c r="B58" s="2" t="s">
        <v>12</v>
      </c>
      <c r="C58" s="2" t="s">
        <v>104</v>
      </c>
      <c r="D58" s="2" t="s">
        <v>28</v>
      </c>
      <c r="E58" s="2" t="s">
        <v>112</v>
      </c>
      <c r="F58" s="9"/>
      <c r="G58" s="4"/>
      <c r="H58" s="2"/>
      <c r="I58" s="2"/>
      <c r="J58" s="2" t="s">
        <v>13</v>
      </c>
      <c r="K58" s="2">
        <v>2</v>
      </c>
      <c r="L58" s="9">
        <v>0.01</v>
      </c>
      <c r="M58" s="4">
        <v>20</v>
      </c>
      <c r="N58" s="10">
        <v>2</v>
      </c>
      <c r="O58" s="4">
        <f>ROUND(L58*60*24*(N58-1),0)</f>
        <v>14</v>
      </c>
      <c r="P58" s="2"/>
    </row>
    <row r="59" spans="1:16" ht="21" customHeight="1">
      <c r="A59" s="2" t="s">
        <v>8</v>
      </c>
      <c r="B59" s="2" t="s">
        <v>8</v>
      </c>
      <c r="C59" s="2" t="s">
        <v>107</v>
      </c>
      <c r="D59" s="2" t="s">
        <v>28</v>
      </c>
      <c r="E59" s="2" t="s">
        <v>112</v>
      </c>
      <c r="F59" s="9"/>
      <c r="G59" s="4"/>
      <c r="H59" s="2"/>
      <c r="I59" s="2"/>
      <c r="J59" s="2" t="s">
        <v>13</v>
      </c>
      <c r="K59" s="2">
        <v>3</v>
      </c>
      <c r="L59" s="9">
        <v>0.15</v>
      </c>
      <c r="M59" s="4">
        <v>20</v>
      </c>
      <c r="N59" s="10">
        <v>2</v>
      </c>
      <c r="O59" s="4">
        <f>ROUND(L59*60*24*(N59-1),-1)</f>
        <v>220</v>
      </c>
      <c r="P59" s="2"/>
    </row>
    <row r="60" spans="1:16" ht="21" customHeight="1">
      <c r="A60" s="2" t="s">
        <v>8</v>
      </c>
      <c r="B60" s="2" t="s">
        <v>8</v>
      </c>
      <c r="C60" s="2" t="s">
        <v>108</v>
      </c>
      <c r="D60" s="2" t="s">
        <v>28</v>
      </c>
      <c r="E60" s="2" t="s">
        <v>112</v>
      </c>
      <c r="F60" s="9"/>
      <c r="G60" s="4"/>
      <c r="H60" s="2"/>
      <c r="I60" s="2"/>
      <c r="J60" s="2" t="s">
        <v>13</v>
      </c>
      <c r="K60" s="2">
        <v>3</v>
      </c>
      <c r="L60" s="9">
        <v>2</v>
      </c>
      <c r="M60" s="4">
        <v>50</v>
      </c>
      <c r="N60" s="10">
        <v>2</v>
      </c>
      <c r="O60" s="4">
        <f>ROUND(L60*60*24*(N60-1),-1)</f>
        <v>2880</v>
      </c>
      <c r="P60" s="2"/>
    </row>
  </sheetData>
  <autoFilter ref="A3:P60">
    <filterColumn colId="1"/>
    <filterColumn colId="4"/>
  </autoFilter>
  <mergeCells count="13">
    <mergeCell ref="P2:P3"/>
    <mergeCell ref="B2:B3"/>
    <mergeCell ref="A2:A3"/>
    <mergeCell ref="D2:D3"/>
    <mergeCell ref="A9:A10"/>
    <mergeCell ref="B9:B10"/>
    <mergeCell ref="C9:C10"/>
    <mergeCell ref="D9:D10"/>
    <mergeCell ref="F2:I2"/>
    <mergeCell ref="L2:O2"/>
    <mergeCell ref="J2:K2"/>
    <mergeCell ref="E2:E3"/>
    <mergeCell ref="C2:C3"/>
  </mergeCells>
  <phoneticPr fontId="1" type="noConversion"/>
  <printOptions horizontalCentered="1"/>
  <pageMargins left="0.70866141732283472" right="0.70866141732283472" top="0.78740157480314965" bottom="0.78740157480314965" header="0.31496062992125984" footer="0.31496062992125984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6"/>
  <sheetViews>
    <sheetView showZeros="0" view="pageBreakPreview" zoomScaleNormal="115" zoomScaleSheetLayoutView="100" workbookViewId="0">
      <selection activeCell="L16" sqref="L16"/>
    </sheetView>
  </sheetViews>
  <sheetFormatPr defaultRowHeight="20.100000000000001" customHeight="1"/>
  <cols>
    <col min="1" max="1" width="12.25" style="1" customWidth="1"/>
    <col min="2" max="2" width="21.875" style="1" customWidth="1"/>
    <col min="3" max="10" width="10.625" style="1" customWidth="1"/>
    <col min="11" max="16384" width="9" style="1"/>
  </cols>
  <sheetData>
    <row r="1" spans="1:10" ht="30" customHeight="1">
      <c r="A1" s="3" t="s">
        <v>133</v>
      </c>
      <c r="B1" s="3"/>
      <c r="C1" s="3"/>
      <c r="D1" s="3"/>
      <c r="E1" s="3"/>
      <c r="F1" s="3"/>
    </row>
    <row r="2" spans="1:10" ht="20.100000000000001" customHeight="1">
      <c r="A2" s="50" t="s">
        <v>68</v>
      </c>
      <c r="B2" s="50" t="s">
        <v>125</v>
      </c>
      <c r="C2" s="50" t="s">
        <v>46</v>
      </c>
      <c r="D2" s="50" t="s">
        <v>6</v>
      </c>
      <c r="E2" s="50" t="s">
        <v>126</v>
      </c>
      <c r="F2" s="50" t="s">
        <v>6</v>
      </c>
      <c r="G2" s="50"/>
      <c r="H2" s="50"/>
      <c r="I2" s="50"/>
      <c r="J2" s="50" t="s">
        <v>7</v>
      </c>
    </row>
    <row r="3" spans="1:10" ht="20.100000000000001" customHeight="1">
      <c r="A3" s="50"/>
      <c r="B3" s="50"/>
      <c r="C3" s="50"/>
      <c r="D3" s="50"/>
      <c r="E3" s="50"/>
      <c r="F3" s="19" t="s">
        <v>21</v>
      </c>
      <c r="G3" s="19" t="s">
        <v>22</v>
      </c>
      <c r="H3" s="19" t="s">
        <v>23</v>
      </c>
      <c r="I3" s="19" t="s">
        <v>24</v>
      </c>
      <c r="J3" s="50"/>
    </row>
    <row r="4" spans="1:10" ht="20.100000000000001" customHeight="1">
      <c r="A4" s="56" t="s">
        <v>151</v>
      </c>
      <c r="B4" s="56"/>
      <c r="C4" s="56"/>
      <c r="D4" s="4"/>
      <c r="E4" s="4"/>
      <c r="F4" s="4">
        <f>F5+F8+F11+F14</f>
        <v>0</v>
      </c>
      <c r="G4" s="4">
        <f t="shared" ref="G4:I4" si="0">G5+G8+G11+G14</f>
        <v>0</v>
      </c>
      <c r="H4" s="4">
        <f t="shared" si="0"/>
        <v>3140</v>
      </c>
      <c r="I4" s="4">
        <f t="shared" si="0"/>
        <v>0</v>
      </c>
      <c r="J4" s="16"/>
    </row>
    <row r="5" spans="1:10" ht="20.100000000000001" customHeight="1">
      <c r="A5" s="55" t="s">
        <v>127</v>
      </c>
      <c r="B5" s="55" t="s">
        <v>132</v>
      </c>
      <c r="C5" s="20" t="s">
        <v>52</v>
      </c>
      <c r="D5" s="4">
        <v>350</v>
      </c>
      <c r="E5" s="4"/>
      <c r="F5" s="4">
        <f>SUM(F6:F7)</f>
        <v>0</v>
      </c>
      <c r="G5" s="4">
        <f t="shared" ref="G5:I5" si="1">SUM(G6:G7)</f>
        <v>0</v>
      </c>
      <c r="H5" s="4">
        <f t="shared" si="1"/>
        <v>350</v>
      </c>
      <c r="I5" s="4">
        <f t="shared" si="1"/>
        <v>0</v>
      </c>
      <c r="J5" s="14"/>
    </row>
    <row r="6" spans="1:10" ht="20.100000000000001" customHeight="1">
      <c r="A6" s="55"/>
      <c r="B6" s="51"/>
      <c r="C6" s="20" t="s">
        <v>149</v>
      </c>
      <c r="D6" s="4">
        <f>D5-D7</f>
        <v>310</v>
      </c>
      <c r="E6" s="4">
        <v>3</v>
      </c>
      <c r="F6" s="22">
        <f>IF($E6=1,$D6,0)</f>
        <v>0</v>
      </c>
      <c r="G6" s="22">
        <f>IF($E6=2,$D6,0)</f>
        <v>0</v>
      </c>
      <c r="H6" s="22">
        <f>IF($E6=3,$D6,0)</f>
        <v>310</v>
      </c>
      <c r="I6" s="22">
        <f>IF($E6=4,$D6,0)</f>
        <v>0</v>
      </c>
      <c r="J6" s="14"/>
    </row>
    <row r="7" spans="1:10" ht="20.100000000000001" customHeight="1">
      <c r="A7" s="55"/>
      <c r="B7" s="51"/>
      <c r="C7" s="20" t="s">
        <v>128</v>
      </c>
      <c r="D7" s="4">
        <v>40</v>
      </c>
      <c r="E7" s="4">
        <v>3</v>
      </c>
      <c r="F7" s="22">
        <f>IF($E7=1,$D7,0)</f>
        <v>0</v>
      </c>
      <c r="G7" s="22">
        <f>IF($E7=2,$D7,0)</f>
        <v>0</v>
      </c>
      <c r="H7" s="22">
        <f>IF($E7=3,$D7,0)</f>
        <v>40</v>
      </c>
      <c r="I7" s="22">
        <f>IF($E7=4,$D7,0)</f>
        <v>0</v>
      </c>
      <c r="J7" s="14"/>
    </row>
    <row r="8" spans="1:10" ht="20.100000000000001" customHeight="1">
      <c r="A8" s="55"/>
      <c r="B8" s="55" t="s">
        <v>131</v>
      </c>
      <c r="C8" s="20" t="s">
        <v>52</v>
      </c>
      <c r="D8" s="4">
        <v>270</v>
      </c>
      <c r="E8" s="4"/>
      <c r="F8" s="4">
        <f>SUM(F9:F10)</f>
        <v>0</v>
      </c>
      <c r="G8" s="4">
        <f t="shared" ref="G8" si="2">SUM(G9:G10)</f>
        <v>0</v>
      </c>
      <c r="H8" s="4">
        <f t="shared" ref="H8" si="3">SUM(H9:H10)</f>
        <v>270</v>
      </c>
      <c r="I8" s="4">
        <f t="shared" ref="I8" si="4">SUM(I9:I10)</f>
        <v>0</v>
      </c>
      <c r="J8" s="20"/>
    </row>
    <row r="9" spans="1:10" ht="20.100000000000001" customHeight="1">
      <c r="A9" s="55"/>
      <c r="B9" s="51"/>
      <c r="C9" s="20" t="s">
        <v>148</v>
      </c>
      <c r="D9" s="4">
        <f>D8-D10</f>
        <v>0</v>
      </c>
      <c r="E9" s="4">
        <v>3</v>
      </c>
      <c r="F9" s="22">
        <f t="shared" ref="F9:F10" si="5">IF($E9=1,$D9,0)</f>
        <v>0</v>
      </c>
      <c r="G9" s="22">
        <f t="shared" ref="G9:G10" si="6">IF($E9=2,$D9,0)</f>
        <v>0</v>
      </c>
      <c r="H9" s="22">
        <f t="shared" ref="H9:H10" si="7">IF($E9=3,$D9,0)</f>
        <v>0</v>
      </c>
      <c r="I9" s="22">
        <f t="shared" ref="I9:I10" si="8">IF($E9=4,$D9,0)</f>
        <v>0</v>
      </c>
      <c r="J9" s="14"/>
    </row>
    <row r="10" spans="1:10" ht="20.100000000000001" customHeight="1">
      <c r="A10" s="55"/>
      <c r="B10" s="51"/>
      <c r="C10" s="20" t="s">
        <v>128</v>
      </c>
      <c r="D10" s="4">
        <v>270</v>
      </c>
      <c r="E10" s="4">
        <v>3</v>
      </c>
      <c r="F10" s="22">
        <f t="shared" si="5"/>
        <v>0</v>
      </c>
      <c r="G10" s="22">
        <f t="shared" si="6"/>
        <v>0</v>
      </c>
      <c r="H10" s="22">
        <f t="shared" si="7"/>
        <v>270</v>
      </c>
      <c r="I10" s="22">
        <f t="shared" si="8"/>
        <v>0</v>
      </c>
      <c r="J10" s="14"/>
    </row>
    <row r="11" spans="1:10" ht="20.100000000000001" customHeight="1">
      <c r="A11" s="55"/>
      <c r="B11" s="55" t="s">
        <v>130</v>
      </c>
      <c r="C11" s="20" t="s">
        <v>52</v>
      </c>
      <c r="D11" s="4">
        <v>320</v>
      </c>
      <c r="E11" s="4"/>
      <c r="F11" s="4">
        <f>SUM(F12:F13)</f>
        <v>0</v>
      </c>
      <c r="G11" s="4">
        <f t="shared" ref="G11" si="9">SUM(G12:G13)</f>
        <v>0</v>
      </c>
      <c r="H11" s="4">
        <f t="shared" ref="H11" si="10">SUM(H12:H13)</f>
        <v>320</v>
      </c>
      <c r="I11" s="4">
        <f t="shared" ref="I11" si="11">SUM(I12:I13)</f>
        <v>0</v>
      </c>
      <c r="J11" s="20"/>
    </row>
    <row r="12" spans="1:10" ht="20.100000000000001" customHeight="1">
      <c r="A12" s="55"/>
      <c r="B12" s="51"/>
      <c r="C12" s="20" t="s">
        <v>150</v>
      </c>
      <c r="D12" s="4">
        <f>D11-D13</f>
        <v>320</v>
      </c>
      <c r="E12" s="4">
        <v>3</v>
      </c>
      <c r="F12" s="22">
        <f t="shared" ref="F12:F13" si="12">IF($E12=1,$D12,0)</f>
        <v>0</v>
      </c>
      <c r="G12" s="22">
        <f t="shared" ref="G12:G13" si="13">IF($E12=2,$D12,0)</f>
        <v>0</v>
      </c>
      <c r="H12" s="22">
        <f t="shared" ref="H12:H13" si="14">IF($E12=3,$D12,0)</f>
        <v>320</v>
      </c>
      <c r="I12" s="22">
        <f t="shared" ref="I12:I13" si="15">IF($E12=4,$D12,0)</f>
        <v>0</v>
      </c>
      <c r="J12" s="14"/>
    </row>
    <row r="13" spans="1:10" ht="20.100000000000001" customHeight="1">
      <c r="A13" s="55"/>
      <c r="B13" s="51"/>
      <c r="C13" s="20" t="s">
        <v>128</v>
      </c>
      <c r="D13" s="4">
        <v>0</v>
      </c>
      <c r="E13" s="4">
        <v>3</v>
      </c>
      <c r="F13" s="22">
        <f t="shared" si="12"/>
        <v>0</v>
      </c>
      <c r="G13" s="22">
        <f t="shared" si="13"/>
        <v>0</v>
      </c>
      <c r="H13" s="22">
        <f t="shared" si="14"/>
        <v>0</v>
      </c>
      <c r="I13" s="22">
        <f t="shared" si="15"/>
        <v>0</v>
      </c>
      <c r="J13" s="14"/>
    </row>
    <row r="14" spans="1:10" ht="20.100000000000001" customHeight="1">
      <c r="A14" s="55"/>
      <c r="B14" s="55" t="s">
        <v>129</v>
      </c>
      <c r="C14" s="20" t="s">
        <v>52</v>
      </c>
      <c r="D14" s="4">
        <v>2200</v>
      </c>
      <c r="E14" s="4"/>
      <c r="F14" s="4">
        <f>SUM(F15:F16)</f>
        <v>0</v>
      </c>
      <c r="G14" s="4">
        <f t="shared" ref="G14" si="16">SUM(G15:G16)</f>
        <v>0</v>
      </c>
      <c r="H14" s="4">
        <f t="shared" ref="H14" si="17">SUM(H15:H16)</f>
        <v>2200</v>
      </c>
      <c r="I14" s="4">
        <f t="shared" ref="I14" si="18">SUM(I15:I16)</f>
        <v>0</v>
      </c>
      <c r="J14" s="20"/>
    </row>
    <row r="15" spans="1:10" ht="20.100000000000001" customHeight="1">
      <c r="A15" s="55"/>
      <c r="B15" s="51"/>
      <c r="C15" s="20" t="s">
        <v>149</v>
      </c>
      <c r="D15" s="4">
        <f>D14-D16</f>
        <v>2200</v>
      </c>
      <c r="E15" s="4">
        <v>3</v>
      </c>
      <c r="F15" s="22">
        <f t="shared" ref="F15:F16" si="19">IF($E15=1,$D15,0)</f>
        <v>0</v>
      </c>
      <c r="G15" s="22">
        <f t="shared" ref="G15:G16" si="20">IF($E15=2,$D15,0)</f>
        <v>0</v>
      </c>
      <c r="H15" s="22">
        <f t="shared" ref="H15:H16" si="21">IF($E15=3,$D15,0)</f>
        <v>2200</v>
      </c>
      <c r="I15" s="22">
        <f t="shared" ref="I15:I16" si="22">IF($E15=4,$D15,0)</f>
        <v>0</v>
      </c>
      <c r="J15" s="14"/>
    </row>
    <row r="16" spans="1:10" ht="20.100000000000001" customHeight="1">
      <c r="A16" s="55"/>
      <c r="B16" s="51"/>
      <c r="C16" s="20" t="s">
        <v>128</v>
      </c>
      <c r="D16" s="4">
        <v>0</v>
      </c>
      <c r="E16" s="4">
        <v>3</v>
      </c>
      <c r="F16" s="22">
        <f t="shared" si="19"/>
        <v>0</v>
      </c>
      <c r="G16" s="22">
        <f t="shared" si="20"/>
        <v>0</v>
      </c>
      <c r="H16" s="22">
        <f t="shared" si="21"/>
        <v>0</v>
      </c>
      <c r="I16" s="22">
        <f t="shared" si="22"/>
        <v>0</v>
      </c>
      <c r="J16" s="14"/>
    </row>
  </sheetData>
  <mergeCells count="13">
    <mergeCell ref="F2:I2"/>
    <mergeCell ref="J2:J3"/>
    <mergeCell ref="E2:E3"/>
    <mergeCell ref="D2:D3"/>
    <mergeCell ref="C2:C3"/>
    <mergeCell ref="B11:B13"/>
    <mergeCell ref="B14:B16"/>
    <mergeCell ref="A5:A16"/>
    <mergeCell ref="B2:B3"/>
    <mergeCell ref="A2:A3"/>
    <mergeCell ref="B5:B7"/>
    <mergeCell ref="B8:B10"/>
    <mergeCell ref="A4:C4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5</vt:i4>
      </vt:variant>
    </vt:vector>
  </HeadingPairs>
  <TitlesOfParts>
    <vt:vector size="10" baseType="lpstr">
      <vt:lpstr>1.송수관로</vt:lpstr>
      <vt:lpstr>2.배수지</vt:lpstr>
      <vt:lpstr>3.배수관로</vt:lpstr>
      <vt:lpstr>4.가압장</vt:lpstr>
      <vt:lpstr>5.안정화</vt:lpstr>
      <vt:lpstr>'1.송수관로'!Print_Area</vt:lpstr>
      <vt:lpstr>'3.배수관로'!Print_Area</vt:lpstr>
      <vt:lpstr>'4.가압장'!Print_Area</vt:lpstr>
      <vt:lpstr>'3.배수관로'!Print_Titles</vt:lpstr>
      <vt:lpstr>'4.가압장'!Print_Titles</vt:lpstr>
    </vt:vector>
  </TitlesOfParts>
  <Company>withus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withus</dc:creator>
  <cp:lastModifiedBy>admin</cp:lastModifiedBy>
  <cp:lastPrinted>2015-04-01T04:07:00Z</cp:lastPrinted>
  <dcterms:created xsi:type="dcterms:W3CDTF">2015-03-13T00:53:28Z</dcterms:created>
  <dcterms:modified xsi:type="dcterms:W3CDTF">2016-04-30T08:45:42Z</dcterms:modified>
</cp:coreProperties>
</file>