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585" yWindow="-15" windowWidth="12660" windowHeight="12240"/>
  </bookViews>
  <sheets>
    <sheet name="재원조달계획" sheetId="13" r:id="rId1"/>
    <sheet name="사업비집계" sheetId="9" r:id="rId2"/>
    <sheet name="1.송수공사비" sheetId="5" r:id="rId3"/>
    <sheet name="2.배수지공사비" sheetId="6" r:id="rId4"/>
    <sheet name="3.가압장공사비" sheetId="7" r:id="rId5"/>
    <sheet name="4.배수공사비" sheetId="8" r:id="rId6"/>
    <sheet name="5.노후관로개량" sheetId="10" r:id="rId7"/>
    <sheet name="6.유지관리" sheetId="11" r:id="rId8"/>
    <sheet name="7.상수도안정화" sheetId="14" r:id="rId9"/>
    <sheet name="8.국비지원" sheetId="12" r:id="rId10"/>
    <sheet name="단가-&gt;" sheetId="4" r:id="rId11"/>
    <sheet name="가압장산출" sheetId="1" r:id="rId12"/>
    <sheet name="배수지산출" sheetId="2" r:id="rId13"/>
    <sheet name="관부설산출" sheetId="3" r:id="rId14"/>
    <sheet name="사업시행별 사업비" sheetId="15" r:id="rId15"/>
    <sheet name="Sheet1" sheetId="16" r:id="rId16"/>
  </sheets>
  <externalReferences>
    <externalReference r:id="rId17"/>
    <externalReference r:id="rId18"/>
  </externalReferences>
  <definedNames>
    <definedName name="_xlnm._FilterDatabase" localSheetId="4" hidden="1">'3.가압장공사비'!$A$3:$L$59</definedName>
    <definedName name="_xlnm.Print_Area" localSheetId="4">'3.가압장공사비'!$A$1:$L$59</definedName>
    <definedName name="_xlnm.Print_Area" localSheetId="7">'6.유지관리'!$A$1:$G$18</definedName>
    <definedName name="_xlnm.Print_Area" localSheetId="8">'7.상수도안정화'!$A$1:$O$17</definedName>
    <definedName name="_xlnm.Print_Area" localSheetId="9">'8.국비지원'!$A$1:$P$52</definedName>
    <definedName name="_xlnm.Print_Area" localSheetId="1">사업비집계!$A$1:$H$32</definedName>
    <definedName name="_xlnm.Print_Area" localSheetId="0">재원조달계획!$A$1:$I$38</definedName>
    <definedName name="_xlnm.Print_Titles" localSheetId="4">'3.가압장공사비'!$1:$3</definedName>
    <definedName name="_xlnm.Print_Titles" localSheetId="5">'4.배수공사비'!$1:$3</definedName>
    <definedName name="_xlnm.Print_Titles" localSheetId="9">'8.국비지원'!$1:$3</definedName>
  </definedNames>
  <calcPr calcId="125725"/>
</workbook>
</file>

<file path=xl/calcChain.xml><?xml version="1.0" encoding="utf-8"?>
<calcChain xmlns="http://schemas.openxmlformats.org/spreadsheetml/2006/main">
  <c r="F11" i="11"/>
  <c r="E11"/>
  <c r="D11"/>
  <c r="C11"/>
  <c r="D51" i="12" l="1"/>
  <c r="F13" i="9"/>
  <c r="B13" i="16"/>
  <c r="G13" i="9" s="1"/>
  <c r="B10" i="16"/>
  <c r="B7"/>
  <c r="E13" i="9" s="1"/>
  <c r="G36" i="7"/>
  <c r="H36" s="1"/>
  <c r="G34"/>
  <c r="J34" s="1"/>
  <c r="G32"/>
  <c r="J32" s="1"/>
  <c r="D36"/>
  <c r="D34"/>
  <c r="D32"/>
  <c r="G54"/>
  <c r="K54" s="1"/>
  <c r="D54"/>
  <c r="G40"/>
  <c r="I40" s="1"/>
  <c r="G39"/>
  <c r="H39" s="1"/>
  <c r="D40"/>
  <c r="D39"/>
  <c r="G27"/>
  <c r="J27" s="1"/>
  <c r="D27"/>
  <c r="M51" i="12" l="1"/>
  <c r="J12" i="9"/>
  <c r="L13" s="1"/>
  <c r="G51" i="12"/>
  <c r="J51"/>
  <c r="I36" i="7"/>
  <c r="H27"/>
  <c r="I32"/>
  <c r="K27"/>
  <c r="J36"/>
  <c r="H32"/>
  <c r="I34"/>
  <c r="H34"/>
  <c r="I54"/>
  <c r="K39"/>
  <c r="H54"/>
  <c r="H40"/>
  <c r="I39"/>
  <c r="K40"/>
  <c r="K13" i="9" l="1"/>
  <c r="M48" i="12"/>
  <c r="J48"/>
  <c r="G48"/>
  <c r="D48"/>
  <c r="G11" i="9"/>
  <c r="F11"/>
  <c r="E11"/>
  <c r="D11"/>
  <c r="C13" l="1"/>
  <c r="M50" i="12" l="1"/>
  <c r="G50"/>
  <c r="O51"/>
  <c r="O50" s="1"/>
  <c r="H15" i="13" s="1"/>
  <c r="G29" i="8"/>
  <c r="F51" i="12" l="1"/>
  <c r="F50" s="1"/>
  <c r="E15" i="13" s="1"/>
  <c r="D50" i="12"/>
  <c r="L51"/>
  <c r="L50" s="1"/>
  <c r="G15" i="13" s="1"/>
  <c r="J50" i="12"/>
  <c r="I51"/>
  <c r="I50" s="1"/>
  <c r="F15" i="13" s="1"/>
  <c r="D17" i="15"/>
  <c r="H44" i="13" l="1"/>
  <c r="G44"/>
  <c r="F44"/>
  <c r="E44"/>
  <c r="O45" i="12"/>
  <c r="M45"/>
  <c r="L45"/>
  <c r="J45"/>
  <c r="F45"/>
  <c r="D45"/>
  <c r="E56"/>
  <c r="J52"/>
  <c r="L52" s="1"/>
  <c r="G52"/>
  <c r="I52" s="1"/>
  <c r="D52"/>
  <c r="F52" s="1"/>
  <c r="H36" i="13"/>
  <c r="G36"/>
  <c r="F36"/>
  <c r="E36"/>
  <c r="H31"/>
  <c r="G31"/>
  <c r="F31"/>
  <c r="E31"/>
  <c r="H16"/>
  <c r="G16"/>
  <c r="F16"/>
  <c r="E16"/>
  <c r="D18" i="9"/>
  <c r="G17"/>
  <c r="F17"/>
  <c r="G16"/>
  <c r="F16"/>
  <c r="M38" i="12"/>
  <c r="J38"/>
  <c r="D38"/>
  <c r="M28"/>
  <c r="J28"/>
  <c r="D28"/>
  <c r="O39"/>
  <c r="L39"/>
  <c r="F39"/>
  <c r="O32"/>
  <c r="L32"/>
  <c r="F32"/>
  <c r="O31"/>
  <c r="L31"/>
  <c r="F31"/>
  <c r="O29"/>
  <c r="L29"/>
  <c r="F29"/>
  <c r="O12"/>
  <c r="O11"/>
  <c r="O10"/>
  <c r="F12"/>
  <c r="F11"/>
  <c r="F10"/>
  <c r="L11"/>
  <c r="L10"/>
  <c r="M9"/>
  <c r="D9"/>
  <c r="O9" l="1"/>
  <c r="D36" i="13"/>
  <c r="D31"/>
  <c r="F9" i="12"/>
  <c r="E16" i="9" l="1"/>
  <c r="E17"/>
  <c r="D16" l="1"/>
  <c r="D17"/>
  <c r="C17" s="1"/>
  <c r="E20" i="13" l="1"/>
  <c r="C30" i="9" l="1"/>
  <c r="M52" i="12"/>
  <c r="C29" i="9"/>
  <c r="O52" i="12" l="1"/>
  <c r="F20" i="13"/>
  <c r="M16" i="14"/>
  <c r="M15"/>
  <c r="M13"/>
  <c r="O13" s="1"/>
  <c r="M12"/>
  <c r="M10"/>
  <c r="O10" s="1"/>
  <c r="M9"/>
  <c r="M7"/>
  <c r="O7" s="1"/>
  <c r="M6"/>
  <c r="O16"/>
  <c r="N15"/>
  <c r="N12"/>
  <c r="N9"/>
  <c r="N6"/>
  <c r="K15"/>
  <c r="K12"/>
  <c r="K9"/>
  <c r="K6"/>
  <c r="H15"/>
  <c r="H12"/>
  <c r="H9"/>
  <c r="H6"/>
  <c r="E15"/>
  <c r="E12"/>
  <c r="E9"/>
  <c r="E6"/>
  <c r="J16"/>
  <c r="L16" s="1"/>
  <c r="J15"/>
  <c r="J13"/>
  <c r="L13" s="1"/>
  <c r="J12"/>
  <c r="J10"/>
  <c r="L10" s="1"/>
  <c r="J9"/>
  <c r="J7"/>
  <c r="L7" s="1"/>
  <c r="J6"/>
  <c r="G16"/>
  <c r="I16" s="1"/>
  <c r="G15"/>
  <c r="G13"/>
  <c r="I13" s="1"/>
  <c r="G12"/>
  <c r="G10"/>
  <c r="I10" s="1"/>
  <c r="G9"/>
  <c r="G7"/>
  <c r="I7" s="1"/>
  <c r="G6"/>
  <c r="D16"/>
  <c r="F16" s="1"/>
  <c r="D15"/>
  <c r="D13"/>
  <c r="F13" s="1"/>
  <c r="D12"/>
  <c r="D10"/>
  <c r="F10" s="1"/>
  <c r="D9"/>
  <c r="D7"/>
  <c r="F7" s="1"/>
  <c r="D6"/>
  <c r="M49" i="8"/>
  <c r="J49"/>
  <c r="G49"/>
  <c r="D49"/>
  <c r="M46"/>
  <c r="J46"/>
  <c r="G46"/>
  <c r="D46"/>
  <c r="M45"/>
  <c r="J45"/>
  <c r="G45"/>
  <c r="D45"/>
  <c r="M44"/>
  <c r="J44"/>
  <c r="G44"/>
  <c r="D44"/>
  <c r="M41"/>
  <c r="J41"/>
  <c r="G41"/>
  <c r="D41"/>
  <c r="M40"/>
  <c r="J40"/>
  <c r="G40"/>
  <c r="D40"/>
  <c r="M39"/>
  <c r="J39"/>
  <c r="G39"/>
  <c r="D39"/>
  <c r="G37"/>
  <c r="G36" s="1"/>
  <c r="M35"/>
  <c r="J35"/>
  <c r="G35"/>
  <c r="D35"/>
  <c r="M34"/>
  <c r="J34"/>
  <c r="G34"/>
  <c r="D34"/>
  <c r="M32"/>
  <c r="J32"/>
  <c r="G32"/>
  <c r="D32"/>
  <c r="J31"/>
  <c r="M29"/>
  <c r="J29"/>
  <c r="D29"/>
  <c r="M28"/>
  <c r="J28"/>
  <c r="G28"/>
  <c r="D28"/>
  <c r="M27"/>
  <c r="J27"/>
  <c r="G27"/>
  <c r="D27"/>
  <c r="M26"/>
  <c r="J26"/>
  <c r="G26"/>
  <c r="D26"/>
  <c r="M23"/>
  <c r="J23"/>
  <c r="G23"/>
  <c r="D23"/>
  <c r="M22"/>
  <c r="J22"/>
  <c r="G22"/>
  <c r="D22"/>
  <c r="M21"/>
  <c r="J21"/>
  <c r="G21"/>
  <c r="D21"/>
  <c r="M18"/>
  <c r="J18"/>
  <c r="G18"/>
  <c r="D18"/>
  <c r="M17"/>
  <c r="J17"/>
  <c r="G17"/>
  <c r="D17"/>
  <c r="M16"/>
  <c r="J16"/>
  <c r="G16"/>
  <c r="D16"/>
  <c r="M15"/>
  <c r="J15"/>
  <c r="G15"/>
  <c r="D15"/>
  <c r="M12"/>
  <c r="J12"/>
  <c r="G12"/>
  <c r="D12"/>
  <c r="M9"/>
  <c r="J9"/>
  <c r="G9"/>
  <c r="D9"/>
  <c r="M8"/>
  <c r="J8"/>
  <c r="G8"/>
  <c r="D8"/>
  <c r="M7"/>
  <c r="J7"/>
  <c r="G7"/>
  <c r="D7"/>
  <c r="G59" i="7"/>
  <c r="D59"/>
  <c r="G58"/>
  <c r="D58"/>
  <c r="G57"/>
  <c r="D57"/>
  <c r="G56"/>
  <c r="D56"/>
  <c r="G55"/>
  <c r="D55"/>
  <c r="G53"/>
  <c r="D53"/>
  <c r="G52"/>
  <c r="D52"/>
  <c r="G51"/>
  <c r="D51"/>
  <c r="G50"/>
  <c r="D50"/>
  <c r="G49"/>
  <c r="D49"/>
  <c r="G48"/>
  <c r="D48"/>
  <c r="G47"/>
  <c r="D47"/>
  <c r="G46"/>
  <c r="D46"/>
  <c r="G45"/>
  <c r="D45"/>
  <c r="G44"/>
  <c r="D44"/>
  <c r="G43"/>
  <c r="D43"/>
  <c r="G42"/>
  <c r="D42"/>
  <c r="G41"/>
  <c r="D41"/>
  <c r="G38"/>
  <c r="D38"/>
  <c r="G37"/>
  <c r="D37"/>
  <c r="G35"/>
  <c r="D35"/>
  <c r="G33"/>
  <c r="D33"/>
  <c r="G31"/>
  <c r="D31"/>
  <c r="G30"/>
  <c r="D30"/>
  <c r="G29"/>
  <c r="D29"/>
  <c r="G28"/>
  <c r="D28"/>
  <c r="C28"/>
  <c r="G26"/>
  <c r="D26"/>
  <c r="C26"/>
  <c r="G25"/>
  <c r="D25"/>
  <c r="C25"/>
  <c r="G24"/>
  <c r="D24"/>
  <c r="G23"/>
  <c r="D23"/>
  <c r="C23"/>
  <c r="G22"/>
  <c r="D22"/>
  <c r="G21"/>
  <c r="D21"/>
  <c r="G20"/>
  <c r="D20"/>
  <c r="D19"/>
  <c r="G18"/>
  <c r="D18"/>
  <c r="G17"/>
  <c r="G16"/>
  <c r="G15"/>
  <c r="G14"/>
  <c r="G13"/>
  <c r="G12"/>
  <c r="G11"/>
  <c r="G10"/>
  <c r="G9"/>
  <c r="D9"/>
  <c r="C9"/>
  <c r="G8"/>
  <c r="G7"/>
  <c r="G6"/>
  <c r="G5"/>
  <c r="D5"/>
  <c r="C5"/>
  <c r="B16" i="6"/>
  <c r="B15"/>
  <c r="B14"/>
  <c r="B13"/>
  <c r="B12"/>
  <c r="B11"/>
  <c r="B10"/>
  <c r="B9"/>
  <c r="B8"/>
  <c r="B7"/>
  <c r="B6"/>
  <c r="B5"/>
  <c r="M9" i="5"/>
  <c r="J9"/>
  <c r="G9"/>
  <c r="D9"/>
  <c r="M8"/>
  <c r="J8"/>
  <c r="G8"/>
  <c r="D8"/>
  <c r="M7"/>
  <c r="J7"/>
  <c r="G7"/>
  <c r="D7"/>
  <c r="M6"/>
  <c r="J6"/>
  <c r="G6"/>
  <c r="D6"/>
  <c r="M5"/>
  <c r="J5"/>
  <c r="G5"/>
  <c r="D5"/>
  <c r="N37" i="8"/>
  <c r="K37"/>
  <c r="H37"/>
  <c r="E37"/>
  <c r="O36"/>
  <c r="M36"/>
  <c r="L36"/>
  <c r="J36"/>
  <c r="F36"/>
  <c r="D36"/>
  <c r="N31"/>
  <c r="K31"/>
  <c r="H31"/>
  <c r="E31"/>
  <c r="O9" i="14" l="1"/>
  <c r="O15"/>
  <c r="O6"/>
  <c r="O12"/>
  <c r="F12"/>
  <c r="I12"/>
  <c r="L12"/>
  <c r="I28" i="7"/>
  <c r="J28"/>
  <c r="K28"/>
  <c r="H28"/>
  <c r="F15" i="14"/>
  <c r="F14" s="1"/>
  <c r="I15"/>
  <c r="I14" s="1"/>
  <c r="L15"/>
  <c r="M14"/>
  <c r="M8"/>
  <c r="K5" i="7"/>
  <c r="I5"/>
  <c r="J5"/>
  <c r="H5"/>
  <c r="K7"/>
  <c r="I7"/>
  <c r="J7"/>
  <c r="H7"/>
  <c r="K10"/>
  <c r="J10"/>
  <c r="H10"/>
  <c r="K8"/>
  <c r="H8"/>
  <c r="J8"/>
  <c r="J11" i="14"/>
  <c r="K6" i="7"/>
  <c r="J6"/>
  <c r="H6"/>
  <c r="I6"/>
  <c r="K9"/>
  <c r="I9"/>
  <c r="J9"/>
  <c r="H9"/>
  <c r="I37" i="8"/>
  <c r="I36" s="1"/>
  <c r="H20" i="13"/>
  <c r="G20"/>
  <c r="F9" i="14"/>
  <c r="F8" s="1"/>
  <c r="D5"/>
  <c r="I6"/>
  <c r="I5" s="1"/>
  <c r="L6"/>
  <c r="L5" s="1"/>
  <c r="J5"/>
  <c r="M11"/>
  <c r="O14"/>
  <c r="L14"/>
  <c r="I9"/>
  <c r="I8" s="1"/>
  <c r="L9"/>
  <c r="L8" s="1"/>
  <c r="M5"/>
  <c r="F11"/>
  <c r="I11"/>
  <c r="L11"/>
  <c r="G8"/>
  <c r="G11"/>
  <c r="G14"/>
  <c r="G5"/>
  <c r="D8"/>
  <c r="D11"/>
  <c r="D14"/>
  <c r="F6"/>
  <c r="F5" s="1"/>
  <c r="J8"/>
  <c r="J14"/>
  <c r="C16" i="9"/>
  <c r="O11" i="14"/>
  <c r="O8"/>
  <c r="O5"/>
  <c r="J30" i="8"/>
  <c r="L31"/>
  <c r="D44" i="15" s="1"/>
  <c r="H8" i="13"/>
  <c r="G8"/>
  <c r="F8"/>
  <c r="E8"/>
  <c r="D38"/>
  <c r="D35"/>
  <c r="D33"/>
  <c r="D30"/>
  <c r="D28"/>
  <c r="D23"/>
  <c r="D18"/>
  <c r="D44" s="1"/>
  <c r="D15"/>
  <c r="D13"/>
  <c r="O49" i="12"/>
  <c r="O44"/>
  <c r="O43"/>
  <c r="O42"/>
  <c r="O41"/>
  <c r="O40"/>
  <c r="O38" s="1"/>
  <c r="O37"/>
  <c r="O36"/>
  <c r="O35"/>
  <c r="O34"/>
  <c r="O33"/>
  <c r="O27"/>
  <c r="O26" s="1"/>
  <c r="O25"/>
  <c r="O24"/>
  <c r="O23"/>
  <c r="O22"/>
  <c r="O21"/>
  <c r="O18"/>
  <c r="O17"/>
  <c r="O16"/>
  <c r="O15"/>
  <c r="O14"/>
  <c r="O8"/>
  <c r="O7"/>
  <c r="L49"/>
  <c r="L44"/>
  <c r="L43"/>
  <c r="L42"/>
  <c r="L41"/>
  <c r="L40"/>
  <c r="L38" s="1"/>
  <c r="L37"/>
  <c r="L36"/>
  <c r="L35"/>
  <c r="L34"/>
  <c r="L33"/>
  <c r="L27"/>
  <c r="L26" s="1"/>
  <c r="L25"/>
  <c r="L24"/>
  <c r="L23"/>
  <c r="L22"/>
  <c r="L21"/>
  <c r="L18"/>
  <c r="L17"/>
  <c r="L16"/>
  <c r="L15"/>
  <c r="L14"/>
  <c r="L8"/>
  <c r="L7"/>
  <c r="I49"/>
  <c r="I18"/>
  <c r="I7"/>
  <c r="F49"/>
  <c r="F48" s="1"/>
  <c r="F44"/>
  <c r="F43"/>
  <c r="F42"/>
  <c r="F41"/>
  <c r="F40"/>
  <c r="F37"/>
  <c r="F36"/>
  <c r="F35"/>
  <c r="F34"/>
  <c r="F33"/>
  <c r="F27"/>
  <c r="F25"/>
  <c r="F24"/>
  <c r="F23"/>
  <c r="F22"/>
  <c r="F21"/>
  <c r="F17"/>
  <c r="F16"/>
  <c r="F15"/>
  <c r="F14"/>
  <c r="F8"/>
  <c r="M26"/>
  <c r="M20"/>
  <c r="M19" s="1"/>
  <c r="M13"/>
  <c r="M6"/>
  <c r="E25" i="13"/>
  <c r="J26" i="12"/>
  <c r="F26"/>
  <c r="D26"/>
  <c r="J20"/>
  <c r="D20"/>
  <c r="J13"/>
  <c r="J6"/>
  <c r="J31" i="7"/>
  <c r="J37"/>
  <c r="H35"/>
  <c r="H33"/>
  <c r="K31"/>
  <c r="K30"/>
  <c r="J19" i="12" l="1"/>
  <c r="F25" i="13"/>
  <c r="F26" s="1"/>
  <c r="I48" i="12"/>
  <c r="G25" i="13"/>
  <c r="G26" s="1"/>
  <c r="L48" i="12"/>
  <c r="H25" i="13"/>
  <c r="H26" s="1"/>
  <c r="O48" i="12"/>
  <c r="D19"/>
  <c r="L28"/>
  <c r="O28"/>
  <c r="L6"/>
  <c r="F20"/>
  <c r="F38"/>
  <c r="F42" i="13"/>
  <c r="E26"/>
  <c r="E42" s="1"/>
  <c r="E41"/>
  <c r="O4" i="14"/>
  <c r="G32" i="9" s="1"/>
  <c r="G31" s="1"/>
  <c r="H34" i="13" s="1"/>
  <c r="H37" s="1"/>
  <c r="M4" i="14"/>
  <c r="L4"/>
  <c r="F32" i="9" s="1"/>
  <c r="F31" s="1"/>
  <c r="G34" i="13" s="1"/>
  <c r="G37" s="1"/>
  <c r="F4" i="14"/>
  <c r="D32" i="9" s="1"/>
  <c r="D31" s="1"/>
  <c r="H42" i="13"/>
  <c r="G42"/>
  <c r="J4" i="14"/>
  <c r="I4"/>
  <c r="E32" i="9" s="1"/>
  <c r="E31" s="1"/>
  <c r="F34" i="13" s="1"/>
  <c r="F37" s="1"/>
  <c r="F28" i="12"/>
  <c r="O6"/>
  <c r="O20"/>
  <c r="M5"/>
  <c r="M4" s="1"/>
  <c r="L20"/>
  <c r="L19" s="1"/>
  <c r="L13"/>
  <c r="O13"/>
  <c r="D20" i="13"/>
  <c r="D4" i="14"/>
  <c r="G4"/>
  <c r="H30" i="7"/>
  <c r="K35"/>
  <c r="J35"/>
  <c r="J30"/>
  <c r="H37"/>
  <c r="D8" i="13"/>
  <c r="D25"/>
  <c r="K33" i="7"/>
  <c r="J33"/>
  <c r="H31"/>
  <c r="K37"/>
  <c r="F14" i="13"/>
  <c r="F17" s="1"/>
  <c r="E14"/>
  <c r="E17" s="1"/>
  <c r="H14"/>
  <c r="H17" s="1"/>
  <c r="D14" i="9"/>
  <c r="E19" i="13" s="1"/>
  <c r="E22" s="1"/>
  <c r="C15" i="9"/>
  <c r="G26"/>
  <c r="G28"/>
  <c r="G27"/>
  <c r="F28"/>
  <c r="F27"/>
  <c r="F26"/>
  <c r="E28"/>
  <c r="E27"/>
  <c r="E26"/>
  <c r="D28"/>
  <c r="D27"/>
  <c r="D26"/>
  <c r="G24"/>
  <c r="F24"/>
  <c r="E24"/>
  <c r="G23"/>
  <c r="F23"/>
  <c r="E23"/>
  <c r="G22"/>
  <c r="F22"/>
  <c r="E22"/>
  <c r="G21"/>
  <c r="F21"/>
  <c r="E21"/>
  <c r="G20"/>
  <c r="F20"/>
  <c r="E20"/>
  <c r="D24"/>
  <c r="D23"/>
  <c r="D22"/>
  <c r="D21"/>
  <c r="D20"/>
  <c r="F12" i="11"/>
  <c r="E12"/>
  <c r="D12"/>
  <c r="C12"/>
  <c r="F4"/>
  <c r="E4"/>
  <c r="D4"/>
  <c r="C4"/>
  <c r="C12" i="9"/>
  <c r="C10"/>
  <c r="N5" i="10"/>
  <c r="H7"/>
  <c r="E5"/>
  <c r="M7"/>
  <c r="N7" s="1"/>
  <c r="M6"/>
  <c r="N6" s="1"/>
  <c r="M5"/>
  <c r="J7"/>
  <c r="K7" s="1"/>
  <c r="J6"/>
  <c r="K6" s="1"/>
  <c r="J5"/>
  <c r="K5" s="1"/>
  <c r="G7"/>
  <c r="G6"/>
  <c r="H6" s="1"/>
  <c r="G5"/>
  <c r="H5" s="1"/>
  <c r="D7"/>
  <c r="E7" s="1"/>
  <c r="D5"/>
  <c r="D6"/>
  <c r="E6" s="1"/>
  <c r="L4"/>
  <c r="I4"/>
  <c r="F4"/>
  <c r="C4"/>
  <c r="N49" i="8"/>
  <c r="N46"/>
  <c r="N45"/>
  <c r="N44"/>
  <c r="N41"/>
  <c r="N40"/>
  <c r="N39"/>
  <c r="N35"/>
  <c r="N34"/>
  <c r="N32"/>
  <c r="N29"/>
  <c r="N28"/>
  <c r="N27"/>
  <c r="N26"/>
  <c r="N23"/>
  <c r="N22"/>
  <c r="N21"/>
  <c r="N18"/>
  <c r="N17"/>
  <c r="N16"/>
  <c r="N15"/>
  <c r="N12"/>
  <c r="N9"/>
  <c r="N8"/>
  <c r="N7"/>
  <c r="K49"/>
  <c r="K46"/>
  <c r="K45"/>
  <c r="K44"/>
  <c r="K41"/>
  <c r="K40"/>
  <c r="K39"/>
  <c r="K35"/>
  <c r="K34"/>
  <c r="K32"/>
  <c r="K29"/>
  <c r="K28"/>
  <c r="K27"/>
  <c r="K26"/>
  <c r="K23"/>
  <c r="K22"/>
  <c r="K21"/>
  <c r="K18"/>
  <c r="K17"/>
  <c r="K16"/>
  <c r="K15"/>
  <c r="K12"/>
  <c r="K9"/>
  <c r="K8"/>
  <c r="K7"/>
  <c r="H49"/>
  <c r="H46"/>
  <c r="H45"/>
  <c r="H44"/>
  <c r="H41"/>
  <c r="H40"/>
  <c r="H39"/>
  <c r="H35"/>
  <c r="H34"/>
  <c r="H32"/>
  <c r="H29"/>
  <c r="H28"/>
  <c r="I28" s="1"/>
  <c r="D9" i="15" s="1"/>
  <c r="H27" i="8"/>
  <c r="H26"/>
  <c r="I26" s="1"/>
  <c r="D7" i="15" s="1"/>
  <c r="H23" i="8"/>
  <c r="H22"/>
  <c r="H21"/>
  <c r="H18"/>
  <c r="H17"/>
  <c r="H16"/>
  <c r="H15"/>
  <c r="H12"/>
  <c r="H9"/>
  <c r="H8"/>
  <c r="H7"/>
  <c r="E49"/>
  <c r="E46"/>
  <c r="E45"/>
  <c r="E44"/>
  <c r="E41"/>
  <c r="E40"/>
  <c r="E39"/>
  <c r="E35"/>
  <c r="E34"/>
  <c r="E32"/>
  <c r="E29"/>
  <c r="E28"/>
  <c r="E27"/>
  <c r="E26"/>
  <c r="E23"/>
  <c r="E22"/>
  <c r="F22" s="1"/>
  <c r="E21"/>
  <c r="E18"/>
  <c r="E17"/>
  <c r="E16"/>
  <c r="E15"/>
  <c r="E12"/>
  <c r="E9"/>
  <c r="E8"/>
  <c r="F8" s="1"/>
  <c r="E7"/>
  <c r="M48"/>
  <c r="M47" s="1"/>
  <c r="M30"/>
  <c r="O28"/>
  <c r="O17"/>
  <c r="M11"/>
  <c r="M10" s="1"/>
  <c r="O8"/>
  <c r="J48"/>
  <c r="J47" s="1"/>
  <c r="L45"/>
  <c r="J11"/>
  <c r="J10" s="1"/>
  <c r="G48"/>
  <c r="G47" s="1"/>
  <c r="G30"/>
  <c r="G11"/>
  <c r="G10" s="1"/>
  <c r="D48"/>
  <c r="D47" s="1"/>
  <c r="D30"/>
  <c r="D11"/>
  <c r="D10" s="1"/>
  <c r="K4" i="10" l="1"/>
  <c r="N4"/>
  <c r="H4"/>
  <c r="G41" i="13"/>
  <c r="F41"/>
  <c r="H41"/>
  <c r="E25" i="9"/>
  <c r="F29" i="13" s="1"/>
  <c r="F32" s="1"/>
  <c r="G25" i="9"/>
  <c r="D25"/>
  <c r="D41" i="13"/>
  <c r="F19" i="12"/>
  <c r="O19"/>
  <c r="O5" s="1"/>
  <c r="O4" s="1"/>
  <c r="C32" i="9"/>
  <c r="F25"/>
  <c r="G29" i="13" s="1"/>
  <c r="G32" s="1"/>
  <c r="C31" i="9"/>
  <c r="E34" i="13"/>
  <c r="E37" s="1"/>
  <c r="C11" i="9"/>
  <c r="G14" i="13"/>
  <c r="G17" s="1"/>
  <c r="D17" s="1"/>
  <c r="E29"/>
  <c r="E32" s="1"/>
  <c r="H29"/>
  <c r="H32" s="1"/>
  <c r="C21" i="9"/>
  <c r="I40" i="8"/>
  <c r="L17"/>
  <c r="F9"/>
  <c r="F17"/>
  <c r="F45"/>
  <c r="I8"/>
  <c r="I22"/>
  <c r="L15"/>
  <c r="F40"/>
  <c r="I45"/>
  <c r="L22"/>
  <c r="I34"/>
  <c r="D38" i="15" s="1"/>
  <c r="L28" i="8"/>
  <c r="N14"/>
  <c r="N25"/>
  <c r="D38"/>
  <c r="G43"/>
  <c r="G42" s="1"/>
  <c r="J6"/>
  <c r="J5" s="1"/>
  <c r="J20"/>
  <c r="J19" s="1"/>
  <c r="J33"/>
  <c r="M25"/>
  <c r="C20" i="9"/>
  <c r="C24"/>
  <c r="D19"/>
  <c r="E24" i="13" s="1"/>
  <c r="E27" s="1"/>
  <c r="C23" i="9"/>
  <c r="C22"/>
  <c r="G6" i="8"/>
  <c r="G5" s="1"/>
  <c r="G20"/>
  <c r="G19" s="1"/>
  <c r="J25"/>
  <c r="M38"/>
  <c r="D14"/>
  <c r="D13" s="1"/>
  <c r="D20"/>
  <c r="D19" s="1"/>
  <c r="D25"/>
  <c r="G38"/>
  <c r="J43"/>
  <c r="J42" s="1"/>
  <c r="M6"/>
  <c r="M5" s="1"/>
  <c r="M14"/>
  <c r="M13" s="1"/>
  <c r="M20"/>
  <c r="M19" s="1"/>
  <c r="M33"/>
  <c r="D43"/>
  <c r="D42" s="1"/>
  <c r="G14"/>
  <c r="G13" s="1"/>
  <c r="D6"/>
  <c r="D5" s="1"/>
  <c r="D33"/>
  <c r="J38"/>
  <c r="M43"/>
  <c r="M42" s="1"/>
  <c r="F15"/>
  <c r="F18"/>
  <c r="F23"/>
  <c r="F29"/>
  <c r="F39"/>
  <c r="F44"/>
  <c r="F49"/>
  <c r="F48" s="1"/>
  <c r="F47" s="1"/>
  <c r="I9"/>
  <c r="I17"/>
  <c r="I27"/>
  <c r="D8" i="15" s="1"/>
  <c r="I32" i="8"/>
  <c r="I30" s="1"/>
  <c r="I39"/>
  <c r="I44"/>
  <c r="I49"/>
  <c r="I48" s="1"/>
  <c r="I47" s="1"/>
  <c r="L12"/>
  <c r="L11" s="1"/>
  <c r="L10" s="1"/>
  <c r="L26"/>
  <c r="L29"/>
  <c r="L35"/>
  <c r="L44"/>
  <c r="L49"/>
  <c r="O9"/>
  <c r="O16"/>
  <c r="O21"/>
  <c r="O26"/>
  <c r="O29"/>
  <c r="O34"/>
  <c r="O41"/>
  <c r="O49"/>
  <c r="O48" s="1"/>
  <c r="O47" s="1"/>
  <c r="G25"/>
  <c r="G33"/>
  <c r="F28"/>
  <c r="F35"/>
  <c r="F41"/>
  <c r="F46"/>
  <c r="I16"/>
  <c r="I29"/>
  <c r="D10" i="15" s="1"/>
  <c r="I35" i="8"/>
  <c r="D39" i="15" s="1"/>
  <c r="I41" i="8"/>
  <c r="I46"/>
  <c r="L9"/>
  <c r="L16"/>
  <c r="L21"/>
  <c r="L34"/>
  <c r="L41"/>
  <c r="L46"/>
  <c r="O15"/>
  <c r="O18"/>
  <c r="O40"/>
  <c r="O46"/>
  <c r="J14"/>
  <c r="J13" s="1"/>
  <c r="N20"/>
  <c r="F12"/>
  <c r="F11" s="1"/>
  <c r="F10" s="1"/>
  <c r="F27"/>
  <c r="F34"/>
  <c r="I15"/>
  <c r="I21"/>
  <c r="L8"/>
  <c r="L18"/>
  <c r="L23"/>
  <c r="L40"/>
  <c r="O23"/>
  <c r="O32"/>
  <c r="O30" s="1"/>
  <c r="O39"/>
  <c r="O45"/>
  <c r="F7"/>
  <c r="F16"/>
  <c r="F21"/>
  <c r="F26"/>
  <c r="F32"/>
  <c r="F30" s="1"/>
  <c r="I7"/>
  <c r="I12"/>
  <c r="I11" s="1"/>
  <c r="I10" s="1"/>
  <c r="I18"/>
  <c r="D29" i="15" s="1"/>
  <c r="I23" i="8"/>
  <c r="L7"/>
  <c r="L27"/>
  <c r="L32"/>
  <c r="L39"/>
  <c r="O7"/>
  <c r="O12"/>
  <c r="O11" s="1"/>
  <c r="O10" s="1"/>
  <c r="O22"/>
  <c r="O27"/>
  <c r="O35"/>
  <c r="O44"/>
  <c r="F19" i="9"/>
  <c r="G24" i="13" s="1"/>
  <c r="G27" s="1"/>
  <c r="E19" i="9"/>
  <c r="F24" i="13" s="1"/>
  <c r="F27" s="1"/>
  <c r="G19" i="9"/>
  <c r="H24" i="13" s="1"/>
  <c r="H27" s="1"/>
  <c r="C26" i="9"/>
  <c r="C28"/>
  <c r="C27"/>
  <c r="E4" i="10"/>
  <c r="H10" i="13" l="1"/>
  <c r="D27" i="15"/>
  <c r="D28"/>
  <c r="D26"/>
  <c r="L30" i="8"/>
  <c r="D46" i="15"/>
  <c r="L48" i="8"/>
  <c r="L47" s="1"/>
  <c r="D45" i="15"/>
  <c r="D37" i="13"/>
  <c r="E43"/>
  <c r="E40" s="1"/>
  <c r="D27"/>
  <c r="D32"/>
  <c r="H5"/>
  <c r="H11"/>
  <c r="H6" s="1"/>
  <c r="I33" i="8"/>
  <c r="G17" i="12" s="1"/>
  <c r="I17" s="1"/>
  <c r="G24" i="8"/>
  <c r="G4" s="1"/>
  <c r="D34" i="13"/>
  <c r="D16"/>
  <c r="D14"/>
  <c r="D29"/>
  <c r="D26"/>
  <c r="D24"/>
  <c r="F6" i="8"/>
  <c r="F5" s="1"/>
  <c r="D24"/>
  <c r="D4" s="1"/>
  <c r="J24"/>
  <c r="J4" s="1"/>
  <c r="M24"/>
  <c r="M4" s="1"/>
  <c r="O14"/>
  <c r="O13" s="1"/>
  <c r="O43"/>
  <c r="O42" s="1"/>
  <c r="O38"/>
  <c r="I43"/>
  <c r="I42" s="1"/>
  <c r="I20"/>
  <c r="I19" s="1"/>
  <c r="L14"/>
  <c r="L13" s="1"/>
  <c r="O25"/>
  <c r="I38"/>
  <c r="L33"/>
  <c r="O6"/>
  <c r="O5" s="1"/>
  <c r="L6"/>
  <c r="L5" s="1"/>
  <c r="I6"/>
  <c r="G14" i="12" s="1"/>
  <c r="I14" s="1"/>
  <c r="I14" i="8"/>
  <c r="I13" s="1"/>
  <c r="O20"/>
  <c r="O19" s="1"/>
  <c r="L43"/>
  <c r="L42" s="1"/>
  <c r="C19" i="9"/>
  <c r="I25" i="8"/>
  <c r="F20"/>
  <c r="F19" s="1"/>
  <c r="L25"/>
  <c r="F25"/>
  <c r="L20"/>
  <c r="L19" s="1"/>
  <c r="F38"/>
  <c r="F14"/>
  <c r="F13" s="1"/>
  <c r="L38"/>
  <c r="F33"/>
  <c r="O33"/>
  <c r="F43"/>
  <c r="C25" i="9"/>
  <c r="F28" i="7"/>
  <c r="F26"/>
  <c r="H26" s="1"/>
  <c r="F25"/>
  <c r="H25" s="1"/>
  <c r="F23"/>
  <c r="H23" s="1"/>
  <c r="F9"/>
  <c r="J12" i="1"/>
  <c r="H12"/>
  <c r="G12"/>
  <c r="E12"/>
  <c r="J11"/>
  <c r="H11"/>
  <c r="F11"/>
  <c r="E11"/>
  <c r="E6" i="7" s="1"/>
  <c r="J10" i="1"/>
  <c r="I10"/>
  <c r="H10"/>
  <c r="E10"/>
  <c r="J9"/>
  <c r="J8" s="1"/>
  <c r="H9"/>
  <c r="H8" s="1"/>
  <c r="E9"/>
  <c r="E17" i="7" s="1"/>
  <c r="C12" i="1"/>
  <c r="C11"/>
  <c r="C10"/>
  <c r="C9"/>
  <c r="C8" s="1"/>
  <c r="I7"/>
  <c r="I12" s="1"/>
  <c r="I6"/>
  <c r="I11" s="1"/>
  <c r="I5"/>
  <c r="D7"/>
  <c r="D12" s="1"/>
  <c r="D6"/>
  <c r="D11" s="1"/>
  <c r="E18" i="7" s="1"/>
  <c r="G7" i="1"/>
  <c r="F7"/>
  <c r="F12" s="1"/>
  <c r="G6"/>
  <c r="G11" s="1"/>
  <c r="F6"/>
  <c r="G5"/>
  <c r="G10" s="1"/>
  <c r="F5"/>
  <c r="F10" s="1"/>
  <c r="I4"/>
  <c r="I9" s="1"/>
  <c r="G4"/>
  <c r="G9" s="1"/>
  <c r="G8" s="1"/>
  <c r="F4"/>
  <c r="F9" s="1"/>
  <c r="F8" s="1"/>
  <c r="D5"/>
  <c r="D10" s="1"/>
  <c r="E19" i="7" s="1"/>
  <c r="D4" i="1"/>
  <c r="D9" s="1"/>
  <c r="D8" s="1"/>
  <c r="L6" i="2"/>
  <c r="J6"/>
  <c r="I6"/>
  <c r="H6"/>
  <c r="F6"/>
  <c r="F7" i="6" s="1"/>
  <c r="E6" i="2"/>
  <c r="D6"/>
  <c r="B6"/>
  <c r="L5"/>
  <c r="K5"/>
  <c r="K6" s="1"/>
  <c r="J5"/>
  <c r="I5"/>
  <c r="H5"/>
  <c r="G5"/>
  <c r="G6" s="1"/>
  <c r="F5"/>
  <c r="E5"/>
  <c r="D5"/>
  <c r="C5"/>
  <c r="C6" s="1"/>
  <c r="B5"/>
  <c r="D16" i="6"/>
  <c r="D15"/>
  <c r="D14"/>
  <c r="D13"/>
  <c r="D12"/>
  <c r="D11"/>
  <c r="D10"/>
  <c r="D9"/>
  <c r="D8"/>
  <c r="D7"/>
  <c r="D6"/>
  <c r="D5"/>
  <c r="N9" i="5"/>
  <c r="N8"/>
  <c r="O8" s="1"/>
  <c r="N7"/>
  <c r="O7" s="1"/>
  <c r="N6"/>
  <c r="O6" s="1"/>
  <c r="N5"/>
  <c r="K9"/>
  <c r="K8"/>
  <c r="L8" s="1"/>
  <c r="K7"/>
  <c r="K6"/>
  <c r="L6" s="1"/>
  <c r="K5"/>
  <c r="H9"/>
  <c r="I9" s="1"/>
  <c r="H8"/>
  <c r="I8" s="1"/>
  <c r="H7"/>
  <c r="I7" s="1"/>
  <c r="H6"/>
  <c r="H5"/>
  <c r="I5" s="1"/>
  <c r="O9"/>
  <c r="O5"/>
  <c r="E9"/>
  <c r="F9" s="1"/>
  <c r="D7" i="12" s="1"/>
  <c r="E8" i="5"/>
  <c r="E7"/>
  <c r="F7" s="1"/>
  <c r="E6"/>
  <c r="F6" s="1"/>
  <c r="E5"/>
  <c r="F5" s="1"/>
  <c r="E34" i="7" l="1"/>
  <c r="E36"/>
  <c r="E53"/>
  <c r="E55"/>
  <c r="E24"/>
  <c r="E56"/>
  <c r="I16" i="6"/>
  <c r="I10"/>
  <c r="F12"/>
  <c r="E48" i="7"/>
  <c r="E44"/>
  <c r="E42"/>
  <c r="E43"/>
  <c r="E20"/>
  <c r="I8" i="1"/>
  <c r="E13" i="7"/>
  <c r="E40"/>
  <c r="E27"/>
  <c r="E54"/>
  <c r="E39"/>
  <c r="E31"/>
  <c r="E33"/>
  <c r="E35"/>
  <c r="E37"/>
  <c r="E30"/>
  <c r="E57"/>
  <c r="E52"/>
  <c r="E38"/>
  <c r="E21"/>
  <c r="E58"/>
  <c r="E49"/>
  <c r="E45"/>
  <c r="E22"/>
  <c r="E50"/>
  <c r="E51"/>
  <c r="E29"/>
  <c r="E8" i="1"/>
  <c r="E7" i="7"/>
  <c r="E8"/>
  <c r="E14"/>
  <c r="I14" i="6"/>
  <c r="I15"/>
  <c r="F13"/>
  <c r="G8" i="12"/>
  <c r="I8" s="1"/>
  <c r="I6" s="1"/>
  <c r="D19" i="15"/>
  <c r="I24" i="8"/>
  <c r="O4" i="5"/>
  <c r="G6" i="9" s="1"/>
  <c r="L24" i="8"/>
  <c r="L4" s="1"/>
  <c r="F8" i="9" s="1"/>
  <c r="F24" i="8"/>
  <c r="I5"/>
  <c r="O24"/>
  <c r="O4" s="1"/>
  <c r="G8" i="9" s="1"/>
  <c r="G6" i="12"/>
  <c r="D6"/>
  <c r="F7"/>
  <c r="F6" s="1"/>
  <c r="D4" i="6"/>
  <c r="D7" i="9" s="1"/>
  <c r="I6" i="5"/>
  <c r="I4" s="1"/>
  <c r="E6" i="9" s="1"/>
  <c r="L5" i="5"/>
  <c r="L9"/>
  <c r="G15" i="12"/>
  <c r="I15" s="1"/>
  <c r="L7" i="5"/>
  <c r="D48" i="15" s="1"/>
  <c r="F42" i="8"/>
  <c r="D18" i="12"/>
  <c r="G4" i="5"/>
  <c r="M4"/>
  <c r="D4"/>
  <c r="J4"/>
  <c r="B4" i="6"/>
  <c r="G16" i="12"/>
  <c r="F8" i="5"/>
  <c r="F4" s="1"/>
  <c r="D6" i="9" s="1"/>
  <c r="J11" i="7"/>
  <c r="K11"/>
  <c r="H11"/>
  <c r="J15"/>
  <c r="K15"/>
  <c r="H15"/>
  <c r="K19"/>
  <c r="H19"/>
  <c r="I23"/>
  <c r="J23"/>
  <c r="K23"/>
  <c r="J42"/>
  <c r="K42"/>
  <c r="H42"/>
  <c r="J46"/>
  <c r="K46"/>
  <c r="H46"/>
  <c r="J50"/>
  <c r="K50"/>
  <c r="H50"/>
  <c r="J55"/>
  <c r="K55"/>
  <c r="H55"/>
  <c r="I59"/>
  <c r="K59"/>
  <c r="H59"/>
  <c r="F5"/>
  <c r="J14"/>
  <c r="K14"/>
  <c r="H14"/>
  <c r="I18"/>
  <c r="K18"/>
  <c r="H18"/>
  <c r="I22"/>
  <c r="K22"/>
  <c r="H22"/>
  <c r="I26"/>
  <c r="J26"/>
  <c r="K26"/>
  <c r="J41"/>
  <c r="K41"/>
  <c r="H41"/>
  <c r="J45"/>
  <c r="K45"/>
  <c r="H45"/>
  <c r="J49"/>
  <c r="K49"/>
  <c r="H49"/>
  <c r="J53"/>
  <c r="K53"/>
  <c r="H53"/>
  <c r="I58"/>
  <c r="K58"/>
  <c r="H58"/>
  <c r="J13"/>
  <c r="K13"/>
  <c r="H13"/>
  <c r="K17"/>
  <c r="H17"/>
  <c r="I21"/>
  <c r="J21"/>
  <c r="H21"/>
  <c r="I25"/>
  <c r="J25"/>
  <c r="K25"/>
  <c r="I38"/>
  <c r="K38"/>
  <c r="H38"/>
  <c r="J44"/>
  <c r="K44"/>
  <c r="H44"/>
  <c r="J48"/>
  <c r="K48"/>
  <c r="H48"/>
  <c r="J52"/>
  <c r="K52"/>
  <c r="H52"/>
  <c r="J57"/>
  <c r="K57"/>
  <c r="H57"/>
  <c r="J12"/>
  <c r="K12"/>
  <c r="H12"/>
  <c r="J16"/>
  <c r="K16"/>
  <c r="H16"/>
  <c r="I20"/>
  <c r="K20"/>
  <c r="H20"/>
  <c r="I24"/>
  <c r="J24"/>
  <c r="K24"/>
  <c r="I29"/>
  <c r="K29"/>
  <c r="H29"/>
  <c r="J43"/>
  <c r="K43"/>
  <c r="H43"/>
  <c r="J47"/>
  <c r="K47"/>
  <c r="H47"/>
  <c r="J51"/>
  <c r="K51"/>
  <c r="H51"/>
  <c r="J56"/>
  <c r="K56"/>
  <c r="H56"/>
  <c r="E59"/>
  <c r="E41"/>
  <c r="E12"/>
  <c r="E32" l="1"/>
  <c r="E46"/>
  <c r="E47"/>
  <c r="E15"/>
  <c r="E16"/>
  <c r="I4" i="8"/>
  <c r="E8" i="9" s="1"/>
  <c r="L4" i="5"/>
  <c r="F6" i="9" s="1"/>
  <c r="C6" s="1"/>
  <c r="F4" i="8"/>
  <c r="D8" i="9" s="1"/>
  <c r="D13" i="12"/>
  <c r="D5" s="1"/>
  <c r="D4" s="1"/>
  <c r="F18"/>
  <c r="F13" s="1"/>
  <c r="F5" s="1"/>
  <c r="F4" s="1"/>
  <c r="G13"/>
  <c r="I16"/>
  <c r="I13" s="1"/>
  <c r="C8" i="9" l="1"/>
  <c r="E10" i="13"/>
  <c r="E11" s="1"/>
  <c r="E6" s="1"/>
  <c r="E5" l="1"/>
  <c r="I17" i="7" l="1"/>
  <c r="J19" l="1"/>
  <c r="G18" i="9" l="1"/>
  <c r="G14" s="1"/>
  <c r="H19" i="13" l="1"/>
  <c r="E18" i="9"/>
  <c r="F18"/>
  <c r="F14" s="1"/>
  <c r="H22" i="13" l="1"/>
  <c r="G19"/>
  <c r="C18" i="9"/>
  <c r="E14"/>
  <c r="H43" i="13" l="1"/>
  <c r="H40" s="1"/>
  <c r="G22"/>
  <c r="F19"/>
  <c r="F22" s="1"/>
  <c r="F43" s="1"/>
  <c r="F40" s="1"/>
  <c r="C14" i="9"/>
  <c r="G43" i="13" l="1"/>
  <c r="G40" s="1"/>
  <c r="D22"/>
  <c r="D43" s="1"/>
  <c r="D19"/>
  <c r="D21" l="1"/>
  <c r="D42" s="1"/>
  <c r="D40" s="1"/>
  <c r="H16" i="6" l="1"/>
  <c r="J16" s="1"/>
  <c r="D43" i="15" s="1"/>
  <c r="D42" s="1"/>
  <c r="E16" i="6"/>
  <c r="G16" s="1"/>
  <c r="K16"/>
  <c r="M16" s="1"/>
  <c r="H9" l="1"/>
  <c r="J9" s="1"/>
  <c r="K8"/>
  <c r="M8" s="1"/>
  <c r="E6"/>
  <c r="G6" s="1"/>
  <c r="H5"/>
  <c r="J5" s="1"/>
  <c r="E5" l="1"/>
  <c r="G5" s="1"/>
  <c r="K9"/>
  <c r="M9" s="1"/>
  <c r="E15"/>
  <c r="G15" s="1"/>
  <c r="E13"/>
  <c r="G13" s="1"/>
  <c r="D6" i="15" s="1"/>
  <c r="H8" i="6"/>
  <c r="J8" s="1"/>
  <c r="E9"/>
  <c r="G9" s="1"/>
  <c r="E14"/>
  <c r="G14" s="1"/>
  <c r="K6"/>
  <c r="M6" s="1"/>
  <c r="E8"/>
  <c r="G8" s="1"/>
  <c r="H13"/>
  <c r="J13" s="1"/>
  <c r="K5"/>
  <c r="M5" s="1"/>
  <c r="H6"/>
  <c r="J6" s="1"/>
  <c r="K13"/>
  <c r="M13" s="1"/>
  <c r="K12"/>
  <c r="G10" i="12" l="1"/>
  <c r="I10" s="1"/>
  <c r="M12" i="6"/>
  <c r="H12"/>
  <c r="E12"/>
  <c r="J12" l="1"/>
  <c r="G12"/>
  <c r="D5" i="15" l="1"/>
  <c r="G11" i="12"/>
  <c r="I11" l="1"/>
  <c r="E10" i="6" l="1"/>
  <c r="G10" l="1"/>
  <c r="K10" l="1"/>
  <c r="M10" s="1"/>
  <c r="H10"/>
  <c r="J10" s="1"/>
  <c r="K15" l="1"/>
  <c r="M15" s="1"/>
  <c r="H15"/>
  <c r="J15" s="1"/>
  <c r="H11" l="1"/>
  <c r="K11" l="1"/>
  <c r="M11" s="1"/>
  <c r="E11"/>
  <c r="G11" s="1"/>
  <c r="H14"/>
  <c r="J14" s="1"/>
  <c r="K14"/>
  <c r="M14" s="1"/>
  <c r="K7"/>
  <c r="M7" s="1"/>
  <c r="H7"/>
  <c r="J7" s="1"/>
  <c r="J12" i="12" s="1"/>
  <c r="E7" i="6"/>
  <c r="G7" s="1"/>
  <c r="J11"/>
  <c r="M4" l="1"/>
  <c r="G7" i="9" s="1"/>
  <c r="K4" i="6"/>
  <c r="H4"/>
  <c r="L12" i="12"/>
  <c r="L9" s="1"/>
  <c r="L5" s="1"/>
  <c r="J9"/>
  <c r="J5" s="1"/>
  <c r="J4" s="1"/>
  <c r="D25" i="15"/>
  <c r="G12" i="12"/>
  <c r="J4" i="6"/>
  <c r="F7" i="9" s="1"/>
  <c r="G4" i="6"/>
  <c r="E7" i="9" s="1"/>
  <c r="E4" i="6"/>
  <c r="L4" i="12" l="1"/>
  <c r="G10" i="13"/>
  <c r="C7" i="9"/>
  <c r="I12" i="12"/>
  <c r="I9" s="1"/>
  <c r="G9"/>
  <c r="G11" i="13" l="1"/>
  <c r="G6" s="1"/>
  <c r="G5"/>
  <c r="D17" i="7" l="1"/>
  <c r="F11" l="1"/>
  <c r="I11" s="1"/>
  <c r="C10" l="1"/>
  <c r="F10" s="1"/>
  <c r="I10" l="1"/>
  <c r="D8"/>
  <c r="D12"/>
  <c r="D15"/>
  <c r="D16" l="1"/>
  <c r="D13"/>
  <c r="D7"/>
  <c r="D6"/>
  <c r="D14"/>
  <c r="D10" l="1"/>
  <c r="C54" l="1"/>
  <c r="F54" s="1"/>
  <c r="J54" s="1"/>
  <c r="C34"/>
  <c r="F34" s="1"/>
  <c r="K34" s="1"/>
  <c r="C36"/>
  <c r="F36" s="1"/>
  <c r="K36" s="1"/>
  <c r="C32"/>
  <c r="F32" s="1"/>
  <c r="K32" s="1"/>
  <c r="C40"/>
  <c r="F40" s="1"/>
  <c r="J40" s="1"/>
  <c r="C39"/>
  <c r="F39" s="1"/>
  <c r="J39" s="1"/>
  <c r="C27"/>
  <c r="F27" s="1"/>
  <c r="D11" i="15" l="1"/>
  <c r="I27" i="7"/>
  <c r="G30" i="12" s="1"/>
  <c r="I30" s="1"/>
  <c r="C8" i="7" l="1"/>
  <c r="F8" s="1"/>
  <c r="I8" l="1"/>
  <c r="C37" l="1"/>
  <c r="F37" s="1"/>
  <c r="I37" s="1"/>
  <c r="G25" i="12" s="1"/>
  <c r="I25" s="1"/>
  <c r="C35" i="7"/>
  <c r="F35" s="1"/>
  <c r="I35" s="1"/>
  <c r="G24" i="12" s="1"/>
  <c r="I24" s="1"/>
  <c r="C33" i="7"/>
  <c r="F33" s="1"/>
  <c r="I33" s="1"/>
  <c r="G23" i="12" s="1"/>
  <c r="I23" s="1"/>
  <c r="C31" i="7"/>
  <c r="F31" s="1"/>
  <c r="I31" s="1"/>
  <c r="G22" i="12" s="1"/>
  <c r="I22" s="1"/>
  <c r="C30" i="7"/>
  <c r="F30" s="1"/>
  <c r="I30" s="1"/>
  <c r="G21" i="12" s="1"/>
  <c r="I21" l="1"/>
  <c r="I20" s="1"/>
  <c r="G20"/>
  <c r="C59" i="7"/>
  <c r="F59" s="1"/>
  <c r="J59" s="1"/>
  <c r="C58"/>
  <c r="F58" s="1"/>
  <c r="J58" s="1"/>
  <c r="C57"/>
  <c r="F57" s="1"/>
  <c r="C56"/>
  <c r="F56" s="1"/>
  <c r="C55"/>
  <c r="F55" s="1"/>
  <c r="C53"/>
  <c r="F53" s="1"/>
  <c r="C52"/>
  <c r="F52" s="1"/>
  <c r="C51"/>
  <c r="F51" s="1"/>
  <c r="C49"/>
  <c r="F49" s="1"/>
  <c r="C50"/>
  <c r="F50" s="1"/>
  <c r="C48"/>
  <c r="F48" s="1"/>
  <c r="C47"/>
  <c r="F47" s="1"/>
  <c r="C46"/>
  <c r="F46" s="1"/>
  <c r="I46" s="1"/>
  <c r="C45"/>
  <c r="F45" s="1"/>
  <c r="I45" s="1"/>
  <c r="C44"/>
  <c r="F44" s="1"/>
  <c r="C43"/>
  <c r="F43" s="1"/>
  <c r="I43" s="1"/>
  <c r="C42"/>
  <c r="F42" s="1"/>
  <c r="I42" s="1"/>
  <c r="C41"/>
  <c r="F41" s="1"/>
  <c r="I41" s="1"/>
  <c r="C38"/>
  <c r="F38" s="1"/>
  <c r="J38" s="1"/>
  <c r="C29"/>
  <c r="F29" s="1"/>
  <c r="J29" s="1"/>
  <c r="C24"/>
  <c r="F24" s="1"/>
  <c r="H24" s="1"/>
  <c r="H4" s="1"/>
  <c r="D9" i="9" s="1"/>
  <c r="C22" i="7"/>
  <c r="F22" s="1"/>
  <c r="J22" s="1"/>
  <c r="C21"/>
  <c r="F21" s="1"/>
  <c r="K21" s="1"/>
  <c r="K4" s="1"/>
  <c r="G9" i="9" s="1"/>
  <c r="G5" s="1"/>
  <c r="C20" i="7"/>
  <c r="F20" s="1"/>
  <c r="J20" s="1"/>
  <c r="C19"/>
  <c r="F19" s="1"/>
  <c r="C18"/>
  <c r="F18" s="1"/>
  <c r="J18" s="1"/>
  <c r="C7"/>
  <c r="I53" l="1"/>
  <c r="G41" i="12" s="1"/>
  <c r="I41" s="1"/>
  <c r="D32" i="15"/>
  <c r="I19" i="7"/>
  <c r="G39" i="12" s="1"/>
  <c r="D30" i="15"/>
  <c r="D5" i="9"/>
  <c r="I48" i="7"/>
  <c r="G34" i="12" s="1"/>
  <c r="I34" s="1"/>
  <c r="D13" i="15"/>
  <c r="D31"/>
  <c r="I52" i="7"/>
  <c r="G40" i="12" s="1"/>
  <c r="I40" s="1"/>
  <c r="D35" i="15"/>
  <c r="I57" i="7"/>
  <c r="G44" i="12" s="1"/>
  <c r="I44" s="1"/>
  <c r="D15" i="15"/>
  <c r="I50" i="7"/>
  <c r="G36" i="12" s="1"/>
  <c r="I36" s="1"/>
  <c r="I47" i="7"/>
  <c r="G33" i="12" s="1"/>
  <c r="I33" s="1"/>
  <c r="D12" i="15"/>
  <c r="D16"/>
  <c r="I51" i="7"/>
  <c r="G37" i="12" s="1"/>
  <c r="I37" s="1"/>
  <c r="D34" i="15"/>
  <c r="I56" i="7"/>
  <c r="G43" i="12" s="1"/>
  <c r="I43" s="1"/>
  <c r="G4" i="9"/>
  <c r="H9" i="13"/>
  <c r="H12" s="1"/>
  <c r="H7" s="1"/>
  <c r="H4" s="1"/>
  <c r="I44" i="7"/>
  <c r="G27" i="12" s="1"/>
  <c r="D40" i="15"/>
  <c r="D37" s="1"/>
  <c r="D36" s="1"/>
  <c r="I49" i="7"/>
  <c r="G35" i="12" s="1"/>
  <c r="I35" s="1"/>
  <c r="D14" i="15"/>
  <c r="D33"/>
  <c r="I55" i="7"/>
  <c r="G42" i="12" s="1"/>
  <c r="I42" s="1"/>
  <c r="C15" i="7"/>
  <c r="F15" s="1"/>
  <c r="C12"/>
  <c r="F12" s="1"/>
  <c r="C16"/>
  <c r="F16" s="1"/>
  <c r="C14"/>
  <c r="F14" s="1"/>
  <c r="I14" s="1"/>
  <c r="G47" i="12" s="1"/>
  <c r="I47" s="1"/>
  <c r="C6" i="7"/>
  <c r="C13"/>
  <c r="F13" s="1"/>
  <c r="I13" s="1"/>
  <c r="G46" i="12" s="1"/>
  <c r="C17" i="7"/>
  <c r="F17" s="1"/>
  <c r="D21" i="15" l="1"/>
  <c r="I15" i="7"/>
  <c r="G31" i="12" s="1"/>
  <c r="I31" s="1"/>
  <c r="G26"/>
  <c r="I27"/>
  <c r="I26" s="1"/>
  <c r="I39"/>
  <c r="I38" s="1"/>
  <c r="G38"/>
  <c r="D20" i="15"/>
  <c r="D18" s="1"/>
  <c r="I12" i="7"/>
  <c r="F4"/>
  <c r="D49" i="15"/>
  <c r="D47" s="1"/>
  <c r="D41" s="1"/>
  <c r="J17" i="7"/>
  <c r="J4" s="1"/>
  <c r="F9" i="9" s="1"/>
  <c r="F5" s="1"/>
  <c r="I16" i="7"/>
  <c r="G32" i="12" s="1"/>
  <c r="I32" s="1"/>
  <c r="D22" i="15"/>
  <c r="D4" i="9"/>
  <c r="E9" i="13"/>
  <c r="E12" s="1"/>
  <c r="I46" i="12"/>
  <c r="I45" s="1"/>
  <c r="G45"/>
  <c r="C4" i="7"/>
  <c r="D4" i="15"/>
  <c r="D24"/>
  <c r="D23" s="1"/>
  <c r="D3" l="1"/>
  <c r="E7" i="13"/>
  <c r="E4" s="1"/>
  <c r="F4" i="9"/>
  <c r="G9" i="13"/>
  <c r="G12" s="1"/>
  <c r="G7" s="1"/>
  <c r="G4" s="1"/>
  <c r="G29" i="12"/>
  <c r="I4" i="7"/>
  <c r="E9" i="9" s="1"/>
  <c r="I29" i="12" l="1"/>
  <c r="I28" s="1"/>
  <c r="I19" s="1"/>
  <c r="I5" s="1"/>
  <c r="G28"/>
  <c r="G19" s="1"/>
  <c r="G5" s="1"/>
  <c r="G4" s="1"/>
  <c r="E5" i="9"/>
  <c r="C9"/>
  <c r="F10" i="13" l="1"/>
  <c r="I4" i="12"/>
  <c r="E4" i="9"/>
  <c r="C4" s="1"/>
  <c r="F9" i="13"/>
  <c r="C5" i="9"/>
  <c r="D9" i="13" l="1"/>
  <c r="D4" s="1"/>
  <c r="F12"/>
  <c r="F11"/>
  <c r="D10"/>
  <c r="F5"/>
  <c r="D11" l="1"/>
  <c r="F6"/>
  <c r="D6" s="1"/>
  <c r="D5"/>
  <c r="F7"/>
  <c r="D7" s="1"/>
  <c r="D12"/>
  <c r="F4" l="1"/>
</calcChain>
</file>

<file path=xl/sharedStrings.xml><?xml version="1.0" encoding="utf-8"?>
<sst xmlns="http://schemas.openxmlformats.org/spreadsheetml/2006/main" count="606" uniqueCount="288">
  <si>
    <t>용량</t>
    <phoneticPr fontId="1" type="noConversion"/>
  </si>
  <si>
    <t>양정</t>
    <phoneticPr fontId="1" type="noConversion"/>
  </si>
  <si>
    <t>비고</t>
    <phoneticPr fontId="1" type="noConversion"/>
  </si>
  <si>
    <t>공사비</t>
    <phoneticPr fontId="1" type="noConversion"/>
  </si>
  <si>
    <t>1m3 당
단가</t>
    <phoneticPr fontId="1" type="noConversion"/>
  </si>
  <si>
    <t>가압장 공사비 산출</t>
    <phoneticPr fontId="1" type="noConversion"/>
  </si>
  <si>
    <t>배수지 공사비 산출</t>
    <phoneticPr fontId="1" type="noConversion"/>
  </si>
  <si>
    <t>공정</t>
    <phoneticPr fontId="1" type="noConversion"/>
  </si>
  <si>
    <t>배수지공</t>
    <phoneticPr fontId="1" type="noConversion"/>
  </si>
  <si>
    <t>진입도로공</t>
    <phoneticPr fontId="1" type="noConversion"/>
  </si>
  <si>
    <t>합계</t>
    <phoneticPr fontId="1" type="noConversion"/>
  </si>
  <si>
    <t>상수관부설 공사비 산출</t>
    <phoneticPr fontId="1" type="noConversion"/>
  </si>
  <si>
    <t>관경</t>
    <phoneticPr fontId="1" type="noConversion"/>
  </si>
  <si>
    <t>관자재비</t>
    <phoneticPr fontId="1" type="noConversion"/>
  </si>
  <si>
    <t>토사구간</t>
    <phoneticPr fontId="1" type="noConversion"/>
  </si>
  <si>
    <t>도로구간</t>
    <phoneticPr fontId="1" type="noConversion"/>
  </si>
  <si>
    <t>주철관</t>
    <phoneticPr fontId="1" type="noConversion"/>
  </si>
  <si>
    <t>강관</t>
    <phoneticPr fontId="1" type="noConversion"/>
  </si>
  <si>
    <t>송수관로 공사비</t>
    <phoneticPr fontId="1" type="noConversion"/>
  </si>
  <si>
    <t>급수구역</t>
    <phoneticPr fontId="1" type="noConversion"/>
  </si>
  <si>
    <t>마산</t>
    <phoneticPr fontId="1" type="noConversion"/>
  </si>
  <si>
    <t>연산</t>
    <phoneticPr fontId="1" type="noConversion"/>
  </si>
  <si>
    <t>노성</t>
    <phoneticPr fontId="1" type="noConversion"/>
  </si>
  <si>
    <t>송수관로 노선</t>
    <phoneticPr fontId="1" type="noConversion"/>
  </si>
  <si>
    <t>한국주유소~마산배수지</t>
    <phoneticPr fontId="1" type="noConversion"/>
  </si>
  <si>
    <t>가야곡분기~가야곡가압장</t>
    <phoneticPr fontId="1" type="noConversion"/>
  </si>
  <si>
    <t>광역상수도~양지배수지</t>
    <phoneticPr fontId="1" type="noConversion"/>
  </si>
  <si>
    <t>벌곡분기~벌곡배수지</t>
    <phoneticPr fontId="1" type="noConversion"/>
  </si>
  <si>
    <t>노성분기~노성송수관로</t>
    <phoneticPr fontId="1" type="noConversion"/>
  </si>
  <si>
    <t>관경</t>
    <phoneticPr fontId="1" type="noConversion"/>
  </si>
  <si>
    <t>2015년</t>
    <phoneticPr fontId="1" type="noConversion"/>
  </si>
  <si>
    <t>단가</t>
    <phoneticPr fontId="1" type="noConversion"/>
  </si>
  <si>
    <t>공사비</t>
    <phoneticPr fontId="1" type="noConversion"/>
  </si>
  <si>
    <t>급수
구역</t>
    <phoneticPr fontId="1" type="noConversion"/>
  </si>
  <si>
    <t>2020년</t>
    <phoneticPr fontId="1" type="noConversion"/>
  </si>
  <si>
    <t>2025년</t>
    <phoneticPr fontId="1" type="noConversion"/>
  </si>
  <si>
    <t>2030년</t>
    <phoneticPr fontId="1" type="noConversion"/>
  </si>
  <si>
    <t>비고</t>
    <phoneticPr fontId="1" type="noConversion"/>
  </si>
  <si>
    <t>단가(원)</t>
    <phoneticPr fontId="1" type="noConversion"/>
  </si>
  <si>
    <t>합계</t>
    <phoneticPr fontId="1" type="noConversion"/>
  </si>
  <si>
    <t>공사비
(백만원)</t>
    <phoneticPr fontId="1" type="noConversion"/>
  </si>
  <si>
    <t>배수지 공사비</t>
    <phoneticPr fontId="1" type="noConversion"/>
  </si>
  <si>
    <t>배수지</t>
    <phoneticPr fontId="1" type="noConversion"/>
  </si>
  <si>
    <t>사업량(m)</t>
    <phoneticPr fontId="1" type="noConversion"/>
  </si>
  <si>
    <t>성동</t>
    <phoneticPr fontId="1" type="noConversion"/>
  </si>
  <si>
    <t>성동</t>
    <phoneticPr fontId="1" type="noConversion"/>
  </si>
  <si>
    <t>봉화</t>
    <phoneticPr fontId="1" type="noConversion"/>
  </si>
  <si>
    <t>논산</t>
    <phoneticPr fontId="1" type="noConversion"/>
  </si>
  <si>
    <t>내동</t>
    <phoneticPr fontId="1" type="noConversion"/>
  </si>
  <si>
    <t>내동</t>
    <phoneticPr fontId="1" type="noConversion"/>
  </si>
  <si>
    <t>내동2</t>
    <phoneticPr fontId="1" type="noConversion"/>
  </si>
  <si>
    <t>내동2</t>
    <phoneticPr fontId="1" type="noConversion"/>
  </si>
  <si>
    <t>마산</t>
    <phoneticPr fontId="1" type="noConversion"/>
  </si>
  <si>
    <t>가야곡</t>
    <phoneticPr fontId="1" type="noConversion"/>
  </si>
  <si>
    <t>가야곡</t>
    <phoneticPr fontId="1" type="noConversion"/>
  </si>
  <si>
    <t>양촌</t>
    <phoneticPr fontId="1" type="noConversion"/>
  </si>
  <si>
    <t>벌곡</t>
    <phoneticPr fontId="1" type="noConversion"/>
  </si>
  <si>
    <t>강경</t>
    <phoneticPr fontId="1" type="noConversion"/>
  </si>
  <si>
    <t>노성</t>
    <phoneticPr fontId="1" type="noConversion"/>
  </si>
  <si>
    <t>양지</t>
    <phoneticPr fontId="1" type="noConversion"/>
  </si>
  <si>
    <t>양지</t>
    <phoneticPr fontId="1" type="noConversion"/>
  </si>
  <si>
    <t>사업량
(㎥)</t>
    <phoneticPr fontId="1" type="noConversion"/>
  </si>
  <si>
    <t>합계</t>
    <phoneticPr fontId="1" type="noConversion"/>
  </si>
  <si>
    <t>단가
(백만원)</t>
    <phoneticPr fontId="1" type="noConversion"/>
  </si>
  <si>
    <t>가압장 공사비</t>
    <phoneticPr fontId="1" type="noConversion"/>
  </si>
  <si>
    <t>1m3 당
단가
(백만원)</t>
    <phoneticPr fontId="1" type="noConversion"/>
  </si>
  <si>
    <t>대흥</t>
    <phoneticPr fontId="1" type="noConversion"/>
  </si>
  <si>
    <t>논산(논산)</t>
    <phoneticPr fontId="1" type="noConversion"/>
  </si>
  <si>
    <t>논산(연산)</t>
    <phoneticPr fontId="1" type="noConversion"/>
  </si>
  <si>
    <t>동산</t>
    <phoneticPr fontId="1" type="noConversion"/>
  </si>
  <si>
    <t>봉화</t>
    <phoneticPr fontId="1" type="noConversion"/>
  </si>
  <si>
    <t>노성2</t>
    <phoneticPr fontId="1" type="noConversion"/>
  </si>
  <si>
    <t>벌곡1</t>
    <phoneticPr fontId="1" type="noConversion"/>
  </si>
  <si>
    <t>벌곡2</t>
    <phoneticPr fontId="1" type="noConversion"/>
  </si>
  <si>
    <t>지산</t>
    <phoneticPr fontId="1" type="noConversion"/>
  </si>
  <si>
    <t>연무</t>
    <phoneticPr fontId="1" type="noConversion"/>
  </si>
  <si>
    <t>성동2</t>
    <phoneticPr fontId="1" type="noConversion"/>
  </si>
  <si>
    <t>성동3</t>
    <phoneticPr fontId="1" type="noConversion"/>
  </si>
  <si>
    <t>성동4</t>
    <phoneticPr fontId="1" type="noConversion"/>
  </si>
  <si>
    <t>황화정</t>
    <phoneticPr fontId="1" type="noConversion"/>
  </si>
  <si>
    <t>북옥</t>
    <phoneticPr fontId="1" type="noConversion"/>
  </si>
  <si>
    <t>양촌</t>
    <phoneticPr fontId="1" type="noConversion"/>
  </si>
  <si>
    <t>표정</t>
    <phoneticPr fontId="1" type="noConversion"/>
  </si>
  <si>
    <t>광석</t>
    <phoneticPr fontId="1" type="noConversion"/>
  </si>
  <si>
    <t>노성3</t>
    <phoneticPr fontId="1" type="noConversion"/>
  </si>
  <si>
    <t>연산1</t>
    <phoneticPr fontId="1" type="noConversion"/>
  </si>
  <si>
    <t>연산2</t>
    <phoneticPr fontId="1" type="noConversion"/>
  </si>
  <si>
    <t>연산3</t>
    <phoneticPr fontId="1" type="noConversion"/>
  </si>
  <si>
    <t>연산4</t>
    <phoneticPr fontId="1" type="noConversion"/>
  </si>
  <si>
    <t>상월1</t>
    <phoneticPr fontId="1" type="noConversion"/>
  </si>
  <si>
    <t>상월2</t>
    <phoneticPr fontId="1" type="noConversion"/>
  </si>
  <si>
    <t>벌실1</t>
    <phoneticPr fontId="1" type="noConversion"/>
  </si>
  <si>
    <t>벌실2</t>
    <phoneticPr fontId="1" type="noConversion"/>
  </si>
  <si>
    <t>벌실3</t>
    <phoneticPr fontId="1" type="noConversion"/>
  </si>
  <si>
    <t>벌실4</t>
    <phoneticPr fontId="1" type="noConversion"/>
  </si>
  <si>
    <t>벌실5</t>
    <phoneticPr fontId="1" type="noConversion"/>
  </si>
  <si>
    <t>가야곡1</t>
    <phoneticPr fontId="1" type="noConversion"/>
  </si>
  <si>
    <t>가야곡2</t>
    <phoneticPr fontId="1" type="noConversion"/>
  </si>
  <si>
    <t>가야곡3</t>
    <phoneticPr fontId="1" type="noConversion"/>
  </si>
  <si>
    <t>가야곡4</t>
    <phoneticPr fontId="1" type="noConversion"/>
  </si>
  <si>
    <t>가야곡5</t>
    <phoneticPr fontId="1" type="noConversion"/>
  </si>
  <si>
    <t>마산1</t>
    <phoneticPr fontId="1" type="noConversion"/>
  </si>
  <si>
    <t>마산2</t>
    <phoneticPr fontId="1" type="noConversion"/>
  </si>
  <si>
    <t>가압장</t>
    <phoneticPr fontId="1" type="noConversion"/>
  </si>
  <si>
    <t>연산</t>
    <phoneticPr fontId="1" type="noConversion"/>
  </si>
  <si>
    <t>연무</t>
    <phoneticPr fontId="1" type="noConversion"/>
  </si>
  <si>
    <t>광석</t>
    <phoneticPr fontId="1" type="noConversion"/>
  </si>
  <si>
    <t>가압설비</t>
    <phoneticPr fontId="1" type="noConversion"/>
  </si>
  <si>
    <t>단계</t>
    <phoneticPr fontId="1" type="noConversion"/>
  </si>
  <si>
    <t>단계별 공사비</t>
    <phoneticPr fontId="1" type="noConversion"/>
  </si>
  <si>
    <t>용량(㎥/일)</t>
    <phoneticPr fontId="1" type="noConversion"/>
  </si>
  <si>
    <t>양정(m)</t>
    <phoneticPr fontId="1" type="noConversion"/>
  </si>
  <si>
    <t>배수관로</t>
    <phoneticPr fontId="1" type="noConversion"/>
  </si>
  <si>
    <t>관경</t>
    <phoneticPr fontId="1" type="noConversion"/>
  </si>
  <si>
    <t>광석 지방상수도</t>
    <phoneticPr fontId="1" type="noConversion"/>
  </si>
  <si>
    <t>통수능 부족</t>
    <phoneticPr fontId="1" type="noConversion"/>
  </si>
  <si>
    <t>가야곡 지방상수도</t>
    <phoneticPr fontId="1" type="noConversion"/>
  </si>
  <si>
    <t>전용 공업용수도</t>
    <phoneticPr fontId="1" type="noConversion"/>
  </si>
  <si>
    <t>지방상수도 변환지역</t>
    <phoneticPr fontId="1" type="noConversion"/>
  </si>
  <si>
    <t>벌곡 지방상수도</t>
    <phoneticPr fontId="1" type="noConversion"/>
  </si>
  <si>
    <t>노성상월 지방상수도</t>
    <phoneticPr fontId="1" type="noConversion"/>
  </si>
  <si>
    <t>논산산단</t>
    <phoneticPr fontId="1" type="noConversion"/>
  </si>
  <si>
    <t>소계</t>
    <phoneticPr fontId="1" type="noConversion"/>
  </si>
  <si>
    <t>합 계</t>
    <phoneticPr fontId="1" type="noConversion"/>
  </si>
  <si>
    <t>소계</t>
    <phoneticPr fontId="1" type="noConversion"/>
  </si>
  <si>
    <t>소 계</t>
    <phoneticPr fontId="1" type="noConversion"/>
  </si>
  <si>
    <t>소 계</t>
    <phoneticPr fontId="1" type="noConversion"/>
  </si>
  <si>
    <t>노성·상월 지방상수도
(잔여분)</t>
    <phoneticPr fontId="1" type="noConversion"/>
  </si>
  <si>
    <t>구분</t>
    <phoneticPr fontId="1" type="noConversion"/>
  </si>
  <si>
    <t>시설확충계획</t>
    <phoneticPr fontId="1" type="noConversion"/>
  </si>
  <si>
    <t>배수관로</t>
    <phoneticPr fontId="1" type="noConversion"/>
  </si>
  <si>
    <t>송수관로</t>
    <phoneticPr fontId="1" type="noConversion"/>
  </si>
  <si>
    <t>급수관로</t>
    <phoneticPr fontId="1" type="noConversion"/>
  </si>
  <si>
    <t>송수관로</t>
    <phoneticPr fontId="1" type="noConversion"/>
  </si>
  <si>
    <t>1. 시설확충계획</t>
    <phoneticPr fontId="1" type="noConversion"/>
  </si>
  <si>
    <t>2. 시설개량계획</t>
    <phoneticPr fontId="1" type="noConversion"/>
  </si>
  <si>
    <t>노후관로 개량</t>
    <phoneticPr fontId="1" type="noConversion"/>
  </si>
  <si>
    <t>- 송수관로</t>
    <phoneticPr fontId="1" type="noConversion"/>
  </si>
  <si>
    <t>- 배수지</t>
    <phoneticPr fontId="1" type="noConversion"/>
  </si>
  <si>
    <t>- 배수관로</t>
    <phoneticPr fontId="1" type="noConversion"/>
  </si>
  <si>
    <t>- 가압장</t>
    <phoneticPr fontId="1" type="noConversion"/>
  </si>
  <si>
    <t>- 감압변</t>
    <phoneticPr fontId="1" type="noConversion"/>
  </si>
  <si>
    <t>- 배수지 개량</t>
    <phoneticPr fontId="1" type="noConversion"/>
  </si>
  <si>
    <t>3. 마을상수도</t>
    <phoneticPr fontId="1" type="noConversion"/>
  </si>
  <si>
    <t>5. 유지관리</t>
    <phoneticPr fontId="1" type="noConversion"/>
  </si>
  <si>
    <t>6. 상수도 안정화</t>
    <phoneticPr fontId="1" type="noConversion"/>
  </si>
  <si>
    <t>2020년</t>
    <phoneticPr fontId="1" type="noConversion"/>
  </si>
  <si>
    <t>총 합계</t>
    <phoneticPr fontId="1" type="noConversion"/>
  </si>
  <si>
    <t>구분</t>
    <phoneticPr fontId="1" type="noConversion"/>
  </si>
  <si>
    <t>노후관로 개량 공사비</t>
    <phoneticPr fontId="1" type="noConversion"/>
  </si>
  <si>
    <t>배수관로 공사비</t>
    <phoneticPr fontId="1" type="noConversion"/>
  </si>
  <si>
    <t>단계별 소요사업비</t>
    <phoneticPr fontId="1" type="noConversion"/>
  </si>
  <si>
    <t>유지관리비</t>
    <phoneticPr fontId="1" type="noConversion"/>
  </si>
  <si>
    <t>관망기술진단비</t>
    <phoneticPr fontId="1" type="noConversion"/>
  </si>
  <si>
    <t>시설물 안전점검비</t>
    <phoneticPr fontId="1" type="noConversion"/>
  </si>
  <si>
    <t>상시 유지관리비</t>
    <phoneticPr fontId="1" type="noConversion"/>
  </si>
  <si>
    <t>물수요관리 사업비</t>
    <phoneticPr fontId="1" type="noConversion"/>
  </si>
  <si>
    <t>유지관리비용</t>
    <phoneticPr fontId="1" type="noConversion"/>
  </si>
  <si>
    <t>총 계</t>
    <phoneticPr fontId="1" type="noConversion"/>
  </si>
  <si>
    <t>유수율제고</t>
    <phoneticPr fontId="1" type="noConversion"/>
  </si>
  <si>
    <t>노후계량기 교체</t>
    <phoneticPr fontId="1" type="noConversion"/>
  </si>
  <si>
    <t>절수기기 보급</t>
    <phoneticPr fontId="1" type="noConversion"/>
  </si>
  <si>
    <t>빗물이용시설</t>
    <phoneticPr fontId="1" type="noConversion"/>
  </si>
  <si>
    <t>처리수 재이용시설</t>
    <phoneticPr fontId="1" type="noConversion"/>
  </si>
  <si>
    <t>교육 홍보</t>
    <phoneticPr fontId="1" type="noConversion"/>
  </si>
  <si>
    <t>처리수재이용 시설</t>
    <phoneticPr fontId="1" type="noConversion"/>
  </si>
  <si>
    <t>-노후관로 개량</t>
    <phoneticPr fontId="1" type="noConversion"/>
  </si>
  <si>
    <t>-노후계량기 교체</t>
    <phoneticPr fontId="1" type="noConversion"/>
  </si>
  <si>
    <t>-절수기기 보급</t>
    <phoneticPr fontId="1" type="noConversion"/>
  </si>
  <si>
    <t>-빗물이용시설</t>
    <phoneticPr fontId="1" type="noConversion"/>
  </si>
  <si>
    <t>-처리수재이용 시설</t>
    <phoneticPr fontId="1" type="noConversion"/>
  </si>
  <si>
    <t>-교육, 홍보</t>
    <phoneticPr fontId="1" type="noConversion"/>
  </si>
  <si>
    <t>-상시 유지관리비</t>
    <phoneticPr fontId="1" type="noConversion"/>
  </si>
  <si>
    <t>-관망기술진단비</t>
    <phoneticPr fontId="1" type="noConversion"/>
  </si>
  <si>
    <t>-시설물 안전점검비</t>
    <phoneticPr fontId="1" type="noConversion"/>
  </si>
  <si>
    <t>구  분</t>
    <phoneticPr fontId="1" type="noConversion"/>
  </si>
  <si>
    <t>- 마을상수도 개량</t>
    <phoneticPr fontId="1" type="noConversion"/>
  </si>
  <si>
    <t>- 폐공처리</t>
    <phoneticPr fontId="1" type="noConversion"/>
  </si>
  <si>
    <t>- 유지관리</t>
    <phoneticPr fontId="1" type="noConversion"/>
  </si>
  <si>
    <t>국비지원사업</t>
    <phoneticPr fontId="1" type="noConversion"/>
  </si>
  <si>
    <t>계</t>
    <phoneticPr fontId="1" type="noConversion"/>
  </si>
  <si>
    <t>국비</t>
    <phoneticPr fontId="1" type="noConversion"/>
  </si>
  <si>
    <t>병사1</t>
    <phoneticPr fontId="1" type="noConversion"/>
  </si>
  <si>
    <t>병사2</t>
    <phoneticPr fontId="1" type="noConversion"/>
  </si>
  <si>
    <t>구암1</t>
    <phoneticPr fontId="1" type="noConversion"/>
  </si>
  <si>
    <t>구암2</t>
    <phoneticPr fontId="1" type="noConversion"/>
  </si>
  <si>
    <t>화곡</t>
    <phoneticPr fontId="1" type="noConversion"/>
  </si>
  <si>
    <t>총  합계</t>
    <phoneticPr fontId="1" type="noConversion"/>
  </si>
  <si>
    <t>물 수요관리</t>
    <phoneticPr fontId="1" type="noConversion"/>
  </si>
  <si>
    <t>지원비율</t>
    <phoneticPr fontId="1" type="noConversion"/>
  </si>
  <si>
    <t>2030년</t>
    <phoneticPr fontId="1" type="noConversion"/>
  </si>
  <si>
    <t>총 사업비</t>
    <phoneticPr fontId="1" type="noConversion"/>
  </si>
  <si>
    <t>단계별 사업비</t>
    <phoneticPr fontId="1" type="noConversion"/>
  </si>
  <si>
    <t>합계</t>
    <phoneticPr fontId="1" type="noConversion"/>
  </si>
  <si>
    <t>단계별 재원조달계획</t>
    <phoneticPr fontId="1" type="noConversion"/>
  </si>
  <si>
    <t>비고</t>
    <phoneticPr fontId="1" type="noConversion"/>
  </si>
  <si>
    <t>지방비</t>
    <phoneticPr fontId="1" type="noConversion"/>
  </si>
  <si>
    <t>민간자본</t>
    <phoneticPr fontId="1" type="noConversion"/>
  </si>
  <si>
    <t>시설개량계획</t>
    <phoneticPr fontId="1" type="noConversion"/>
  </si>
  <si>
    <t>마을상수도</t>
    <phoneticPr fontId="1" type="noConversion"/>
  </si>
  <si>
    <t>물수요관리</t>
    <phoneticPr fontId="1" type="noConversion"/>
  </si>
  <si>
    <t>유지관리</t>
    <phoneticPr fontId="1" type="noConversion"/>
  </si>
  <si>
    <t>상수도안정화</t>
    <phoneticPr fontId="1" type="noConversion"/>
  </si>
  <si>
    <t>논산시 수도정비기본계획 사업비</t>
    <phoneticPr fontId="1" type="noConversion"/>
  </si>
  <si>
    <t>-수도정비기본계획</t>
    <phoneticPr fontId="1" type="noConversion"/>
  </si>
  <si>
    <t>논산시 수도정비기본계획 재원조달계획</t>
    <phoneticPr fontId="1" type="noConversion"/>
  </si>
  <si>
    <t>마을상수도 제외</t>
    <phoneticPr fontId="1" type="noConversion"/>
  </si>
  <si>
    <t>광역상수도</t>
    <phoneticPr fontId="1" type="noConversion"/>
  </si>
  <si>
    <t>상수도시설 안정화 재정계획</t>
    <phoneticPr fontId="1" type="noConversion"/>
  </si>
  <si>
    <t>노선명</t>
    <phoneticPr fontId="1" type="noConversion"/>
  </si>
  <si>
    <t>지역간
연계관로</t>
    <phoneticPr fontId="1" type="noConversion"/>
  </si>
  <si>
    <t>채운~마산 
급수구역간 비상연계</t>
    <phoneticPr fontId="1" type="noConversion"/>
  </si>
  <si>
    <t>부적~논산 
급수구역간 비상연계</t>
    <phoneticPr fontId="1" type="noConversion"/>
  </si>
  <si>
    <t>부적1~부적2 
급수분구간 비상연계</t>
    <phoneticPr fontId="1" type="noConversion"/>
  </si>
  <si>
    <t>마산~연산(양촌) 
급수구역간 비상연계</t>
    <phoneticPr fontId="1" type="noConversion"/>
  </si>
  <si>
    <t>소계</t>
    <phoneticPr fontId="1" type="noConversion"/>
  </si>
  <si>
    <t>추진</t>
    <phoneticPr fontId="1" type="noConversion"/>
  </si>
  <si>
    <t>관경</t>
    <phoneticPr fontId="1" type="noConversion"/>
  </si>
  <si>
    <t>2015년</t>
    <phoneticPr fontId="1" type="noConversion"/>
  </si>
  <si>
    <t>2020년</t>
    <phoneticPr fontId="1" type="noConversion"/>
  </si>
  <si>
    <t>2025년</t>
    <phoneticPr fontId="1" type="noConversion"/>
  </si>
  <si>
    <t>2030년</t>
    <phoneticPr fontId="1" type="noConversion"/>
  </si>
  <si>
    <t>합계</t>
    <phoneticPr fontId="1" type="noConversion"/>
  </si>
  <si>
    <t>4. 상수도 수요관리</t>
    <phoneticPr fontId="1" type="noConversion"/>
  </si>
  <si>
    <t>-비상 연계관로</t>
    <phoneticPr fontId="1" type="noConversion"/>
  </si>
  <si>
    <t>단가(원)</t>
    <phoneticPr fontId="1" type="noConversion"/>
  </si>
  <si>
    <t>-현대화계획</t>
    <phoneticPr fontId="1" type="noConversion"/>
  </si>
  <si>
    <t>마을상수도 개량</t>
    <phoneticPr fontId="1" type="noConversion"/>
  </si>
  <si>
    <t>벌곡배수지</t>
    <phoneticPr fontId="1" type="noConversion"/>
  </si>
  <si>
    <t>논산배수지</t>
    <phoneticPr fontId="1" type="noConversion"/>
  </si>
  <si>
    <t>양촌배수지</t>
    <phoneticPr fontId="1" type="noConversion"/>
  </si>
  <si>
    <t>연산 지방상수도</t>
    <phoneticPr fontId="1" type="noConversion"/>
  </si>
  <si>
    <t>연산 지방상수도</t>
    <phoneticPr fontId="1" type="noConversion"/>
  </si>
  <si>
    <t>- 통합관리시스템 구축</t>
    <phoneticPr fontId="1" type="noConversion"/>
  </si>
  <si>
    <t>도비</t>
    <phoneticPr fontId="1" type="noConversion"/>
  </si>
  <si>
    <t>시비</t>
    <phoneticPr fontId="1" type="noConversion"/>
  </si>
  <si>
    <t>상월 지방상수도</t>
    <phoneticPr fontId="1" type="noConversion"/>
  </si>
  <si>
    <t>노성</t>
    <phoneticPr fontId="1" type="noConversion"/>
  </si>
  <si>
    <t>노성2</t>
    <phoneticPr fontId="1" type="noConversion"/>
  </si>
  <si>
    <t>기타</t>
    <phoneticPr fontId="1" type="noConversion"/>
  </si>
  <si>
    <t>사업</t>
    <phoneticPr fontId="1" type="noConversion"/>
  </si>
  <si>
    <t>벌곡지방상수도</t>
    <phoneticPr fontId="1" type="noConversion"/>
  </si>
  <si>
    <t>배수시설</t>
    <phoneticPr fontId="1" type="noConversion"/>
  </si>
  <si>
    <t>논산배수지 증설</t>
    <phoneticPr fontId="1" type="noConversion"/>
  </si>
  <si>
    <t>벌곡배수지 신설</t>
    <phoneticPr fontId="1" type="noConversion"/>
  </si>
  <si>
    <t>배수가압장</t>
    <phoneticPr fontId="1" type="noConversion"/>
  </si>
  <si>
    <t>벌실2</t>
  </si>
  <si>
    <t>벌실3</t>
  </si>
  <si>
    <t>벌실4</t>
  </si>
  <si>
    <t>벌실5</t>
  </si>
  <si>
    <t>감압변</t>
    <phoneticPr fontId="1" type="noConversion"/>
  </si>
  <si>
    <t>-</t>
    <phoneticPr fontId="1" type="noConversion"/>
  </si>
  <si>
    <t>송수시설</t>
    <phoneticPr fontId="1" type="noConversion"/>
  </si>
  <si>
    <t>송수가압장</t>
    <phoneticPr fontId="1" type="noConversion"/>
  </si>
  <si>
    <t>벌곡2</t>
  </si>
  <si>
    <t>규모</t>
    <phoneticPr fontId="1" type="noConversion"/>
  </si>
  <si>
    <t>사업비</t>
    <phoneticPr fontId="1" type="noConversion"/>
  </si>
  <si>
    <t>가야곡지방상수도</t>
    <phoneticPr fontId="1" type="noConversion"/>
  </si>
  <si>
    <t>연산지방상수도</t>
    <phoneticPr fontId="1" type="noConversion"/>
  </si>
  <si>
    <t>양촌배수지 증설</t>
    <phoneticPr fontId="1" type="noConversion"/>
  </si>
  <si>
    <t>전용공업용수</t>
    <phoneticPr fontId="1" type="noConversion"/>
  </si>
  <si>
    <t>양지배수지 신설</t>
    <phoneticPr fontId="1" type="noConversion"/>
  </si>
  <si>
    <t>주요사업 사업비</t>
    <phoneticPr fontId="1" type="noConversion"/>
  </si>
  <si>
    <t>양촌2</t>
    <phoneticPr fontId="1" type="noConversion"/>
  </si>
  <si>
    <t>부적2</t>
    <phoneticPr fontId="1" type="noConversion"/>
  </si>
  <si>
    <t>부적3</t>
    <phoneticPr fontId="1" type="noConversion"/>
  </si>
  <si>
    <t>채운</t>
    <phoneticPr fontId="1" type="noConversion"/>
  </si>
  <si>
    <t>채운1</t>
    <phoneticPr fontId="1" type="noConversion"/>
  </si>
  <si>
    <t>양촌2</t>
    <phoneticPr fontId="1" type="noConversion"/>
  </si>
  <si>
    <t>2016년</t>
  </si>
  <si>
    <t>2017년</t>
  </si>
  <si>
    <t>2018년</t>
  </si>
  <si>
    <t>2019년</t>
  </si>
  <si>
    <t>2020년</t>
  </si>
  <si>
    <t>2021년</t>
  </si>
  <si>
    <t>2022년</t>
  </si>
  <si>
    <t>2023년</t>
  </si>
  <si>
    <t>2024년</t>
  </si>
  <si>
    <t>2025년</t>
  </si>
  <si>
    <t>2026년</t>
  </si>
  <si>
    <t>2027년</t>
  </si>
  <si>
    <t>2028년</t>
  </si>
  <si>
    <t>2029년</t>
  </si>
  <si>
    <t>2030년</t>
  </si>
  <si>
    <t>연무</t>
    <phoneticPr fontId="1" type="noConversion"/>
  </si>
  <si>
    <t>광석</t>
    <phoneticPr fontId="1" type="noConversion"/>
  </si>
  <si>
    <t>구암1</t>
    <phoneticPr fontId="1" type="noConversion"/>
  </si>
  <si>
    <t>구암2</t>
    <phoneticPr fontId="1" type="noConversion"/>
  </si>
</sst>
</file>

<file path=xl/styles.xml><?xml version="1.0" encoding="utf-8"?>
<styleSheet xmlns="http://schemas.openxmlformats.org/spreadsheetml/2006/main">
  <numFmts count="8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0,000&quot; ㎥/일&quot;"/>
    <numFmt numFmtId="178" formatCode="#,##0.000_ "/>
    <numFmt numFmtId="179" formatCode="&quot;D&quot;0"/>
    <numFmt numFmtId="180" formatCode="&quot;D&quot;00"/>
    <numFmt numFmtId="181" formatCode="0_ 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돋움"/>
      <family val="3"/>
      <charset val="129"/>
    </font>
    <font>
      <b/>
      <sz val="12"/>
      <color theme="1"/>
      <name val="돋움"/>
      <family val="3"/>
      <charset val="129"/>
    </font>
    <font>
      <sz val="11"/>
      <name val="돋움"/>
      <family val="3"/>
      <charset val="129"/>
    </font>
    <font>
      <sz val="9"/>
      <name val="돋움"/>
      <family val="3"/>
      <charset val="129"/>
    </font>
    <font>
      <b/>
      <sz val="9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11"/>
      <color theme="1"/>
      <name val="한양신명조"/>
      <family val="3"/>
      <charset val="129"/>
    </font>
    <font>
      <sz val="10"/>
      <color theme="1"/>
      <name val="한양신명조"/>
      <family val="3"/>
      <charset val="129"/>
    </font>
    <font>
      <b/>
      <sz val="10"/>
      <color theme="1"/>
      <name val="한양신명조"/>
      <family val="3"/>
      <charset val="129"/>
    </font>
    <font>
      <b/>
      <sz val="11"/>
      <color theme="1"/>
      <name val="한양신명조"/>
      <family val="3"/>
      <charset val="129"/>
    </font>
    <font>
      <sz val="9"/>
      <color rgb="FFFF0000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BBBB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1" xfId="0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right" vertical="center"/>
    </xf>
    <xf numFmtId="179" fontId="2" fillId="0" borderId="1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8" fillId="0" borderId="1" xfId="0" quotePrefix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right" vertical="center"/>
    </xf>
    <xf numFmtId="9" fontId="2" fillId="3" borderId="1" xfId="2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right" vertical="center"/>
    </xf>
    <xf numFmtId="9" fontId="2" fillId="2" borderId="1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9" fontId="2" fillId="0" borderId="5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9" fontId="2" fillId="4" borderId="1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41" fontId="2" fillId="0" borderId="1" xfId="3" applyFont="1" applyBorder="1" applyAlignment="1">
      <alignment horizontal="center" vertical="center"/>
    </xf>
    <xf numFmtId="41" fontId="2" fillId="4" borderId="1" xfId="3" applyFont="1" applyFill="1" applyBorder="1" applyAlignment="1">
      <alignment horizontal="center" vertical="center"/>
    </xf>
    <xf numFmtId="41" fontId="2" fillId="6" borderId="1" xfId="3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76" fontId="2" fillId="0" borderId="1" xfId="3" applyNumberFormat="1" applyFont="1" applyBorder="1" applyAlignment="1">
      <alignment vertical="center"/>
    </xf>
    <xf numFmtId="176" fontId="2" fillId="6" borderId="1" xfId="0" applyNumberFormat="1" applyFont="1" applyFill="1" applyBorder="1" applyAlignment="1">
      <alignment vertical="center"/>
    </xf>
    <xf numFmtId="176" fontId="2" fillId="4" borderId="1" xfId="0" applyNumberFormat="1" applyFont="1" applyFill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5" xfId="0" applyFont="1" applyBorder="1" applyAlignment="1">
      <alignment vertical="center" wrapText="1"/>
    </xf>
    <xf numFmtId="3" fontId="12" fillId="0" borderId="15" xfId="0" applyNumberFormat="1" applyFont="1" applyBorder="1" applyAlignment="1">
      <alignment vertical="center" wrapText="1"/>
    </xf>
    <xf numFmtId="0" fontId="13" fillId="7" borderId="15" xfId="0" applyFont="1" applyFill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3" fontId="11" fillId="0" borderId="15" xfId="0" applyNumberFormat="1" applyFont="1" applyBorder="1" applyAlignment="1">
      <alignment vertical="center" wrapText="1"/>
    </xf>
    <xf numFmtId="0" fontId="14" fillId="7" borderId="15" xfId="0" applyFont="1" applyFill="1" applyBorder="1" applyAlignment="1">
      <alignment vertical="center" wrapText="1"/>
    </xf>
    <xf numFmtId="181" fontId="2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 applyAlignment="1">
      <alignment horizontal="center" vertical="center"/>
    </xf>
    <xf numFmtId="178" fontId="15" fillId="0" borderId="1" xfId="0" applyNumberFormat="1" applyFont="1" applyBorder="1" applyAlignment="1">
      <alignment horizontal="center" vertical="center"/>
    </xf>
    <xf numFmtId="176" fontId="15" fillId="0" borderId="1" xfId="1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right" vertical="center"/>
    </xf>
    <xf numFmtId="176" fontId="15" fillId="2" borderId="1" xfId="0" applyNumberFormat="1" applyFont="1" applyFill="1" applyBorder="1" applyAlignment="1">
      <alignment horizontal="center" vertical="center"/>
    </xf>
    <xf numFmtId="178" fontId="15" fillId="2" borderId="1" xfId="0" applyNumberFormat="1" applyFont="1" applyFill="1" applyBorder="1" applyAlignment="1">
      <alignment horizontal="center" vertical="center"/>
    </xf>
    <xf numFmtId="176" fontId="15" fillId="2" borderId="1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2" fontId="2" fillId="0" borderId="5" xfId="0" applyNumberFormat="1" applyFont="1" applyBorder="1" applyAlignment="1">
      <alignment horizontal="center" vertical="center"/>
    </xf>
    <xf numFmtId="42" fontId="2" fillId="0" borderId="6" xfId="0" applyNumberFormat="1" applyFont="1" applyBorder="1" applyAlignment="1">
      <alignment horizontal="center" vertical="center"/>
    </xf>
    <xf numFmtId="42" fontId="2" fillId="0" borderId="1" xfId="0" applyNumberFormat="1" applyFont="1" applyBorder="1" applyAlignment="1">
      <alignment horizontal="center" vertical="center"/>
    </xf>
    <xf numFmtId="42" fontId="2" fillId="0" borderId="2" xfId="0" applyNumberFormat="1" applyFont="1" applyBorder="1" applyAlignment="1">
      <alignment horizontal="center" vertical="center"/>
    </xf>
    <xf numFmtId="42" fontId="2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</cellXfs>
  <cellStyles count="4">
    <cellStyle name="백분율" xfId="2" builtinId="5"/>
    <cellStyle name="쉼표 [0]" xfId="3" builtinId="6"/>
    <cellStyle name="쉼표 [0] 3" xfId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3%20&#49548;&#44508;&#47784;%20&#51116;&#51221;&#44228;&#5492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.1%20&#49884;&#49444;&#44228;&#54925;(&#45436;&#49328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사업비"/>
      <sheetName val="마을,소규모 급수시설"/>
      <sheetName val="사업비-"/>
      <sheetName val="개량사업비 산정기준"/>
      <sheetName val="개량사업비산출"/>
      <sheetName val="지하수 폐공비용"/>
      <sheetName val="Sheet1"/>
    </sheetNames>
    <sheetDataSet>
      <sheetData sheetId="0" refreshError="1"/>
      <sheetData sheetId="1" refreshError="1"/>
      <sheetData sheetId="2">
        <row r="5">
          <cell r="D5">
            <v>3362</v>
          </cell>
          <cell r="E5">
            <v>0</v>
          </cell>
          <cell r="F5">
            <v>0</v>
          </cell>
          <cell r="G5">
            <v>0</v>
          </cell>
        </row>
        <row r="12">
          <cell r="D12">
            <v>571</v>
          </cell>
          <cell r="E12">
            <v>3888</v>
          </cell>
          <cell r="F12">
            <v>0</v>
          </cell>
          <cell r="G12">
            <v>0</v>
          </cell>
        </row>
        <row r="15">
          <cell r="E15">
            <v>20</v>
          </cell>
          <cell r="F15">
            <v>28</v>
          </cell>
          <cell r="G15">
            <v>1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송수관로"/>
      <sheetName val="2.배수지"/>
      <sheetName val="3.배수관로"/>
      <sheetName val="4.가압장"/>
      <sheetName val="5.안정화"/>
    </sheetNames>
    <sheetDataSet>
      <sheetData sheetId="0">
        <row r="6">
          <cell r="J6">
            <v>13400</v>
          </cell>
        </row>
        <row r="7">
          <cell r="I7">
            <v>9840</v>
          </cell>
        </row>
        <row r="8">
          <cell r="H8">
            <v>2850</v>
          </cell>
        </row>
      </sheetData>
      <sheetData sheetId="1">
        <row r="5">
          <cell r="J5">
            <v>0</v>
          </cell>
          <cell r="L5">
            <v>0</v>
          </cell>
          <cell r="N5">
            <v>0</v>
          </cell>
        </row>
        <row r="6">
          <cell r="J6">
            <v>0</v>
          </cell>
          <cell r="L6">
            <v>0</v>
          </cell>
          <cell r="N6">
            <v>0</v>
          </cell>
        </row>
        <row r="7">
          <cell r="J7">
            <v>7575</v>
          </cell>
          <cell r="L7">
            <v>0</v>
          </cell>
          <cell r="N7">
            <v>0</v>
          </cell>
        </row>
        <row r="8">
          <cell r="J8">
            <v>0</v>
          </cell>
          <cell r="L8">
            <v>0</v>
          </cell>
          <cell r="N8">
            <v>0</v>
          </cell>
        </row>
        <row r="9">
          <cell r="J9">
            <v>0</v>
          </cell>
          <cell r="L9">
            <v>0</v>
          </cell>
          <cell r="N9">
            <v>0</v>
          </cell>
        </row>
        <row r="10">
          <cell r="J10">
            <v>0</v>
          </cell>
          <cell r="L10">
            <v>2564</v>
          </cell>
          <cell r="N10">
            <v>0</v>
          </cell>
        </row>
        <row r="11">
          <cell r="J11">
            <v>0</v>
          </cell>
          <cell r="L11">
            <v>0</v>
          </cell>
          <cell r="N11">
            <v>0</v>
          </cell>
        </row>
        <row r="12">
          <cell r="J12">
            <v>1600</v>
          </cell>
          <cell r="L12">
            <v>0</v>
          </cell>
          <cell r="N12">
            <v>0</v>
          </cell>
        </row>
        <row r="13">
          <cell r="J13">
            <v>400</v>
          </cell>
          <cell r="L13">
            <v>0</v>
          </cell>
          <cell r="N13">
            <v>0</v>
          </cell>
        </row>
        <row r="14">
          <cell r="J14">
            <v>0</v>
          </cell>
          <cell r="L14">
            <v>696</v>
          </cell>
          <cell r="N14">
            <v>0</v>
          </cell>
        </row>
        <row r="15">
          <cell r="J15">
            <v>0</v>
          </cell>
          <cell r="L15">
            <v>400</v>
          </cell>
          <cell r="N15">
            <v>0</v>
          </cell>
        </row>
        <row r="16">
          <cell r="J16">
            <v>0</v>
          </cell>
          <cell r="L16">
            <v>1900</v>
          </cell>
          <cell r="N16">
            <v>0</v>
          </cell>
        </row>
      </sheetData>
      <sheetData sheetId="2">
        <row r="19">
          <cell r="G19">
            <v>31590</v>
          </cell>
        </row>
        <row r="20">
          <cell r="G20">
            <v>15180</v>
          </cell>
        </row>
        <row r="21">
          <cell r="G21">
            <v>9540</v>
          </cell>
        </row>
        <row r="24">
          <cell r="H24">
            <v>330</v>
          </cell>
        </row>
        <row r="27">
          <cell r="G27">
            <v>11880</v>
          </cell>
        </row>
        <row r="28">
          <cell r="G28">
            <v>27350</v>
          </cell>
        </row>
        <row r="29">
          <cell r="G29">
            <v>1850</v>
          </cell>
        </row>
        <row r="30">
          <cell r="G30">
            <v>3770</v>
          </cell>
        </row>
        <row r="33">
          <cell r="G33">
            <v>5090</v>
          </cell>
        </row>
        <row r="34">
          <cell r="G34">
            <v>3190</v>
          </cell>
        </row>
        <row r="35">
          <cell r="G35">
            <v>1240</v>
          </cell>
        </row>
        <row r="37">
          <cell r="H37">
            <v>1300</v>
          </cell>
        </row>
        <row r="38">
          <cell r="H38">
            <v>800</v>
          </cell>
        </row>
        <row r="41">
          <cell r="G41">
            <v>7520</v>
          </cell>
        </row>
        <row r="42">
          <cell r="G42">
            <v>2930</v>
          </cell>
        </row>
        <row r="44">
          <cell r="G44">
            <v>1060</v>
          </cell>
        </row>
        <row r="45">
          <cell r="G45">
            <v>810</v>
          </cell>
        </row>
        <row r="46">
          <cell r="G46">
            <v>240</v>
          </cell>
        </row>
        <row r="48">
          <cell r="G48">
            <v>31680</v>
          </cell>
        </row>
        <row r="49">
          <cell r="G49">
            <v>15460</v>
          </cell>
        </row>
        <row r="50">
          <cell r="G50">
            <v>7780</v>
          </cell>
        </row>
        <row r="51">
          <cell r="G51">
            <v>1790</v>
          </cell>
        </row>
        <row r="53">
          <cell r="G53">
            <v>11430</v>
          </cell>
        </row>
        <row r="54">
          <cell r="G54">
            <v>2130</v>
          </cell>
        </row>
        <row r="55">
          <cell r="G55">
            <v>5370</v>
          </cell>
        </row>
        <row r="57">
          <cell r="G57">
            <v>4110</v>
          </cell>
        </row>
        <row r="60">
          <cell r="F60">
            <v>15920</v>
          </cell>
        </row>
        <row r="61">
          <cell r="F61">
            <v>5760</v>
          </cell>
        </row>
        <row r="62">
          <cell r="F62">
            <v>2800</v>
          </cell>
        </row>
        <row r="65">
          <cell r="H65">
            <v>1600</v>
          </cell>
        </row>
      </sheetData>
      <sheetData sheetId="3">
        <row r="5">
          <cell r="K5">
            <v>2</v>
          </cell>
          <cell r="M5">
            <v>50</v>
          </cell>
          <cell r="O5">
            <v>28940</v>
          </cell>
        </row>
        <row r="6">
          <cell r="K6">
            <v>2</v>
          </cell>
          <cell r="M6">
            <v>76</v>
          </cell>
          <cell r="O6">
            <v>9070</v>
          </cell>
        </row>
        <row r="7">
          <cell r="K7">
            <v>2</v>
          </cell>
          <cell r="M7">
            <v>80</v>
          </cell>
          <cell r="O7">
            <v>13680</v>
          </cell>
        </row>
        <row r="12">
          <cell r="K12">
            <v>2</v>
          </cell>
          <cell r="M12">
            <v>40</v>
          </cell>
          <cell r="O12">
            <v>4900</v>
          </cell>
        </row>
        <row r="14">
          <cell r="K14">
            <v>2</v>
          </cell>
          <cell r="M14">
            <v>89</v>
          </cell>
          <cell r="O14">
            <v>3740</v>
          </cell>
        </row>
        <row r="15">
          <cell r="K15">
            <v>2</v>
          </cell>
          <cell r="M15">
            <v>50</v>
          </cell>
          <cell r="O15">
            <v>2590</v>
          </cell>
        </row>
        <row r="16">
          <cell r="K16">
            <v>2</v>
          </cell>
          <cell r="M16">
            <v>85</v>
          </cell>
          <cell r="O16">
            <v>790</v>
          </cell>
        </row>
        <row r="17">
          <cell r="K17">
            <v>2</v>
          </cell>
          <cell r="M17">
            <v>85</v>
          </cell>
          <cell r="O17">
            <v>790</v>
          </cell>
        </row>
        <row r="18">
          <cell r="K18">
            <v>3</v>
          </cell>
          <cell r="M18">
            <v>50</v>
          </cell>
          <cell r="O18">
            <v>3740</v>
          </cell>
        </row>
        <row r="19">
          <cell r="K19">
            <v>3</v>
          </cell>
          <cell r="M19">
            <v>35</v>
          </cell>
          <cell r="O19">
            <v>24190</v>
          </cell>
        </row>
        <row r="20">
          <cell r="M20">
            <v>35</v>
          </cell>
          <cell r="O20">
            <v>12100</v>
          </cell>
        </row>
        <row r="21">
          <cell r="K21">
            <v>3</v>
          </cell>
          <cell r="M21">
            <v>50</v>
          </cell>
          <cell r="O21">
            <v>1730</v>
          </cell>
        </row>
        <row r="22">
          <cell r="K22">
            <v>4</v>
          </cell>
          <cell r="M22">
            <v>30</v>
          </cell>
          <cell r="O22">
            <v>720</v>
          </cell>
        </row>
        <row r="23">
          <cell r="K23">
            <v>3</v>
          </cell>
          <cell r="M23">
            <v>20</v>
          </cell>
          <cell r="O23">
            <v>20</v>
          </cell>
        </row>
        <row r="25">
          <cell r="K25">
            <v>1</v>
          </cell>
          <cell r="M25">
            <v>50</v>
          </cell>
          <cell r="O25">
            <v>240</v>
          </cell>
        </row>
        <row r="28">
          <cell r="K28">
            <v>2</v>
          </cell>
          <cell r="M28">
            <v>30</v>
          </cell>
          <cell r="O28">
            <v>300</v>
          </cell>
        </row>
        <row r="30">
          <cell r="K30">
            <v>3</v>
          </cell>
          <cell r="M30">
            <v>15</v>
          </cell>
          <cell r="O30">
            <v>360</v>
          </cell>
        </row>
        <row r="31">
          <cell r="K31">
            <v>2</v>
          </cell>
          <cell r="M31">
            <v>18</v>
          </cell>
          <cell r="O31">
            <v>90</v>
          </cell>
        </row>
        <row r="32">
          <cell r="K32">
            <v>2</v>
          </cell>
          <cell r="M32">
            <v>32</v>
          </cell>
          <cell r="O32">
            <v>30</v>
          </cell>
        </row>
        <row r="33">
          <cell r="K33">
            <v>4</v>
          </cell>
          <cell r="M33">
            <v>50</v>
          </cell>
          <cell r="O33">
            <v>140</v>
          </cell>
        </row>
        <row r="34">
          <cell r="K34">
            <v>2</v>
          </cell>
          <cell r="M34">
            <v>15</v>
          </cell>
          <cell r="O34">
            <v>70</v>
          </cell>
        </row>
        <row r="35">
          <cell r="K35">
            <v>4</v>
          </cell>
          <cell r="M35">
            <v>35</v>
          </cell>
          <cell r="O35">
            <v>120</v>
          </cell>
        </row>
        <row r="36">
          <cell r="K36">
            <v>2</v>
          </cell>
          <cell r="M36">
            <v>15</v>
          </cell>
          <cell r="O36">
            <v>15</v>
          </cell>
        </row>
        <row r="37">
          <cell r="K37">
            <v>4</v>
          </cell>
          <cell r="M37">
            <v>40</v>
          </cell>
          <cell r="O37">
            <v>29</v>
          </cell>
        </row>
        <row r="38">
          <cell r="K38">
            <v>2</v>
          </cell>
          <cell r="M38">
            <v>20</v>
          </cell>
          <cell r="O38">
            <v>10</v>
          </cell>
        </row>
        <row r="39">
          <cell r="K39">
            <v>3</v>
          </cell>
          <cell r="M39">
            <v>20</v>
          </cell>
          <cell r="O39">
            <v>120</v>
          </cell>
        </row>
        <row r="40">
          <cell r="K40">
            <v>3</v>
          </cell>
          <cell r="M40">
            <v>30</v>
          </cell>
          <cell r="O40">
            <v>10</v>
          </cell>
        </row>
        <row r="41">
          <cell r="K41">
            <v>3</v>
          </cell>
          <cell r="M41">
            <v>30</v>
          </cell>
          <cell r="O41">
            <v>360</v>
          </cell>
        </row>
        <row r="42">
          <cell r="K42">
            <v>2</v>
          </cell>
          <cell r="M42">
            <v>40</v>
          </cell>
          <cell r="O42">
            <v>2450</v>
          </cell>
        </row>
        <row r="43">
          <cell r="K43">
            <v>2</v>
          </cell>
          <cell r="M43">
            <v>40</v>
          </cell>
          <cell r="O43">
            <v>720</v>
          </cell>
        </row>
        <row r="44">
          <cell r="K44">
            <v>2</v>
          </cell>
          <cell r="M44">
            <v>70</v>
          </cell>
          <cell r="O44">
            <v>1440</v>
          </cell>
        </row>
        <row r="45">
          <cell r="K45">
            <v>2</v>
          </cell>
          <cell r="M45">
            <v>55</v>
          </cell>
          <cell r="O45">
            <v>400</v>
          </cell>
        </row>
        <row r="46">
          <cell r="K46">
            <v>2</v>
          </cell>
          <cell r="M46">
            <v>40</v>
          </cell>
          <cell r="O46">
            <v>600</v>
          </cell>
        </row>
        <row r="47">
          <cell r="K47">
            <v>2</v>
          </cell>
          <cell r="M47">
            <v>60</v>
          </cell>
          <cell r="O47">
            <v>1200</v>
          </cell>
        </row>
        <row r="48">
          <cell r="K48">
            <v>2</v>
          </cell>
          <cell r="M48">
            <v>50</v>
          </cell>
          <cell r="O48">
            <v>350</v>
          </cell>
        </row>
        <row r="49">
          <cell r="K49">
            <v>2</v>
          </cell>
          <cell r="M49">
            <v>60</v>
          </cell>
          <cell r="O49">
            <v>100</v>
          </cell>
        </row>
        <row r="50">
          <cell r="K50">
            <v>2</v>
          </cell>
          <cell r="M50">
            <v>20</v>
          </cell>
          <cell r="O50">
            <v>14</v>
          </cell>
        </row>
        <row r="51">
          <cell r="K51">
            <v>2</v>
          </cell>
          <cell r="M51">
            <v>15</v>
          </cell>
          <cell r="O51">
            <v>60</v>
          </cell>
        </row>
        <row r="52">
          <cell r="K52">
            <v>2</v>
          </cell>
          <cell r="M52">
            <v>20</v>
          </cell>
          <cell r="O52">
            <v>14</v>
          </cell>
        </row>
        <row r="53">
          <cell r="K53">
            <v>2</v>
          </cell>
          <cell r="M53">
            <v>30</v>
          </cell>
          <cell r="O53">
            <v>480</v>
          </cell>
        </row>
        <row r="54">
          <cell r="K54">
            <v>2</v>
          </cell>
          <cell r="M54">
            <v>35</v>
          </cell>
          <cell r="O54">
            <v>320</v>
          </cell>
        </row>
        <row r="55">
          <cell r="K55">
            <v>3</v>
          </cell>
          <cell r="M55">
            <v>30</v>
          </cell>
          <cell r="O55">
            <v>1440</v>
          </cell>
        </row>
        <row r="56">
          <cell r="K56">
            <v>2</v>
          </cell>
          <cell r="M56">
            <v>40</v>
          </cell>
          <cell r="O56">
            <v>240</v>
          </cell>
        </row>
        <row r="57">
          <cell r="K57">
            <v>2</v>
          </cell>
          <cell r="M57">
            <v>40</v>
          </cell>
          <cell r="O57">
            <v>140</v>
          </cell>
        </row>
        <row r="58">
          <cell r="K58">
            <v>2</v>
          </cell>
          <cell r="M58">
            <v>20</v>
          </cell>
          <cell r="O58">
            <v>14</v>
          </cell>
        </row>
        <row r="59">
          <cell r="K59">
            <v>3</v>
          </cell>
          <cell r="M59">
            <v>20</v>
          </cell>
          <cell r="O59">
            <v>220</v>
          </cell>
        </row>
        <row r="60">
          <cell r="K60">
            <v>3</v>
          </cell>
          <cell r="M60">
            <v>50</v>
          </cell>
          <cell r="O60">
            <v>2880</v>
          </cell>
        </row>
      </sheetData>
      <sheetData sheetId="4">
        <row r="6">
          <cell r="F6">
            <v>0</v>
          </cell>
          <cell r="G6">
            <v>0</v>
          </cell>
          <cell r="H6">
            <v>310</v>
          </cell>
          <cell r="I6">
            <v>0</v>
          </cell>
        </row>
        <row r="7">
          <cell r="F7">
            <v>0</v>
          </cell>
          <cell r="G7">
            <v>0</v>
          </cell>
          <cell r="H7">
            <v>40</v>
          </cell>
          <cell r="I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F10">
            <v>0</v>
          </cell>
          <cell r="G10">
            <v>0</v>
          </cell>
          <cell r="H10">
            <v>270</v>
          </cell>
          <cell r="I10">
            <v>0</v>
          </cell>
        </row>
        <row r="12">
          <cell r="F12">
            <v>0</v>
          </cell>
          <cell r="G12">
            <v>0</v>
          </cell>
          <cell r="H12">
            <v>320</v>
          </cell>
          <cell r="I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5">
          <cell r="F15">
            <v>0</v>
          </cell>
          <cell r="G15">
            <v>0</v>
          </cell>
          <cell r="H15">
            <v>2200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showZeros="0" tabSelected="1" view="pageBreakPreview" zoomScaleSheetLayoutView="100" workbookViewId="0">
      <selection activeCell="D4" sqref="D4:H38"/>
    </sheetView>
  </sheetViews>
  <sheetFormatPr defaultRowHeight="20.100000000000001" customHeight="1"/>
  <cols>
    <col min="1" max="1" width="10.625" style="1" customWidth="1"/>
    <col min="2" max="3" width="7.125" style="1" customWidth="1"/>
    <col min="4" max="8" width="9.625" style="1" customWidth="1"/>
    <col min="9" max="9" width="8.625" style="1" customWidth="1"/>
    <col min="10" max="16384" width="9" style="1"/>
  </cols>
  <sheetData>
    <row r="1" spans="1:9" ht="35.1" customHeight="1">
      <c r="A1" s="2" t="s">
        <v>205</v>
      </c>
    </row>
    <row r="2" spans="1:9" ht="18" customHeight="1">
      <c r="A2" s="96" t="s">
        <v>175</v>
      </c>
      <c r="B2" s="99"/>
      <c r="C2" s="100"/>
      <c r="D2" s="87" t="s">
        <v>193</v>
      </c>
      <c r="E2" s="87" t="s">
        <v>194</v>
      </c>
      <c r="F2" s="87"/>
      <c r="G2" s="87"/>
      <c r="H2" s="87"/>
      <c r="I2" s="87" t="s">
        <v>195</v>
      </c>
    </row>
    <row r="3" spans="1:9" ht="18" customHeight="1">
      <c r="A3" s="98"/>
      <c r="B3" s="101"/>
      <c r="C3" s="102"/>
      <c r="D3" s="87"/>
      <c r="E3" s="3" t="s">
        <v>30</v>
      </c>
      <c r="F3" s="3" t="s">
        <v>34</v>
      </c>
      <c r="G3" s="3" t="s">
        <v>35</v>
      </c>
      <c r="H3" s="3" t="s">
        <v>36</v>
      </c>
      <c r="I3" s="87"/>
    </row>
    <row r="4" spans="1:9" ht="18" customHeight="1">
      <c r="A4" s="96" t="s">
        <v>147</v>
      </c>
      <c r="B4" s="91" t="s">
        <v>180</v>
      </c>
      <c r="C4" s="92"/>
      <c r="D4" s="12">
        <f>D9+D14+D19+D24+D29+D34</f>
        <v>151335</v>
      </c>
      <c r="E4" s="12">
        <f>SUM(E5:E8)</f>
        <v>14837</v>
      </c>
      <c r="F4" s="12">
        <f>SUM(F5:F8)</f>
        <v>95487</v>
      </c>
      <c r="G4" s="12">
        <f>SUM(G5:G8)</f>
        <v>30740</v>
      </c>
      <c r="H4" s="12">
        <f>SUM(H5:H8)</f>
        <v>10271</v>
      </c>
      <c r="I4" s="3"/>
    </row>
    <row r="5" spans="1:9" ht="18" customHeight="1">
      <c r="A5" s="97"/>
      <c r="B5" s="91" t="s">
        <v>181</v>
      </c>
      <c r="C5" s="92"/>
      <c r="D5" s="12">
        <f t="shared" ref="D5:D8" si="0">SUM(E5:H5)</f>
        <v>73302</v>
      </c>
      <c r="E5" s="12">
        <f>SUMIF($B$9:$B$38,$B5,E$9:E$38)</f>
        <v>8121</v>
      </c>
      <c r="F5" s="12">
        <f>SUMIF($B$9:$B$38,$B5,F$9:F$38)</f>
        <v>58381</v>
      </c>
      <c r="G5" s="12">
        <f>SUMIF($B$9:$B$38,$B5,G$9:G$38)</f>
        <v>3243</v>
      </c>
      <c r="H5" s="12">
        <f>SUMIF($B$9:$B$38,$B5,H$9:H$38)</f>
        <v>3557</v>
      </c>
      <c r="I5" s="3"/>
    </row>
    <row r="6" spans="1:9" ht="18" customHeight="1">
      <c r="A6" s="97"/>
      <c r="B6" s="94" t="s">
        <v>196</v>
      </c>
      <c r="C6" s="44" t="s">
        <v>234</v>
      </c>
      <c r="D6" s="12">
        <f>SUM(E6:H6)</f>
        <v>11628</v>
      </c>
      <c r="E6" s="12">
        <f t="shared" ref="E6:H7" si="1">SUMIF($C$9:$C$38,$C6,E$9:E$38)</f>
        <v>920</v>
      </c>
      <c r="F6" s="12">
        <f t="shared" si="1"/>
        <v>9542</v>
      </c>
      <c r="G6" s="12">
        <f t="shared" si="1"/>
        <v>556</v>
      </c>
      <c r="H6" s="12">
        <f t="shared" si="1"/>
        <v>610</v>
      </c>
      <c r="I6" s="3"/>
    </row>
    <row r="7" spans="1:9" ht="18" customHeight="1">
      <c r="A7" s="97"/>
      <c r="B7" s="95"/>
      <c r="C7" s="44" t="s">
        <v>235</v>
      </c>
      <c r="D7" s="12">
        <f>SUM(E7:H7)</f>
        <v>65808</v>
      </c>
      <c r="E7" s="12">
        <f t="shared" si="1"/>
        <v>5622</v>
      </c>
      <c r="F7" s="12">
        <f t="shared" si="1"/>
        <v>27441</v>
      </c>
      <c r="G7" s="12">
        <f t="shared" si="1"/>
        <v>26791</v>
      </c>
      <c r="H7" s="12">
        <f t="shared" si="1"/>
        <v>5954</v>
      </c>
      <c r="I7" s="43"/>
    </row>
    <row r="8" spans="1:9" ht="18" customHeight="1">
      <c r="A8" s="98"/>
      <c r="B8" s="91" t="s">
        <v>197</v>
      </c>
      <c r="C8" s="92"/>
      <c r="D8" s="12">
        <f t="shared" si="0"/>
        <v>597</v>
      </c>
      <c r="E8" s="12">
        <f>SUMIF($B$9:$B$38,$B8,E$9:E$38)</f>
        <v>174</v>
      </c>
      <c r="F8" s="12">
        <f>SUMIF($B$9:$B$38,$B8,F$9:F$38)</f>
        <v>123</v>
      </c>
      <c r="G8" s="12">
        <f>SUMIF($B$9:$B$38,$B8,G$9:G$38)</f>
        <v>150</v>
      </c>
      <c r="H8" s="12">
        <f>SUMIF($B$9:$B$38,$B8,H$9:H$38)</f>
        <v>150</v>
      </c>
      <c r="I8" s="3"/>
    </row>
    <row r="9" spans="1:9" ht="18" customHeight="1">
      <c r="A9" s="87" t="s">
        <v>129</v>
      </c>
      <c r="B9" s="91" t="s">
        <v>180</v>
      </c>
      <c r="C9" s="92"/>
      <c r="D9" s="12">
        <f>SUM(E9:H9)</f>
        <v>107670</v>
      </c>
      <c r="E9" s="12">
        <f>사업비집계!D5</f>
        <v>7756</v>
      </c>
      <c r="F9" s="12">
        <f>사업비집계!E5</f>
        <v>79495</v>
      </c>
      <c r="G9" s="12">
        <f>사업비집계!F5</f>
        <v>20036</v>
      </c>
      <c r="H9" s="12">
        <f>사업비집계!G5</f>
        <v>383</v>
      </c>
      <c r="I9" s="3"/>
    </row>
    <row r="10" spans="1:9" ht="18" customHeight="1">
      <c r="A10" s="87"/>
      <c r="B10" s="91" t="s">
        <v>181</v>
      </c>
      <c r="C10" s="92"/>
      <c r="D10" s="12">
        <f t="shared" ref="D10:D38" si="2">SUM(E10:H10)</f>
        <v>56135</v>
      </c>
      <c r="E10" s="12">
        <f>'8.국비지원'!F5</f>
        <v>5368</v>
      </c>
      <c r="F10" s="12">
        <f>'8.국비지원'!I5</f>
        <v>50767</v>
      </c>
      <c r="G10" s="12">
        <f>'8.국비지원'!L5</f>
        <v>0</v>
      </c>
      <c r="H10" s="12">
        <f>'8.국비지원'!O5</f>
        <v>0</v>
      </c>
      <c r="I10" s="3"/>
    </row>
    <row r="11" spans="1:9" ht="18" customHeight="1">
      <c r="A11" s="87"/>
      <c r="B11" s="94" t="s">
        <v>196</v>
      </c>
      <c r="C11" s="44" t="s">
        <v>234</v>
      </c>
      <c r="D11" s="12">
        <f t="shared" si="2"/>
        <v>9623</v>
      </c>
      <c r="E11" s="12">
        <f>ROUND(E10/70*12,0)</f>
        <v>920</v>
      </c>
      <c r="F11" s="12">
        <f>ROUND(F10/70*12,0)</f>
        <v>8703</v>
      </c>
      <c r="G11" s="12">
        <f>ROUND(G10/70*12,0)</f>
        <v>0</v>
      </c>
      <c r="H11" s="12">
        <f>ROUND(H10/70*12,0)</f>
        <v>0</v>
      </c>
      <c r="I11" s="3"/>
    </row>
    <row r="12" spans="1:9" ht="18" customHeight="1">
      <c r="A12" s="87"/>
      <c r="B12" s="95"/>
      <c r="C12" s="44" t="s">
        <v>235</v>
      </c>
      <c r="D12" s="12">
        <f t="shared" si="2"/>
        <v>41912</v>
      </c>
      <c r="E12" s="12">
        <f>E9-E10-E11-E13</f>
        <v>1468</v>
      </c>
      <c r="F12" s="12">
        <f>F9-F10-F11-F13</f>
        <v>20025</v>
      </c>
      <c r="G12" s="12">
        <f>G9-G10-G11-G13</f>
        <v>20036</v>
      </c>
      <c r="H12" s="12">
        <f>H9-H10-H11-H13</f>
        <v>383</v>
      </c>
      <c r="I12" s="43"/>
    </row>
    <row r="13" spans="1:9" ht="18" customHeight="1">
      <c r="A13" s="87"/>
      <c r="B13" s="91" t="s">
        <v>197</v>
      </c>
      <c r="C13" s="92"/>
      <c r="D13" s="12">
        <f t="shared" si="2"/>
        <v>0</v>
      </c>
      <c r="E13" s="12"/>
      <c r="F13" s="12"/>
      <c r="G13" s="12"/>
      <c r="H13" s="12"/>
      <c r="I13" s="3"/>
    </row>
    <row r="14" spans="1:9" ht="18" customHeight="1">
      <c r="A14" s="103" t="s">
        <v>198</v>
      </c>
      <c r="B14" s="91" t="s">
        <v>180</v>
      </c>
      <c r="C14" s="92"/>
      <c r="D14" s="12">
        <f t="shared" si="2"/>
        <v>15399</v>
      </c>
      <c r="E14" s="12">
        <f>사업비집계!D11</f>
        <v>0</v>
      </c>
      <c r="F14" s="12">
        <f>사업비집계!E11</f>
        <v>5650</v>
      </c>
      <c r="G14" s="12">
        <f>사업비집계!F11</f>
        <v>4667</v>
      </c>
      <c r="H14" s="12">
        <f>사업비집계!G11</f>
        <v>5082</v>
      </c>
      <c r="I14" s="3"/>
    </row>
    <row r="15" spans="1:9" ht="18" customHeight="1">
      <c r="A15" s="104"/>
      <c r="B15" s="91" t="s">
        <v>181</v>
      </c>
      <c r="C15" s="92"/>
      <c r="D15" s="12">
        <f t="shared" si="2"/>
        <v>10755</v>
      </c>
      <c r="E15" s="12">
        <f>'8.국비지원'!F50</f>
        <v>0</v>
      </c>
      <c r="F15" s="12">
        <f>'8.국비지원'!I50</f>
        <v>3955</v>
      </c>
      <c r="G15" s="12">
        <f>'8.국비지원'!L50</f>
        <v>3243</v>
      </c>
      <c r="H15" s="12">
        <f>'8.국비지원'!O50</f>
        <v>3557</v>
      </c>
      <c r="I15" s="3"/>
    </row>
    <row r="16" spans="1:9" ht="18" customHeight="1">
      <c r="A16" s="104"/>
      <c r="B16" s="94" t="s">
        <v>196</v>
      </c>
      <c r="C16" s="44" t="s">
        <v>234</v>
      </c>
      <c r="D16" s="12">
        <f t="shared" si="2"/>
        <v>1844</v>
      </c>
      <c r="E16" s="12">
        <f>ROUND(E15/70*12,0)</f>
        <v>0</v>
      </c>
      <c r="F16" s="12">
        <f>ROUND(F15/70*12,0)</f>
        <v>678</v>
      </c>
      <c r="G16" s="12">
        <f>ROUND(G15/70*12,0)</f>
        <v>556</v>
      </c>
      <c r="H16" s="12">
        <f>ROUND(H15/70*12,0)</f>
        <v>610</v>
      </c>
      <c r="I16" s="3"/>
    </row>
    <row r="17" spans="1:9" ht="18" customHeight="1">
      <c r="A17" s="104"/>
      <c r="B17" s="95"/>
      <c r="C17" s="44" t="s">
        <v>235</v>
      </c>
      <c r="D17" s="12">
        <f t="shared" si="2"/>
        <v>2800</v>
      </c>
      <c r="E17" s="12">
        <f>E14-E15-E16-E18</f>
        <v>0</v>
      </c>
      <c r="F17" s="12">
        <f>F14-F15-F16-F18</f>
        <v>1017</v>
      </c>
      <c r="G17" s="12">
        <f>G14-G15-G16-G18</f>
        <v>868</v>
      </c>
      <c r="H17" s="12">
        <f>H14-H15-H16-H18</f>
        <v>915</v>
      </c>
      <c r="I17" s="43"/>
    </row>
    <row r="18" spans="1:9" ht="18" customHeight="1">
      <c r="A18" s="105"/>
      <c r="B18" s="91" t="s">
        <v>197</v>
      </c>
      <c r="C18" s="92"/>
      <c r="D18" s="12">
        <f t="shared" si="2"/>
        <v>0</v>
      </c>
      <c r="E18" s="12"/>
      <c r="F18" s="12"/>
      <c r="G18" s="12"/>
      <c r="H18" s="12"/>
      <c r="I18" s="3"/>
    </row>
    <row r="19" spans="1:9" ht="18" customHeight="1">
      <c r="A19" s="103" t="s">
        <v>199</v>
      </c>
      <c r="B19" s="91" t="s">
        <v>180</v>
      </c>
      <c r="C19" s="92"/>
      <c r="D19" s="12">
        <f t="shared" si="2"/>
        <v>8190</v>
      </c>
      <c r="E19" s="12">
        <f>사업비집계!D14</f>
        <v>3953</v>
      </c>
      <c r="F19" s="12">
        <f>사업비집계!E14</f>
        <v>4008</v>
      </c>
      <c r="G19" s="12">
        <f>사업비집계!F14</f>
        <v>128</v>
      </c>
      <c r="H19" s="12">
        <f>사업비집계!G14</f>
        <v>101</v>
      </c>
      <c r="I19" s="3"/>
    </row>
    <row r="20" spans="1:9" ht="18" customHeight="1">
      <c r="A20" s="104"/>
      <c r="B20" s="91" t="s">
        <v>181</v>
      </c>
      <c r="C20" s="92"/>
      <c r="D20" s="12">
        <f t="shared" si="2"/>
        <v>5475</v>
      </c>
      <c r="E20" s="12">
        <f>'8.국비지원'!F52</f>
        <v>2753</v>
      </c>
      <c r="F20" s="12">
        <f>'8.국비지원'!I52</f>
        <v>2722</v>
      </c>
      <c r="G20" s="12">
        <f>'8.국비지원'!L52</f>
        <v>0</v>
      </c>
      <c r="H20" s="12">
        <f>'8.국비지원'!O52</f>
        <v>0</v>
      </c>
      <c r="I20" s="3"/>
    </row>
    <row r="21" spans="1:9" ht="18" customHeight="1">
      <c r="A21" s="104"/>
      <c r="B21" s="94" t="s">
        <v>196</v>
      </c>
      <c r="C21" s="44" t="s">
        <v>234</v>
      </c>
      <c r="D21" s="12">
        <f t="shared" si="2"/>
        <v>0</v>
      </c>
      <c r="E21" s="12"/>
      <c r="F21" s="12"/>
      <c r="G21" s="12"/>
      <c r="H21" s="12"/>
      <c r="I21" s="3"/>
    </row>
    <row r="22" spans="1:9" ht="18" customHeight="1">
      <c r="A22" s="104"/>
      <c r="B22" s="95"/>
      <c r="C22" s="44" t="s">
        <v>235</v>
      </c>
      <c r="D22" s="12">
        <f t="shared" si="2"/>
        <v>2715</v>
      </c>
      <c r="E22" s="12">
        <f>E19-E20-E21-E23</f>
        <v>1200</v>
      </c>
      <c r="F22" s="12">
        <f>F19-F20-F21-F23</f>
        <v>1286</v>
      </c>
      <c r="G22" s="12">
        <f>G19-G20-G21-G23</f>
        <v>128</v>
      </c>
      <c r="H22" s="12">
        <f>H19-H20-H21-H23</f>
        <v>101</v>
      </c>
      <c r="I22" s="43"/>
    </row>
    <row r="23" spans="1:9" ht="18" customHeight="1">
      <c r="A23" s="105"/>
      <c r="B23" s="91" t="s">
        <v>197</v>
      </c>
      <c r="C23" s="92"/>
      <c r="D23" s="12">
        <f t="shared" si="2"/>
        <v>0</v>
      </c>
      <c r="E23" s="12"/>
      <c r="F23" s="12"/>
      <c r="G23" s="12"/>
      <c r="H23" s="12"/>
      <c r="I23" s="3"/>
    </row>
    <row r="24" spans="1:9" ht="18" customHeight="1">
      <c r="A24" s="103" t="s">
        <v>200</v>
      </c>
      <c r="B24" s="91" t="s">
        <v>180</v>
      </c>
      <c r="C24" s="92"/>
      <c r="D24" s="12">
        <f t="shared" si="2"/>
        <v>4530</v>
      </c>
      <c r="E24" s="12">
        <f>사업비집계!D19</f>
        <v>675</v>
      </c>
      <c r="F24" s="12">
        <f>사업비집계!E19</f>
        <v>2402</v>
      </c>
      <c r="G24" s="12">
        <f>사업비집계!F19</f>
        <v>680</v>
      </c>
      <c r="H24" s="12">
        <f>사업비집계!G19</f>
        <v>773</v>
      </c>
      <c r="I24" s="3"/>
    </row>
    <row r="25" spans="1:9" ht="18" customHeight="1">
      <c r="A25" s="104"/>
      <c r="B25" s="91" t="s">
        <v>181</v>
      </c>
      <c r="C25" s="92"/>
      <c r="D25" s="12">
        <f t="shared" si="2"/>
        <v>937</v>
      </c>
      <c r="E25" s="12">
        <f>'8.국비지원'!F48</f>
        <v>0</v>
      </c>
      <c r="F25" s="12">
        <f>'8.국비지원'!I48</f>
        <v>937</v>
      </c>
      <c r="G25" s="12">
        <f>'8.국비지원'!L48</f>
        <v>0</v>
      </c>
      <c r="H25" s="12">
        <f>'8.국비지원'!O48</f>
        <v>0</v>
      </c>
      <c r="I25" s="3"/>
    </row>
    <row r="26" spans="1:9" ht="18" customHeight="1">
      <c r="A26" s="104"/>
      <c r="B26" s="94" t="s">
        <v>196</v>
      </c>
      <c r="C26" s="44" t="s">
        <v>234</v>
      </c>
      <c r="D26" s="12">
        <f t="shared" si="2"/>
        <v>161</v>
      </c>
      <c r="E26" s="12">
        <f>ROUND(E25/70*12,0)</f>
        <v>0</v>
      </c>
      <c r="F26" s="12">
        <f>ROUND(F25/70*12,0)</f>
        <v>161</v>
      </c>
      <c r="G26" s="12">
        <f>ROUND(G25/70*12,0)</f>
        <v>0</v>
      </c>
      <c r="H26" s="12">
        <f>ROUND(H25/70*12,0)</f>
        <v>0</v>
      </c>
      <c r="I26" s="3"/>
    </row>
    <row r="27" spans="1:9" ht="18" customHeight="1">
      <c r="A27" s="104"/>
      <c r="B27" s="95"/>
      <c r="C27" s="44" t="s">
        <v>235</v>
      </c>
      <c r="D27" s="12">
        <f t="shared" si="2"/>
        <v>2835</v>
      </c>
      <c r="E27" s="12">
        <f>E24-E25-E26-E28</f>
        <v>501</v>
      </c>
      <c r="F27" s="12">
        <f>F24-F25-F26-F28</f>
        <v>1181</v>
      </c>
      <c r="G27" s="12">
        <f>G24-G25-G26-G28</f>
        <v>530</v>
      </c>
      <c r="H27" s="12">
        <f>H24-H25-H26-H28</f>
        <v>623</v>
      </c>
      <c r="I27" s="43"/>
    </row>
    <row r="28" spans="1:9" ht="18" customHeight="1">
      <c r="A28" s="105"/>
      <c r="B28" s="91" t="s">
        <v>197</v>
      </c>
      <c r="C28" s="92"/>
      <c r="D28" s="12">
        <f t="shared" si="2"/>
        <v>597</v>
      </c>
      <c r="E28" s="12">
        <v>174</v>
      </c>
      <c r="F28" s="12">
        <v>123</v>
      </c>
      <c r="G28" s="12">
        <v>150</v>
      </c>
      <c r="H28" s="12">
        <v>150</v>
      </c>
      <c r="I28" s="3"/>
    </row>
    <row r="29" spans="1:9" ht="18" customHeight="1">
      <c r="A29" s="103" t="s">
        <v>201</v>
      </c>
      <c r="B29" s="91" t="s">
        <v>180</v>
      </c>
      <c r="C29" s="92"/>
      <c r="D29" s="12">
        <f t="shared" si="2"/>
        <v>14249</v>
      </c>
      <c r="E29" s="12">
        <f>사업비집계!D25</f>
        <v>2453</v>
      </c>
      <c r="F29" s="12">
        <f>사업비집계!E25</f>
        <v>3932</v>
      </c>
      <c r="G29" s="12">
        <f>사업비집계!F25</f>
        <v>3932</v>
      </c>
      <c r="H29" s="12">
        <f>사업비집계!G25</f>
        <v>3932</v>
      </c>
      <c r="I29" s="3"/>
    </row>
    <row r="30" spans="1:9" ht="18" customHeight="1">
      <c r="A30" s="104"/>
      <c r="B30" s="91" t="s">
        <v>181</v>
      </c>
      <c r="C30" s="92"/>
      <c r="D30" s="12">
        <f t="shared" si="2"/>
        <v>0</v>
      </c>
      <c r="E30" s="12"/>
      <c r="F30" s="12"/>
      <c r="G30" s="12"/>
      <c r="H30" s="12"/>
      <c r="I30" s="3"/>
    </row>
    <row r="31" spans="1:9" ht="18" customHeight="1">
      <c r="A31" s="104"/>
      <c r="B31" s="94" t="s">
        <v>196</v>
      </c>
      <c r="C31" s="44" t="s">
        <v>234</v>
      </c>
      <c r="D31" s="12">
        <f t="shared" ref="D31:D32" si="3">SUM(E31:H31)</f>
        <v>0</v>
      </c>
      <c r="E31" s="12">
        <f>ROUND(E30/70*12,0)</f>
        <v>0</v>
      </c>
      <c r="F31" s="12">
        <f>ROUND(F30/70*12,0)</f>
        <v>0</v>
      </c>
      <c r="G31" s="12">
        <f>ROUND(G30/70*12,0)</f>
        <v>0</v>
      </c>
      <c r="H31" s="12">
        <f>ROUND(H30/70*12,0)</f>
        <v>0</v>
      </c>
      <c r="I31" s="3"/>
    </row>
    <row r="32" spans="1:9" ht="18" customHeight="1">
      <c r="A32" s="104"/>
      <c r="B32" s="95"/>
      <c r="C32" s="44" t="s">
        <v>235</v>
      </c>
      <c r="D32" s="12">
        <f t="shared" si="3"/>
        <v>14249</v>
      </c>
      <c r="E32" s="12">
        <f>E29-E30-E31-E33</f>
        <v>2453</v>
      </c>
      <c r="F32" s="12">
        <f>F29-F30-F31-F33</f>
        <v>3932</v>
      </c>
      <c r="G32" s="12">
        <f>G29-G30-G31-G33</f>
        <v>3932</v>
      </c>
      <c r="H32" s="12">
        <f>H29-H30-H31-H33</f>
        <v>3932</v>
      </c>
      <c r="I32" s="43"/>
    </row>
    <row r="33" spans="1:9" ht="18" customHeight="1">
      <c r="A33" s="105"/>
      <c r="B33" s="91" t="s">
        <v>197</v>
      </c>
      <c r="C33" s="92"/>
      <c r="D33" s="12">
        <f t="shared" si="2"/>
        <v>0</v>
      </c>
      <c r="E33" s="12"/>
      <c r="F33" s="12"/>
      <c r="G33" s="12"/>
      <c r="H33" s="12"/>
      <c r="I33" s="3"/>
    </row>
    <row r="34" spans="1:9" ht="18" customHeight="1">
      <c r="A34" s="103" t="s">
        <v>202</v>
      </c>
      <c r="B34" s="91" t="s">
        <v>180</v>
      </c>
      <c r="C34" s="92"/>
      <c r="D34" s="12">
        <f t="shared" si="2"/>
        <v>1297</v>
      </c>
      <c r="E34" s="12">
        <f>사업비집계!D31</f>
        <v>0</v>
      </c>
      <c r="F34" s="12">
        <f>사업비집계!E31</f>
        <v>0</v>
      </c>
      <c r="G34" s="12">
        <f>사업비집계!F31</f>
        <v>1297</v>
      </c>
      <c r="H34" s="12">
        <f>사업비집계!G31</f>
        <v>0</v>
      </c>
      <c r="I34" s="3"/>
    </row>
    <row r="35" spans="1:9" ht="18" customHeight="1">
      <c r="A35" s="104"/>
      <c r="B35" s="91" t="s">
        <v>181</v>
      </c>
      <c r="C35" s="92"/>
      <c r="D35" s="12">
        <f t="shared" si="2"/>
        <v>0</v>
      </c>
      <c r="E35" s="12"/>
      <c r="F35" s="12"/>
      <c r="G35" s="12"/>
      <c r="H35" s="12"/>
      <c r="I35" s="3"/>
    </row>
    <row r="36" spans="1:9" ht="18" customHeight="1">
      <c r="A36" s="104"/>
      <c r="B36" s="94" t="s">
        <v>196</v>
      </c>
      <c r="C36" s="44" t="s">
        <v>234</v>
      </c>
      <c r="D36" s="12">
        <f t="shared" ref="D36:D37" si="4">SUM(E36:H36)</f>
        <v>0</v>
      </c>
      <c r="E36" s="12">
        <f>ROUND(E35/70*12,0)</f>
        <v>0</v>
      </c>
      <c r="F36" s="12">
        <f>ROUND(F35/70*12,0)</f>
        <v>0</v>
      </c>
      <c r="G36" s="12">
        <f>ROUND(G35/70*12,0)</f>
        <v>0</v>
      </c>
      <c r="H36" s="12">
        <f>ROUND(H35/70*12,0)</f>
        <v>0</v>
      </c>
      <c r="I36" s="3"/>
    </row>
    <row r="37" spans="1:9" ht="18" customHeight="1">
      <c r="A37" s="104"/>
      <c r="B37" s="95"/>
      <c r="C37" s="44" t="s">
        <v>235</v>
      </c>
      <c r="D37" s="12">
        <f t="shared" si="4"/>
        <v>1297</v>
      </c>
      <c r="E37" s="12">
        <f>E34-E35-E36-E38</f>
        <v>0</v>
      </c>
      <c r="F37" s="12">
        <f>F34-F35-F36-F38</f>
        <v>0</v>
      </c>
      <c r="G37" s="12">
        <f>G34-G35-G36-G38</f>
        <v>1297</v>
      </c>
      <c r="H37" s="12">
        <f>H34-H35-H36-H38</f>
        <v>0</v>
      </c>
      <c r="I37" s="43"/>
    </row>
    <row r="38" spans="1:9" ht="18" customHeight="1">
      <c r="A38" s="105"/>
      <c r="B38" s="91" t="s">
        <v>197</v>
      </c>
      <c r="C38" s="92"/>
      <c r="D38" s="12">
        <f t="shared" si="2"/>
        <v>0</v>
      </c>
      <c r="E38" s="12"/>
      <c r="F38" s="12"/>
      <c r="G38" s="12"/>
      <c r="H38" s="12"/>
      <c r="I38" s="3"/>
    </row>
    <row r="39" spans="1:9" ht="18" customHeight="1">
      <c r="A39" s="88"/>
      <c r="B39" s="89"/>
      <c r="C39" s="89"/>
      <c r="D39" s="89"/>
      <c r="E39" s="89"/>
      <c r="F39" s="89"/>
      <c r="G39" s="89"/>
      <c r="H39" s="89"/>
      <c r="I39" s="90"/>
    </row>
    <row r="40" spans="1:9" ht="18" customHeight="1">
      <c r="A40" s="87" t="s">
        <v>239</v>
      </c>
      <c r="B40" s="93" t="s">
        <v>180</v>
      </c>
      <c r="C40" s="93"/>
      <c r="D40" s="10">
        <f>SUM(D41:D44)</f>
        <v>43665</v>
      </c>
      <c r="E40" s="10">
        <f t="shared" ref="E40:H40" si="5">SUM(E41:E44)</f>
        <v>7081</v>
      </c>
      <c r="F40" s="10">
        <f t="shared" si="5"/>
        <v>15992</v>
      </c>
      <c r="G40" s="10">
        <f t="shared" si="5"/>
        <v>10704</v>
      </c>
      <c r="H40" s="10">
        <f t="shared" si="5"/>
        <v>9888</v>
      </c>
      <c r="I40" s="43"/>
    </row>
    <row r="41" spans="1:9" ht="20.100000000000001" customHeight="1">
      <c r="A41" s="87"/>
      <c r="B41" s="93" t="s">
        <v>181</v>
      </c>
      <c r="C41" s="93"/>
      <c r="D41" s="10">
        <f>D15+D20+D25+D30+D35</f>
        <v>17167</v>
      </c>
      <c r="E41" s="10">
        <f t="shared" ref="E41:H41" si="6">E15+E20+E25+E30+E35</f>
        <v>2753</v>
      </c>
      <c r="F41" s="10">
        <f t="shared" si="6"/>
        <v>7614</v>
      </c>
      <c r="G41" s="10">
        <f t="shared" si="6"/>
        <v>3243</v>
      </c>
      <c r="H41" s="10">
        <f t="shared" si="6"/>
        <v>3557</v>
      </c>
      <c r="I41" s="43"/>
    </row>
    <row r="42" spans="1:9" ht="20.100000000000001" customHeight="1">
      <c r="A42" s="87"/>
      <c r="B42" s="93" t="s">
        <v>196</v>
      </c>
      <c r="C42" s="44" t="s">
        <v>234</v>
      </c>
      <c r="D42" s="10">
        <f t="shared" ref="D42:H44" si="7">D16+D21+D26+D31+D36</f>
        <v>2005</v>
      </c>
      <c r="E42" s="10">
        <f t="shared" si="7"/>
        <v>0</v>
      </c>
      <c r="F42" s="10">
        <f t="shared" si="7"/>
        <v>839</v>
      </c>
      <c r="G42" s="10">
        <f t="shared" si="7"/>
        <v>556</v>
      </c>
      <c r="H42" s="10">
        <f t="shared" si="7"/>
        <v>610</v>
      </c>
      <c r="I42" s="43"/>
    </row>
    <row r="43" spans="1:9" ht="20.100000000000001" customHeight="1">
      <c r="A43" s="87"/>
      <c r="B43" s="93"/>
      <c r="C43" s="44" t="s">
        <v>235</v>
      </c>
      <c r="D43" s="10">
        <f t="shared" si="7"/>
        <v>23896</v>
      </c>
      <c r="E43" s="10">
        <f t="shared" si="7"/>
        <v>4154</v>
      </c>
      <c r="F43" s="10">
        <f t="shared" si="7"/>
        <v>7416</v>
      </c>
      <c r="G43" s="10">
        <f t="shared" si="7"/>
        <v>6755</v>
      </c>
      <c r="H43" s="10">
        <f t="shared" si="7"/>
        <v>5571</v>
      </c>
      <c r="I43" s="43"/>
    </row>
    <row r="44" spans="1:9" ht="20.100000000000001" customHeight="1">
      <c r="A44" s="87"/>
      <c r="B44" s="93" t="s">
        <v>197</v>
      </c>
      <c r="C44" s="93"/>
      <c r="D44" s="10">
        <f t="shared" si="7"/>
        <v>597</v>
      </c>
      <c r="E44" s="10">
        <f t="shared" si="7"/>
        <v>174</v>
      </c>
      <c r="F44" s="10">
        <f t="shared" si="7"/>
        <v>123</v>
      </c>
      <c r="G44" s="10">
        <f t="shared" si="7"/>
        <v>150</v>
      </c>
      <c r="H44" s="10">
        <f t="shared" si="7"/>
        <v>150</v>
      </c>
      <c r="I44" s="43"/>
    </row>
  </sheetData>
  <mergeCells count="45">
    <mergeCell ref="A14:A18"/>
    <mergeCell ref="A19:A23"/>
    <mergeCell ref="A24:A28"/>
    <mergeCell ref="A29:A33"/>
    <mergeCell ref="A34:A38"/>
    <mergeCell ref="A9:A13"/>
    <mergeCell ref="A4:A8"/>
    <mergeCell ref="D2:D3"/>
    <mergeCell ref="E2:H2"/>
    <mergeCell ref="I2:I3"/>
    <mergeCell ref="A2:C3"/>
    <mergeCell ref="B4:C4"/>
    <mergeCell ref="B5:C5"/>
    <mergeCell ref="B6:B7"/>
    <mergeCell ref="B11:B12"/>
    <mergeCell ref="B9:C9"/>
    <mergeCell ref="B10:C10"/>
    <mergeCell ref="B8:C8"/>
    <mergeCell ref="B14:C14"/>
    <mergeCell ref="B15:C15"/>
    <mergeCell ref="B16:B17"/>
    <mergeCell ref="B18:C18"/>
    <mergeCell ref="B13:C13"/>
    <mergeCell ref="B19:C19"/>
    <mergeCell ref="B20:C20"/>
    <mergeCell ref="B21:B22"/>
    <mergeCell ref="B23:C23"/>
    <mergeCell ref="B24:C24"/>
    <mergeCell ref="B25:C25"/>
    <mergeCell ref="B26:B27"/>
    <mergeCell ref="B28:C28"/>
    <mergeCell ref="B29:C29"/>
    <mergeCell ref="B30:C30"/>
    <mergeCell ref="B31:B32"/>
    <mergeCell ref="B33:C33"/>
    <mergeCell ref="B34:C34"/>
    <mergeCell ref="B35:C35"/>
    <mergeCell ref="B36:B37"/>
    <mergeCell ref="A40:A44"/>
    <mergeCell ref="A39:I39"/>
    <mergeCell ref="B38:C38"/>
    <mergeCell ref="B40:C40"/>
    <mergeCell ref="B41:C41"/>
    <mergeCell ref="B42:B43"/>
    <mergeCell ref="B44:C44"/>
  </mergeCells>
  <phoneticPr fontId="1" type="noConversion"/>
  <printOptions horizontalCentered="1"/>
  <pageMargins left="0.62992125984251968" right="0.62992125984251968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56"/>
  <sheetViews>
    <sheetView showZeros="0" view="pageBreakPreview" topLeftCell="A31" zoomScaleSheetLayoutView="100" workbookViewId="0">
      <selection activeCell="H46" sqref="H46"/>
    </sheetView>
  </sheetViews>
  <sheetFormatPr defaultRowHeight="20.100000000000001" customHeight="1"/>
  <cols>
    <col min="1" max="2" width="2.125" style="5" customWidth="1"/>
    <col min="3" max="3" width="16.625" style="5" customWidth="1"/>
    <col min="4" max="4" width="8.125" style="5" customWidth="1"/>
    <col min="5" max="5" width="6.625" style="5" customWidth="1"/>
    <col min="6" max="7" width="8.125" style="5" customWidth="1"/>
    <col min="8" max="8" width="6.625" style="5" customWidth="1"/>
    <col min="9" max="10" width="8.125" style="5" customWidth="1"/>
    <col min="11" max="11" width="6.625" style="5" customWidth="1"/>
    <col min="12" max="13" width="8.125" style="5" customWidth="1"/>
    <col min="14" max="14" width="6.625" style="5" customWidth="1"/>
    <col min="15" max="15" width="8.125" style="5" customWidth="1"/>
    <col min="16" max="16" width="7.125" style="5" customWidth="1"/>
    <col min="17" max="16384" width="9" style="5"/>
  </cols>
  <sheetData>
    <row r="1" spans="1:16" ht="24.75" customHeight="1">
      <c r="A1" s="4" t="s">
        <v>179</v>
      </c>
      <c r="B1" s="4"/>
    </row>
    <row r="2" spans="1:16" ht="18" customHeight="1">
      <c r="A2" s="116" t="s">
        <v>148</v>
      </c>
      <c r="B2" s="116"/>
      <c r="C2" s="116"/>
      <c r="D2" s="116" t="s">
        <v>30</v>
      </c>
      <c r="E2" s="116"/>
      <c r="F2" s="116"/>
      <c r="G2" s="116" t="s">
        <v>34</v>
      </c>
      <c r="H2" s="116"/>
      <c r="I2" s="116"/>
      <c r="J2" s="116" t="s">
        <v>35</v>
      </c>
      <c r="K2" s="116"/>
      <c r="L2" s="116"/>
      <c r="M2" s="116" t="s">
        <v>190</v>
      </c>
      <c r="N2" s="116"/>
      <c r="O2" s="116"/>
      <c r="P2" s="116" t="s">
        <v>37</v>
      </c>
    </row>
    <row r="3" spans="1:16" ht="18" customHeight="1">
      <c r="A3" s="116"/>
      <c r="B3" s="116"/>
      <c r="C3" s="116"/>
      <c r="D3" s="60" t="s">
        <v>180</v>
      </c>
      <c r="E3" s="60" t="s">
        <v>189</v>
      </c>
      <c r="F3" s="60" t="s">
        <v>181</v>
      </c>
      <c r="G3" s="60" t="s">
        <v>180</v>
      </c>
      <c r="H3" s="60" t="s">
        <v>189</v>
      </c>
      <c r="I3" s="60" t="s">
        <v>181</v>
      </c>
      <c r="J3" s="60" t="s">
        <v>180</v>
      </c>
      <c r="K3" s="60" t="s">
        <v>189</v>
      </c>
      <c r="L3" s="60" t="s">
        <v>181</v>
      </c>
      <c r="M3" s="60" t="s">
        <v>180</v>
      </c>
      <c r="N3" s="60" t="s">
        <v>189</v>
      </c>
      <c r="O3" s="60" t="s">
        <v>181</v>
      </c>
      <c r="P3" s="116"/>
    </row>
    <row r="4" spans="1:16" ht="17.100000000000001" customHeight="1">
      <c r="A4" s="116" t="s">
        <v>187</v>
      </c>
      <c r="B4" s="116"/>
      <c r="C4" s="116"/>
      <c r="D4" s="28">
        <f>D5+D48+D52+D50</f>
        <v>11602</v>
      </c>
      <c r="E4" s="28"/>
      <c r="F4" s="28">
        <f t="shared" ref="F4:G4" si="0">F5+F48+F52+F50</f>
        <v>8121</v>
      </c>
      <c r="G4" s="28">
        <f t="shared" si="0"/>
        <v>83390</v>
      </c>
      <c r="H4" s="28"/>
      <c r="I4" s="28">
        <f t="shared" ref="I4:J4" si="1">I5+I48+I52+I50</f>
        <v>58381</v>
      </c>
      <c r="J4" s="28">
        <f t="shared" si="1"/>
        <v>4633</v>
      </c>
      <c r="K4" s="28"/>
      <c r="L4" s="28">
        <f t="shared" ref="L4:M4" si="2">L5+L48+L52+L50</f>
        <v>3243</v>
      </c>
      <c r="M4" s="28">
        <f t="shared" si="2"/>
        <v>5082</v>
      </c>
      <c r="N4" s="28"/>
      <c r="O4" s="28">
        <f>O5+O48+O52+O50</f>
        <v>3557</v>
      </c>
      <c r="P4" s="28"/>
    </row>
    <row r="5" spans="1:16" ht="17.100000000000001" customHeight="1">
      <c r="A5" s="118" t="s">
        <v>129</v>
      </c>
      <c r="B5" s="118"/>
      <c r="C5" s="118"/>
      <c r="D5" s="33">
        <f>D6+D9+D13+D19</f>
        <v>7669</v>
      </c>
      <c r="E5" s="33"/>
      <c r="F5" s="33">
        <f t="shared" ref="F5:M5" si="3">F6+F9+F13+F19</f>
        <v>5368</v>
      </c>
      <c r="G5" s="33">
        <f t="shared" si="3"/>
        <v>72514</v>
      </c>
      <c r="H5" s="33"/>
      <c r="I5" s="33">
        <f t="shared" ref="I5" si="4">I6+I9+I13+I19</f>
        <v>50767</v>
      </c>
      <c r="J5" s="33">
        <f t="shared" si="3"/>
        <v>0</v>
      </c>
      <c r="K5" s="33"/>
      <c r="L5" s="33">
        <f t="shared" ref="L5" si="5">L6+L9+L13+L19</f>
        <v>0</v>
      </c>
      <c r="M5" s="33">
        <f t="shared" si="3"/>
        <v>0</v>
      </c>
      <c r="N5" s="33"/>
      <c r="O5" s="33">
        <f t="shared" ref="O5" si="6">O6+O9+O13+O19</f>
        <v>0</v>
      </c>
      <c r="P5" s="33"/>
    </row>
    <row r="6" spans="1:16" ht="17.100000000000001" customHeight="1">
      <c r="A6" s="61"/>
      <c r="B6" s="117" t="s">
        <v>133</v>
      </c>
      <c r="C6" s="117"/>
      <c r="D6" s="31">
        <f>SUM(D7:D8)</f>
        <v>1046</v>
      </c>
      <c r="E6" s="31"/>
      <c r="F6" s="31">
        <f t="shared" ref="F6:M6" si="7">SUM(F7:F8)</f>
        <v>732</v>
      </c>
      <c r="G6" s="31">
        <f t="shared" si="7"/>
        <v>2991</v>
      </c>
      <c r="H6" s="31"/>
      <c r="I6" s="31">
        <f t="shared" ref="I6" si="8">SUM(I7:I8)</f>
        <v>2094</v>
      </c>
      <c r="J6" s="31">
        <f t="shared" si="7"/>
        <v>0</v>
      </c>
      <c r="K6" s="31"/>
      <c r="L6" s="31">
        <f t="shared" ref="L6" si="9">SUM(L7:L8)</f>
        <v>0</v>
      </c>
      <c r="M6" s="31">
        <f t="shared" si="7"/>
        <v>0</v>
      </c>
      <c r="N6" s="31"/>
      <c r="O6" s="31">
        <f t="shared" ref="O6" si="10">SUM(O7:O8)</f>
        <v>0</v>
      </c>
      <c r="P6" s="31"/>
    </row>
    <row r="7" spans="1:16" ht="17.100000000000001" customHeight="1">
      <c r="A7" s="62"/>
      <c r="B7" s="116"/>
      <c r="C7" s="60" t="s">
        <v>114</v>
      </c>
      <c r="D7" s="28">
        <f>'1.송수공사비'!F9</f>
        <v>1046</v>
      </c>
      <c r="E7" s="30">
        <v>0.7</v>
      </c>
      <c r="F7" s="28">
        <f>ROUND(D7*E7,0)</f>
        <v>732</v>
      </c>
      <c r="G7" s="28"/>
      <c r="H7" s="30">
        <v>0.7</v>
      </c>
      <c r="I7" s="28">
        <f>ROUND(G7*H7,0)</f>
        <v>0</v>
      </c>
      <c r="J7" s="28"/>
      <c r="K7" s="30">
        <v>0.7</v>
      </c>
      <c r="L7" s="28">
        <f>ROUND(J7*K7,0)</f>
        <v>0</v>
      </c>
      <c r="M7" s="28"/>
      <c r="N7" s="30">
        <v>0.7</v>
      </c>
      <c r="O7" s="28">
        <f>ROUND(M7*N7,0)</f>
        <v>0</v>
      </c>
      <c r="P7" s="28"/>
    </row>
    <row r="8" spans="1:16" ht="17.100000000000001" customHeight="1">
      <c r="A8" s="62"/>
      <c r="B8" s="116"/>
      <c r="C8" s="60" t="s">
        <v>119</v>
      </c>
      <c r="D8" s="28"/>
      <c r="E8" s="30">
        <v>0.7</v>
      </c>
      <c r="F8" s="28">
        <f>ROUND(D8*E8,0)</f>
        <v>0</v>
      </c>
      <c r="G8" s="28">
        <f>'1.송수공사비'!I8</f>
        <v>2991</v>
      </c>
      <c r="H8" s="30">
        <v>0.7</v>
      </c>
      <c r="I8" s="28">
        <f>ROUND(G8*H8,0)</f>
        <v>2094</v>
      </c>
      <c r="J8" s="28"/>
      <c r="K8" s="30">
        <v>0.7</v>
      </c>
      <c r="L8" s="28">
        <f>ROUND(J8*K8,0)</f>
        <v>0</v>
      </c>
      <c r="M8" s="28"/>
      <c r="N8" s="30">
        <v>0.7</v>
      </c>
      <c r="O8" s="28">
        <f>ROUND(M8*N8,0)</f>
        <v>0</v>
      </c>
      <c r="P8" s="28"/>
    </row>
    <row r="9" spans="1:16" ht="17.100000000000001" customHeight="1">
      <c r="A9" s="62"/>
      <c r="B9" s="117" t="s">
        <v>42</v>
      </c>
      <c r="C9" s="117"/>
      <c r="D9" s="31">
        <f>SUM(D10:D12)</f>
        <v>0</v>
      </c>
      <c r="E9" s="31"/>
      <c r="F9" s="31">
        <f>SUM(F10:F12)</f>
        <v>0</v>
      </c>
      <c r="G9" s="31">
        <f>SUM(G10:G12)</f>
        <v>8323</v>
      </c>
      <c r="H9" s="31"/>
      <c r="I9" s="31">
        <f t="shared" ref="I9:J9" si="11">SUM(I10:I12)</f>
        <v>5826</v>
      </c>
      <c r="J9" s="31">
        <f t="shared" si="11"/>
        <v>0</v>
      </c>
      <c r="K9" s="31"/>
      <c r="L9" s="31">
        <f t="shared" ref="L9:M9" si="12">SUM(L10:L12)</f>
        <v>0</v>
      </c>
      <c r="M9" s="31">
        <f t="shared" si="12"/>
        <v>0</v>
      </c>
      <c r="N9" s="31"/>
      <c r="O9" s="31">
        <f>SUM(O10:O12)</f>
        <v>0</v>
      </c>
      <c r="P9" s="31"/>
    </row>
    <row r="10" spans="1:16" ht="17.100000000000001" customHeight="1">
      <c r="A10" s="62"/>
      <c r="B10" s="119"/>
      <c r="C10" s="60" t="s">
        <v>228</v>
      </c>
      <c r="D10" s="28"/>
      <c r="E10" s="30">
        <v>0.7</v>
      </c>
      <c r="F10" s="28">
        <f t="shared" ref="F10:F12" si="13">ROUND(D10*E10,0)</f>
        <v>0</v>
      </c>
      <c r="G10" s="28">
        <f>'2.배수지공사비'!G13</f>
        <v>566</v>
      </c>
      <c r="H10" s="30">
        <v>0.7</v>
      </c>
      <c r="I10" s="28">
        <f>ROUND(G10*H10,0)</f>
        <v>396</v>
      </c>
      <c r="J10" s="28"/>
      <c r="K10" s="30">
        <v>0.7</v>
      </c>
      <c r="L10" s="28">
        <f t="shared" ref="L10:L11" si="14">ROUND(J10*K10,0)</f>
        <v>0</v>
      </c>
      <c r="M10" s="28"/>
      <c r="N10" s="30">
        <v>0.7</v>
      </c>
      <c r="O10" s="28">
        <f t="shared" ref="O10:O12" si="15">ROUND(M10*N10,0)</f>
        <v>0</v>
      </c>
      <c r="P10" s="28"/>
    </row>
    <row r="11" spans="1:16" ht="17.100000000000001" customHeight="1">
      <c r="A11" s="62"/>
      <c r="B11" s="120"/>
      <c r="C11" s="60" t="s">
        <v>230</v>
      </c>
      <c r="D11" s="28"/>
      <c r="E11" s="30">
        <v>0.7</v>
      </c>
      <c r="F11" s="28">
        <f t="shared" si="13"/>
        <v>0</v>
      </c>
      <c r="G11" s="28">
        <f>'2.배수지공사비'!G12</f>
        <v>2136</v>
      </c>
      <c r="H11" s="30">
        <v>0.7</v>
      </c>
      <c r="I11" s="28">
        <f t="shared" ref="I11:I12" si="16">ROUND(G11*H11,0)</f>
        <v>1495</v>
      </c>
      <c r="J11" s="28"/>
      <c r="K11" s="30">
        <v>0.7</v>
      </c>
      <c r="L11" s="28">
        <f t="shared" si="14"/>
        <v>0</v>
      </c>
      <c r="M11" s="28"/>
      <c r="N11" s="30">
        <v>0.7</v>
      </c>
      <c r="O11" s="28">
        <f t="shared" si="15"/>
        <v>0</v>
      </c>
      <c r="P11" s="28"/>
    </row>
    <row r="12" spans="1:16" ht="17.100000000000001" customHeight="1">
      <c r="A12" s="62"/>
      <c r="B12" s="121"/>
      <c r="C12" s="60" t="s">
        <v>229</v>
      </c>
      <c r="D12" s="28"/>
      <c r="E12" s="30">
        <v>0.7</v>
      </c>
      <c r="F12" s="28">
        <f t="shared" si="13"/>
        <v>0</v>
      </c>
      <c r="G12" s="28">
        <f>'2.배수지공사비'!G7</f>
        <v>5621</v>
      </c>
      <c r="H12" s="30">
        <v>0.7</v>
      </c>
      <c r="I12" s="28">
        <f t="shared" si="16"/>
        <v>3935</v>
      </c>
      <c r="J12" s="28">
        <f>'2.배수지공사비'!J7</f>
        <v>0</v>
      </c>
      <c r="K12" s="30">
        <v>0.7</v>
      </c>
      <c r="L12" s="28">
        <f>ROUND(J12*K12,0)</f>
        <v>0</v>
      </c>
      <c r="M12" s="28"/>
      <c r="N12" s="30">
        <v>0.7</v>
      </c>
      <c r="O12" s="28">
        <f t="shared" si="15"/>
        <v>0</v>
      </c>
      <c r="P12" s="28"/>
    </row>
    <row r="13" spans="1:16" ht="17.100000000000001" customHeight="1">
      <c r="A13" s="62"/>
      <c r="B13" s="117" t="s">
        <v>130</v>
      </c>
      <c r="C13" s="117"/>
      <c r="D13" s="31">
        <f>SUM(D14:D18)</f>
        <v>6623</v>
      </c>
      <c r="E13" s="31"/>
      <c r="F13" s="31">
        <f t="shared" ref="F13:M13" si="17">SUM(F14:F18)</f>
        <v>4636</v>
      </c>
      <c r="G13" s="31">
        <f t="shared" si="17"/>
        <v>53700</v>
      </c>
      <c r="H13" s="31"/>
      <c r="I13" s="31">
        <f t="shared" ref="I13" si="18">SUM(I14:I18)</f>
        <v>37591</v>
      </c>
      <c r="J13" s="31">
        <f t="shared" si="17"/>
        <v>0</v>
      </c>
      <c r="K13" s="31"/>
      <c r="L13" s="31">
        <f t="shared" ref="L13" si="19">SUM(L14:L18)</f>
        <v>0</v>
      </c>
      <c r="M13" s="31">
        <f t="shared" si="17"/>
        <v>0</v>
      </c>
      <c r="N13" s="31"/>
      <c r="O13" s="31">
        <f t="shared" ref="O13" si="20">SUM(O14:O18)</f>
        <v>0</v>
      </c>
      <c r="P13" s="31"/>
    </row>
    <row r="14" spans="1:16" ht="17.100000000000001" customHeight="1">
      <c r="A14" s="62"/>
      <c r="B14" s="116"/>
      <c r="C14" s="60" t="s">
        <v>114</v>
      </c>
      <c r="D14" s="28"/>
      <c r="E14" s="30">
        <v>0.7</v>
      </c>
      <c r="F14" s="28">
        <f t="shared" ref="F14:F18" si="21">ROUND(D14*E14,0)</f>
        <v>0</v>
      </c>
      <c r="G14" s="28">
        <f>'4.배수공사비'!I6</f>
        <v>15461</v>
      </c>
      <c r="H14" s="30">
        <v>0.7</v>
      </c>
      <c r="I14" s="28">
        <f t="shared" ref="I14:I18" si="22">ROUND(G14*H14,0)</f>
        <v>10823</v>
      </c>
      <c r="J14" s="28"/>
      <c r="K14" s="30">
        <v>0.7</v>
      </c>
      <c r="L14" s="28">
        <f t="shared" ref="L14:L18" si="23">ROUND(J14*K14,0)</f>
        <v>0</v>
      </c>
      <c r="M14" s="28"/>
      <c r="N14" s="30">
        <v>0.7</v>
      </c>
      <c r="O14" s="28">
        <f t="shared" ref="O14:O18" si="24">ROUND(M14*N14,0)</f>
        <v>0</v>
      </c>
      <c r="P14" s="28"/>
    </row>
    <row r="15" spans="1:16" ht="17.100000000000001" customHeight="1">
      <c r="A15" s="62"/>
      <c r="B15" s="116"/>
      <c r="C15" s="60" t="s">
        <v>116</v>
      </c>
      <c r="D15" s="28"/>
      <c r="E15" s="30">
        <v>0.7</v>
      </c>
      <c r="F15" s="28">
        <f t="shared" si="21"/>
        <v>0</v>
      </c>
      <c r="G15" s="28">
        <f>'4.배수공사비'!I14+'4.배수공사비'!I20</f>
        <v>14797</v>
      </c>
      <c r="H15" s="30">
        <v>0.7</v>
      </c>
      <c r="I15" s="28">
        <f t="shared" si="22"/>
        <v>10358</v>
      </c>
      <c r="J15" s="28"/>
      <c r="K15" s="30">
        <v>0.7</v>
      </c>
      <c r="L15" s="28">
        <f t="shared" si="23"/>
        <v>0</v>
      </c>
      <c r="M15" s="28"/>
      <c r="N15" s="30">
        <v>0.7</v>
      </c>
      <c r="O15" s="28">
        <f t="shared" si="24"/>
        <v>0</v>
      </c>
      <c r="P15" s="28"/>
    </row>
    <row r="16" spans="1:16" ht="17.100000000000001" customHeight="1">
      <c r="A16" s="62"/>
      <c r="B16" s="116"/>
      <c r="C16" s="60" t="s">
        <v>119</v>
      </c>
      <c r="D16" s="28"/>
      <c r="E16" s="30">
        <v>0.7</v>
      </c>
      <c r="F16" s="28">
        <f t="shared" si="21"/>
        <v>0</v>
      </c>
      <c r="G16" s="28">
        <f>'4.배수공사비'!I25</f>
        <v>20694</v>
      </c>
      <c r="H16" s="30">
        <v>0.7</v>
      </c>
      <c r="I16" s="28">
        <f t="shared" si="22"/>
        <v>14486</v>
      </c>
      <c r="J16" s="28"/>
      <c r="K16" s="30">
        <v>0.7</v>
      </c>
      <c r="L16" s="28">
        <f t="shared" si="23"/>
        <v>0</v>
      </c>
      <c r="M16" s="28"/>
      <c r="N16" s="30">
        <v>0.7</v>
      </c>
      <c r="O16" s="28">
        <f t="shared" si="24"/>
        <v>0</v>
      </c>
      <c r="P16" s="28"/>
    </row>
    <row r="17" spans="1:16" ht="17.100000000000001" customHeight="1">
      <c r="A17" s="62"/>
      <c r="B17" s="116"/>
      <c r="C17" s="60" t="s">
        <v>232</v>
      </c>
      <c r="D17" s="28"/>
      <c r="E17" s="30">
        <v>0.7</v>
      </c>
      <c r="F17" s="28">
        <f t="shared" si="21"/>
        <v>0</v>
      </c>
      <c r="G17" s="28">
        <f>'4.배수공사비'!I33</f>
        <v>2748</v>
      </c>
      <c r="H17" s="30">
        <v>0.7</v>
      </c>
      <c r="I17" s="28">
        <f t="shared" si="22"/>
        <v>1924</v>
      </c>
      <c r="J17" s="28"/>
      <c r="K17" s="30">
        <v>0.7</v>
      </c>
      <c r="L17" s="28">
        <f t="shared" si="23"/>
        <v>0</v>
      </c>
      <c r="M17" s="28"/>
      <c r="N17" s="30">
        <v>0.7</v>
      </c>
      <c r="O17" s="28">
        <f t="shared" si="24"/>
        <v>0</v>
      </c>
      <c r="P17" s="28"/>
    </row>
    <row r="18" spans="1:16" ht="17.100000000000001" customHeight="1">
      <c r="A18" s="62"/>
      <c r="B18" s="116"/>
      <c r="C18" s="60" t="s">
        <v>120</v>
      </c>
      <c r="D18" s="28">
        <f>'4.배수공사비'!F43</f>
        <v>6623</v>
      </c>
      <c r="E18" s="30">
        <v>0.7</v>
      </c>
      <c r="F18" s="28">
        <f t="shared" si="21"/>
        <v>4636</v>
      </c>
      <c r="G18" s="28"/>
      <c r="H18" s="30">
        <v>0.7</v>
      </c>
      <c r="I18" s="28">
        <f t="shared" si="22"/>
        <v>0</v>
      </c>
      <c r="J18" s="28"/>
      <c r="K18" s="30">
        <v>0.7</v>
      </c>
      <c r="L18" s="28">
        <f t="shared" si="23"/>
        <v>0</v>
      </c>
      <c r="M18" s="28"/>
      <c r="N18" s="30">
        <v>0.7</v>
      </c>
      <c r="O18" s="28">
        <f t="shared" si="24"/>
        <v>0</v>
      </c>
      <c r="P18" s="28"/>
    </row>
    <row r="19" spans="1:16" ht="17.100000000000001" customHeight="1">
      <c r="A19" s="62"/>
      <c r="B19" s="117" t="s">
        <v>103</v>
      </c>
      <c r="C19" s="117"/>
      <c r="D19" s="31">
        <f>D20+D26+D28+D38+D45</f>
        <v>0</v>
      </c>
      <c r="E19" s="31"/>
      <c r="F19" s="31">
        <f>F20+F26+F28+F38+F45</f>
        <v>0</v>
      </c>
      <c r="G19" s="31">
        <f>G20+G26+G28+G38+G45</f>
        <v>7500</v>
      </c>
      <c r="H19" s="31"/>
      <c r="I19" s="31">
        <f t="shared" ref="I19:J19" si="25">I20+I26+I28+I38+I45</f>
        <v>5256</v>
      </c>
      <c r="J19" s="31">
        <f t="shared" si="25"/>
        <v>0</v>
      </c>
      <c r="K19" s="31"/>
      <c r="L19" s="31">
        <f t="shared" ref="L19:M19" si="26">L20+L26+L28+L38+L45</f>
        <v>0</v>
      </c>
      <c r="M19" s="31">
        <f t="shared" si="26"/>
        <v>0</v>
      </c>
      <c r="N19" s="31"/>
      <c r="O19" s="31">
        <f>O20+O26+O28+O38+O45</f>
        <v>0</v>
      </c>
      <c r="P19" s="31"/>
    </row>
    <row r="20" spans="1:16" ht="17.100000000000001" customHeight="1">
      <c r="A20" s="62"/>
      <c r="B20" s="61"/>
      <c r="C20" s="23" t="s">
        <v>114</v>
      </c>
      <c r="D20" s="24">
        <f>SUM(D21:D25)</f>
        <v>0</v>
      </c>
      <c r="E20" s="34"/>
      <c r="F20" s="24">
        <f t="shared" ref="F20:M20" si="27">SUM(F21:F25)</f>
        <v>0</v>
      </c>
      <c r="G20" s="24">
        <f t="shared" si="27"/>
        <v>175</v>
      </c>
      <c r="H20" s="34"/>
      <c r="I20" s="24">
        <f t="shared" ref="I20" si="28">SUM(I21:I25)</f>
        <v>125</v>
      </c>
      <c r="J20" s="24">
        <f t="shared" si="27"/>
        <v>0</v>
      </c>
      <c r="K20" s="34"/>
      <c r="L20" s="24">
        <f t="shared" ref="L20" si="29">SUM(L21:L25)</f>
        <v>0</v>
      </c>
      <c r="M20" s="24">
        <f t="shared" si="27"/>
        <v>0</v>
      </c>
      <c r="N20" s="34"/>
      <c r="O20" s="24">
        <f t="shared" ref="O20" si="30">SUM(O21:O25)</f>
        <v>0</v>
      </c>
      <c r="P20" s="24"/>
    </row>
    <row r="21" spans="1:16" ht="17.100000000000001" customHeight="1">
      <c r="A21" s="62"/>
      <c r="B21" s="62"/>
      <c r="C21" s="60" t="s">
        <v>182</v>
      </c>
      <c r="D21" s="28"/>
      <c r="E21" s="30">
        <v>0.7</v>
      </c>
      <c r="F21" s="28">
        <f t="shared" ref="F21:F25" si="31">ROUND(D21*E21,0)</f>
        <v>0</v>
      </c>
      <c r="G21" s="28">
        <f>'3.가압장공사비'!I30</f>
        <v>35</v>
      </c>
      <c r="H21" s="30">
        <v>0.7</v>
      </c>
      <c r="I21" s="28">
        <f t="shared" ref="I21:I25" si="32">ROUND(G21*H21,0)</f>
        <v>25</v>
      </c>
      <c r="J21" s="28"/>
      <c r="K21" s="30">
        <v>0.7</v>
      </c>
      <c r="L21" s="28">
        <f t="shared" ref="L21:L25" si="33">ROUND(J21*K21,0)</f>
        <v>0</v>
      </c>
      <c r="M21" s="28"/>
      <c r="N21" s="30">
        <v>0.7</v>
      </c>
      <c r="O21" s="28">
        <f t="shared" ref="O21:O25" si="34">ROUND(M21*N21,0)</f>
        <v>0</v>
      </c>
      <c r="P21" s="28"/>
    </row>
    <row r="22" spans="1:16" ht="17.100000000000001" customHeight="1">
      <c r="A22" s="62"/>
      <c r="B22" s="62"/>
      <c r="C22" s="60" t="s">
        <v>183</v>
      </c>
      <c r="D22" s="28"/>
      <c r="E22" s="30">
        <v>0.7</v>
      </c>
      <c r="F22" s="28">
        <f t="shared" si="31"/>
        <v>0</v>
      </c>
      <c r="G22" s="28">
        <f>'3.가압장공사비'!I31</f>
        <v>35</v>
      </c>
      <c r="H22" s="30">
        <v>0.7</v>
      </c>
      <c r="I22" s="28">
        <f t="shared" si="32"/>
        <v>25</v>
      </c>
      <c r="J22" s="28"/>
      <c r="K22" s="30">
        <v>0.7</v>
      </c>
      <c r="L22" s="28">
        <f t="shared" si="33"/>
        <v>0</v>
      </c>
      <c r="M22" s="28"/>
      <c r="N22" s="30">
        <v>0.7</v>
      </c>
      <c r="O22" s="28">
        <f t="shared" si="34"/>
        <v>0</v>
      </c>
      <c r="P22" s="28"/>
    </row>
    <row r="23" spans="1:16" ht="17.100000000000001" customHeight="1">
      <c r="A23" s="62"/>
      <c r="B23" s="62"/>
      <c r="C23" s="60" t="s">
        <v>184</v>
      </c>
      <c r="D23" s="28"/>
      <c r="E23" s="30">
        <v>0.7</v>
      </c>
      <c r="F23" s="28">
        <f t="shared" si="31"/>
        <v>0</v>
      </c>
      <c r="G23" s="28">
        <f>'3.가압장공사비'!I33</f>
        <v>35</v>
      </c>
      <c r="H23" s="30">
        <v>0.7</v>
      </c>
      <c r="I23" s="28">
        <f t="shared" si="32"/>
        <v>25</v>
      </c>
      <c r="J23" s="28"/>
      <c r="K23" s="30">
        <v>0.7</v>
      </c>
      <c r="L23" s="28">
        <f t="shared" si="33"/>
        <v>0</v>
      </c>
      <c r="M23" s="28"/>
      <c r="N23" s="30">
        <v>0.7</v>
      </c>
      <c r="O23" s="28">
        <f t="shared" si="34"/>
        <v>0</v>
      </c>
      <c r="P23" s="28"/>
    </row>
    <row r="24" spans="1:16" ht="17.100000000000001" customHeight="1">
      <c r="A24" s="62"/>
      <c r="B24" s="62"/>
      <c r="C24" s="60" t="s">
        <v>185</v>
      </c>
      <c r="D24" s="28"/>
      <c r="E24" s="30">
        <v>0.7</v>
      </c>
      <c r="F24" s="28">
        <f t="shared" si="31"/>
        <v>0</v>
      </c>
      <c r="G24" s="28">
        <f>'3.가압장공사비'!I35</f>
        <v>35</v>
      </c>
      <c r="H24" s="30">
        <v>0.7</v>
      </c>
      <c r="I24" s="28">
        <f t="shared" si="32"/>
        <v>25</v>
      </c>
      <c r="J24" s="28"/>
      <c r="K24" s="30">
        <v>0.7</v>
      </c>
      <c r="L24" s="28">
        <f t="shared" si="33"/>
        <v>0</v>
      </c>
      <c r="M24" s="28"/>
      <c r="N24" s="30">
        <v>0.7</v>
      </c>
      <c r="O24" s="28">
        <f t="shared" si="34"/>
        <v>0</v>
      </c>
      <c r="P24" s="28"/>
    </row>
    <row r="25" spans="1:16" ht="17.100000000000001" customHeight="1">
      <c r="A25" s="62"/>
      <c r="B25" s="62"/>
      <c r="C25" s="60" t="s">
        <v>186</v>
      </c>
      <c r="D25" s="28"/>
      <c r="E25" s="30">
        <v>0.7</v>
      </c>
      <c r="F25" s="28">
        <f t="shared" si="31"/>
        <v>0</v>
      </c>
      <c r="G25" s="28">
        <f>'3.가압장공사비'!I37</f>
        <v>35</v>
      </c>
      <c r="H25" s="30">
        <v>0.7</v>
      </c>
      <c r="I25" s="28">
        <f t="shared" si="32"/>
        <v>25</v>
      </c>
      <c r="J25" s="28"/>
      <c r="K25" s="30">
        <v>0.7</v>
      </c>
      <c r="L25" s="28">
        <f t="shared" si="33"/>
        <v>0</v>
      </c>
      <c r="M25" s="28"/>
      <c r="N25" s="30">
        <v>0.7</v>
      </c>
      <c r="O25" s="28">
        <f t="shared" si="34"/>
        <v>0</v>
      </c>
      <c r="P25" s="28"/>
    </row>
    <row r="26" spans="1:16" ht="17.100000000000001" customHeight="1">
      <c r="A26" s="62"/>
      <c r="B26" s="62"/>
      <c r="C26" s="23" t="s">
        <v>231</v>
      </c>
      <c r="D26" s="24">
        <f>SUM(D27)</f>
        <v>0</v>
      </c>
      <c r="E26" s="24"/>
      <c r="F26" s="24">
        <f t="shared" ref="F26:O26" si="35">SUM(F27)</f>
        <v>0</v>
      </c>
      <c r="G26" s="24">
        <f t="shared" si="35"/>
        <v>152</v>
      </c>
      <c r="H26" s="24"/>
      <c r="I26" s="24">
        <f t="shared" si="35"/>
        <v>106</v>
      </c>
      <c r="J26" s="24">
        <f t="shared" si="35"/>
        <v>0</v>
      </c>
      <c r="K26" s="24"/>
      <c r="L26" s="24">
        <f t="shared" si="35"/>
        <v>0</v>
      </c>
      <c r="M26" s="24">
        <f t="shared" si="35"/>
        <v>0</v>
      </c>
      <c r="N26" s="24"/>
      <c r="O26" s="24">
        <f t="shared" si="35"/>
        <v>0</v>
      </c>
      <c r="P26" s="24"/>
    </row>
    <row r="27" spans="1:16" ht="17.100000000000001" customHeight="1">
      <c r="A27" s="63"/>
      <c r="B27" s="63"/>
      <c r="C27" s="60" t="s">
        <v>88</v>
      </c>
      <c r="D27" s="28"/>
      <c r="E27" s="30">
        <v>0.7</v>
      </c>
      <c r="F27" s="28">
        <f t="shared" ref="F27" si="36">ROUND(D27*E27,0)</f>
        <v>0</v>
      </c>
      <c r="G27" s="28">
        <f>'3.가압장공사비'!I44</f>
        <v>152</v>
      </c>
      <c r="H27" s="30">
        <v>0.7</v>
      </c>
      <c r="I27" s="28">
        <f t="shared" ref="I27" si="37">ROUND(G27*H27,0)</f>
        <v>106</v>
      </c>
      <c r="J27" s="28"/>
      <c r="K27" s="30">
        <v>0.7</v>
      </c>
      <c r="L27" s="28">
        <f t="shared" ref="L27" si="38">ROUND(J27*K27,0)</f>
        <v>0</v>
      </c>
      <c r="M27" s="28"/>
      <c r="N27" s="30">
        <v>0.7</v>
      </c>
      <c r="O27" s="28">
        <f t="shared" ref="O27" si="39">ROUND(M27*N27,0)</f>
        <v>0</v>
      </c>
      <c r="P27" s="28"/>
    </row>
    <row r="28" spans="1:16" ht="16.5" customHeight="1">
      <c r="A28" s="61"/>
      <c r="B28" s="61"/>
      <c r="C28" s="23" t="s">
        <v>119</v>
      </c>
      <c r="D28" s="24">
        <f>SUM(D29:D37)</f>
        <v>0</v>
      </c>
      <c r="E28" s="24"/>
      <c r="F28" s="24">
        <f>SUM(F29:F37)</f>
        <v>0</v>
      </c>
      <c r="G28" s="24">
        <f>SUM(G29:G37)</f>
        <v>2426</v>
      </c>
      <c r="H28" s="24"/>
      <c r="I28" s="24">
        <f t="shared" ref="I28:J28" si="40">SUM(I29:I37)</f>
        <v>1701</v>
      </c>
      <c r="J28" s="24">
        <f t="shared" si="40"/>
        <v>0</v>
      </c>
      <c r="K28" s="24"/>
      <c r="L28" s="24">
        <f t="shared" ref="L28:M28" si="41">SUM(L29:L37)</f>
        <v>0</v>
      </c>
      <c r="M28" s="24">
        <f t="shared" si="41"/>
        <v>0</v>
      </c>
      <c r="N28" s="24"/>
      <c r="O28" s="24">
        <f>SUM(O29:O37)</f>
        <v>0</v>
      </c>
      <c r="P28" s="24"/>
    </row>
    <row r="29" spans="1:16" ht="16.5" customHeight="1">
      <c r="A29" s="62"/>
      <c r="B29" s="62"/>
      <c r="C29" s="60" t="s">
        <v>21</v>
      </c>
      <c r="D29" s="28"/>
      <c r="E29" s="30">
        <v>0.7</v>
      </c>
      <c r="F29" s="28">
        <f t="shared" ref="F29:F32" si="42">ROUND(D29*E29,0)</f>
        <v>0</v>
      </c>
      <c r="G29" s="28">
        <f>'3.가압장공사비'!I12</f>
        <v>1392</v>
      </c>
      <c r="H29" s="30">
        <v>0.7</v>
      </c>
      <c r="I29" s="28">
        <f t="shared" ref="I29:I32" si="43">ROUND(G29*H29,0)</f>
        <v>974</v>
      </c>
      <c r="J29" s="28"/>
      <c r="K29" s="30">
        <v>0.7</v>
      </c>
      <c r="L29" s="28">
        <f t="shared" ref="L29:L32" si="44">ROUND(J29*K29,0)</f>
        <v>0</v>
      </c>
      <c r="M29" s="28"/>
      <c r="N29" s="30">
        <v>0.7</v>
      </c>
      <c r="O29" s="28">
        <f t="shared" ref="O29:O32" si="45">ROUND(M29*N29,0)</f>
        <v>0</v>
      </c>
      <c r="P29" s="28"/>
    </row>
    <row r="30" spans="1:16" ht="16.5" customHeight="1">
      <c r="A30" s="62"/>
      <c r="B30" s="62"/>
      <c r="C30" s="66" t="s">
        <v>268</v>
      </c>
      <c r="D30" s="28"/>
      <c r="E30" s="30">
        <v>0.7</v>
      </c>
      <c r="F30" s="28"/>
      <c r="G30" s="28">
        <f>'3.가압장공사비'!I27</f>
        <v>105</v>
      </c>
      <c r="H30" s="30">
        <v>0.7</v>
      </c>
      <c r="I30" s="28">
        <f t="shared" si="43"/>
        <v>74</v>
      </c>
      <c r="J30" s="28"/>
      <c r="K30" s="30">
        <v>0.7</v>
      </c>
      <c r="L30" s="28"/>
      <c r="M30" s="28"/>
      <c r="N30" s="30">
        <v>0.7</v>
      </c>
      <c r="O30" s="28"/>
      <c r="P30" s="28"/>
    </row>
    <row r="31" spans="1:16" ht="16.5" customHeight="1">
      <c r="A31" s="62"/>
      <c r="B31" s="62"/>
      <c r="C31" s="60" t="s">
        <v>72</v>
      </c>
      <c r="D31" s="28"/>
      <c r="E31" s="30">
        <v>0.7</v>
      </c>
      <c r="F31" s="28">
        <f t="shared" si="42"/>
        <v>0</v>
      </c>
      <c r="G31" s="28">
        <f>'3.가압장공사비'!I15</f>
        <v>328</v>
      </c>
      <c r="H31" s="30">
        <v>0.7</v>
      </c>
      <c r="I31" s="28">
        <f t="shared" si="43"/>
        <v>230</v>
      </c>
      <c r="J31" s="28"/>
      <c r="K31" s="30">
        <v>0.7</v>
      </c>
      <c r="L31" s="28">
        <f t="shared" si="44"/>
        <v>0</v>
      </c>
      <c r="M31" s="28"/>
      <c r="N31" s="30">
        <v>0.7</v>
      </c>
      <c r="O31" s="28">
        <f t="shared" si="45"/>
        <v>0</v>
      </c>
      <c r="P31" s="28"/>
    </row>
    <row r="32" spans="1:16" ht="16.5" customHeight="1">
      <c r="A32" s="62"/>
      <c r="B32" s="62"/>
      <c r="C32" s="60" t="s">
        <v>73</v>
      </c>
      <c r="D32" s="28"/>
      <c r="E32" s="30">
        <v>0.7</v>
      </c>
      <c r="F32" s="28">
        <f t="shared" si="42"/>
        <v>0</v>
      </c>
      <c r="G32" s="28">
        <f>'3.가압장공사비'!I16</f>
        <v>328</v>
      </c>
      <c r="H32" s="30">
        <v>0.7</v>
      </c>
      <c r="I32" s="28">
        <f t="shared" si="43"/>
        <v>230</v>
      </c>
      <c r="J32" s="28"/>
      <c r="K32" s="30">
        <v>0.7</v>
      </c>
      <c r="L32" s="28">
        <f t="shared" si="44"/>
        <v>0</v>
      </c>
      <c r="M32" s="28"/>
      <c r="N32" s="30">
        <v>0.7</v>
      </c>
      <c r="O32" s="28">
        <f t="shared" si="45"/>
        <v>0</v>
      </c>
      <c r="P32" s="28"/>
    </row>
    <row r="33" spans="1:16" ht="16.5" customHeight="1">
      <c r="A33" s="62"/>
      <c r="B33" s="62"/>
      <c r="C33" s="60" t="s">
        <v>91</v>
      </c>
      <c r="D33" s="28"/>
      <c r="E33" s="30">
        <v>0.7</v>
      </c>
      <c r="F33" s="28">
        <f t="shared" ref="F33:F37" si="46">ROUND(D33*E33,0)</f>
        <v>0</v>
      </c>
      <c r="G33" s="28">
        <f>'3.가압장공사비'!I47</f>
        <v>130</v>
      </c>
      <c r="H33" s="30">
        <v>0.7</v>
      </c>
      <c r="I33" s="28">
        <f t="shared" ref="I33:I37" si="47">ROUND(G33*H33,0)</f>
        <v>91</v>
      </c>
      <c r="J33" s="28"/>
      <c r="K33" s="30">
        <v>0.7</v>
      </c>
      <c r="L33" s="28">
        <f t="shared" ref="L33:L37" si="48">ROUND(J33*K33,0)</f>
        <v>0</v>
      </c>
      <c r="M33" s="28"/>
      <c r="N33" s="30">
        <v>0.7</v>
      </c>
      <c r="O33" s="28">
        <f t="shared" ref="O33:O37" si="49">ROUND(M33*N33,0)</f>
        <v>0</v>
      </c>
      <c r="P33" s="28"/>
    </row>
    <row r="34" spans="1:16" ht="16.5" customHeight="1">
      <c r="A34" s="62"/>
      <c r="B34" s="62"/>
      <c r="C34" s="60" t="s">
        <v>92</v>
      </c>
      <c r="D34" s="28"/>
      <c r="E34" s="30">
        <v>0.7</v>
      </c>
      <c r="F34" s="28">
        <f t="shared" si="46"/>
        <v>0</v>
      </c>
      <c r="G34" s="28">
        <f>'3.가압장공사비'!I48</f>
        <v>38</v>
      </c>
      <c r="H34" s="30">
        <v>0.7</v>
      </c>
      <c r="I34" s="28">
        <f t="shared" si="47"/>
        <v>27</v>
      </c>
      <c r="J34" s="28"/>
      <c r="K34" s="30">
        <v>0.7</v>
      </c>
      <c r="L34" s="28">
        <f t="shared" si="48"/>
        <v>0</v>
      </c>
      <c r="M34" s="28"/>
      <c r="N34" s="30">
        <v>0.7</v>
      </c>
      <c r="O34" s="28">
        <f t="shared" si="49"/>
        <v>0</v>
      </c>
      <c r="P34" s="28"/>
    </row>
    <row r="35" spans="1:16" ht="16.5" customHeight="1">
      <c r="A35" s="62"/>
      <c r="B35" s="62"/>
      <c r="C35" s="60" t="s">
        <v>93</v>
      </c>
      <c r="D35" s="28"/>
      <c r="E35" s="30">
        <v>0.7</v>
      </c>
      <c r="F35" s="28">
        <f t="shared" si="46"/>
        <v>0</v>
      </c>
      <c r="G35" s="28">
        <f>'3.가압장공사비'!I49</f>
        <v>35</v>
      </c>
      <c r="H35" s="30">
        <v>0.7</v>
      </c>
      <c r="I35" s="28">
        <f t="shared" si="47"/>
        <v>25</v>
      </c>
      <c r="J35" s="28"/>
      <c r="K35" s="30">
        <v>0.7</v>
      </c>
      <c r="L35" s="28">
        <f t="shared" si="48"/>
        <v>0</v>
      </c>
      <c r="M35" s="28"/>
      <c r="N35" s="30">
        <v>0.7</v>
      </c>
      <c r="O35" s="28">
        <f t="shared" si="49"/>
        <v>0</v>
      </c>
      <c r="P35" s="28"/>
    </row>
    <row r="36" spans="1:16" ht="16.5" customHeight="1">
      <c r="A36" s="62"/>
      <c r="B36" s="62"/>
      <c r="C36" s="60" t="s">
        <v>94</v>
      </c>
      <c r="D36" s="28"/>
      <c r="E36" s="30">
        <v>0.7</v>
      </c>
      <c r="F36" s="28">
        <f t="shared" si="46"/>
        <v>0</v>
      </c>
      <c r="G36" s="28">
        <f>'3.가압장공사비'!I50</f>
        <v>35</v>
      </c>
      <c r="H36" s="30">
        <v>0.7</v>
      </c>
      <c r="I36" s="28">
        <f t="shared" si="47"/>
        <v>25</v>
      </c>
      <c r="J36" s="28"/>
      <c r="K36" s="30">
        <v>0.7</v>
      </c>
      <c r="L36" s="28">
        <f t="shared" si="48"/>
        <v>0</v>
      </c>
      <c r="M36" s="28"/>
      <c r="N36" s="30">
        <v>0.7</v>
      </c>
      <c r="O36" s="28">
        <f t="shared" si="49"/>
        <v>0</v>
      </c>
      <c r="P36" s="28"/>
    </row>
    <row r="37" spans="1:16" ht="16.5" customHeight="1">
      <c r="A37" s="62"/>
      <c r="B37" s="62"/>
      <c r="C37" s="66" t="s">
        <v>95</v>
      </c>
      <c r="D37" s="28"/>
      <c r="E37" s="30">
        <v>0.7</v>
      </c>
      <c r="F37" s="28">
        <f t="shared" si="46"/>
        <v>0</v>
      </c>
      <c r="G37" s="28">
        <f>'3.가압장공사비'!I51</f>
        <v>35</v>
      </c>
      <c r="H37" s="30">
        <v>0.7</v>
      </c>
      <c r="I37" s="28">
        <f t="shared" si="47"/>
        <v>25</v>
      </c>
      <c r="J37" s="28"/>
      <c r="K37" s="30">
        <v>0.7</v>
      </c>
      <c r="L37" s="28">
        <f t="shared" si="48"/>
        <v>0</v>
      </c>
      <c r="M37" s="28"/>
      <c r="N37" s="30">
        <v>0.7</v>
      </c>
      <c r="O37" s="28">
        <f t="shared" si="49"/>
        <v>0</v>
      </c>
      <c r="P37" s="28"/>
    </row>
    <row r="38" spans="1:16" ht="16.5" customHeight="1">
      <c r="A38" s="62"/>
      <c r="B38" s="62"/>
      <c r="C38" s="23" t="s">
        <v>116</v>
      </c>
      <c r="D38" s="24">
        <f>SUM(D39:D44)</f>
        <v>0</v>
      </c>
      <c r="E38" s="24"/>
      <c r="F38" s="24">
        <f>SUM(F39:F44)</f>
        <v>0</v>
      </c>
      <c r="G38" s="24">
        <f>SUM(G39:G44)</f>
        <v>2715</v>
      </c>
      <c r="H38" s="24"/>
      <c r="I38" s="24">
        <f t="shared" ref="I38:J38" si="50">SUM(I39:I44)</f>
        <v>1902</v>
      </c>
      <c r="J38" s="24">
        <f t="shared" si="50"/>
        <v>0</v>
      </c>
      <c r="K38" s="24"/>
      <c r="L38" s="24">
        <f t="shared" ref="L38:M38" si="51">SUM(L39:L44)</f>
        <v>0</v>
      </c>
      <c r="M38" s="24">
        <f t="shared" si="51"/>
        <v>0</v>
      </c>
      <c r="N38" s="24"/>
      <c r="O38" s="24">
        <f>SUM(O39:O44)</f>
        <v>0</v>
      </c>
      <c r="P38" s="24"/>
    </row>
    <row r="39" spans="1:16" ht="16.5" customHeight="1">
      <c r="A39" s="62"/>
      <c r="B39" s="62"/>
      <c r="C39" s="60" t="s">
        <v>75</v>
      </c>
      <c r="D39" s="28"/>
      <c r="E39" s="30">
        <v>0.7</v>
      </c>
      <c r="F39" s="28">
        <f t="shared" ref="F39" si="52">ROUND(D39*E39,0)</f>
        <v>0</v>
      </c>
      <c r="G39" s="28">
        <f>'3.가압장공사비'!I19</f>
        <v>2258</v>
      </c>
      <c r="H39" s="30">
        <v>0.7</v>
      </c>
      <c r="I39" s="28">
        <f t="shared" ref="I39" si="53">ROUND(G39*H39,0)</f>
        <v>1581</v>
      </c>
      <c r="J39" s="28"/>
      <c r="K39" s="30">
        <v>0.7</v>
      </c>
      <c r="L39" s="28">
        <f t="shared" ref="L39" si="54">ROUND(J39*K39,0)</f>
        <v>0</v>
      </c>
      <c r="M39" s="28"/>
      <c r="N39" s="30">
        <v>0.7</v>
      </c>
      <c r="O39" s="28">
        <f t="shared" ref="O39" si="55">ROUND(M39*N39,0)</f>
        <v>0</v>
      </c>
      <c r="P39" s="28"/>
    </row>
    <row r="40" spans="1:16" ht="16.5" customHeight="1">
      <c r="A40" s="62"/>
      <c r="B40" s="62"/>
      <c r="C40" s="60" t="s">
        <v>96</v>
      </c>
      <c r="D40" s="28"/>
      <c r="E40" s="30">
        <v>0.7</v>
      </c>
      <c r="F40" s="28">
        <f t="shared" ref="F40:F44" si="56">ROUND(D40*E40,0)</f>
        <v>0</v>
      </c>
      <c r="G40" s="28">
        <f>'3.가압장공사비'!I52</f>
        <v>168</v>
      </c>
      <c r="H40" s="30">
        <v>0.7</v>
      </c>
      <c r="I40" s="28">
        <f t="shared" ref="I40:I47" si="57">ROUND(G40*H40,0)</f>
        <v>118</v>
      </c>
      <c r="J40" s="28"/>
      <c r="K40" s="30">
        <v>0.7</v>
      </c>
      <c r="L40" s="28">
        <f t="shared" ref="L40:L44" si="58">ROUND(J40*K40,0)</f>
        <v>0</v>
      </c>
      <c r="M40" s="28"/>
      <c r="N40" s="30">
        <v>0.7</v>
      </c>
      <c r="O40" s="28">
        <f t="shared" ref="O40:O44" si="59">ROUND(M40*N40,0)</f>
        <v>0</v>
      </c>
      <c r="P40" s="28"/>
    </row>
    <row r="41" spans="1:16" ht="16.5" customHeight="1">
      <c r="A41" s="62"/>
      <c r="B41" s="62"/>
      <c r="C41" s="60" t="s">
        <v>97</v>
      </c>
      <c r="D41" s="28"/>
      <c r="E41" s="30">
        <v>0.7</v>
      </c>
      <c r="F41" s="28">
        <f t="shared" si="56"/>
        <v>0</v>
      </c>
      <c r="G41" s="28">
        <f>'3.가압장공사비'!I53</f>
        <v>116</v>
      </c>
      <c r="H41" s="30">
        <v>0.7</v>
      </c>
      <c r="I41" s="28">
        <f t="shared" si="57"/>
        <v>81</v>
      </c>
      <c r="J41" s="28"/>
      <c r="K41" s="30">
        <v>0.7</v>
      </c>
      <c r="L41" s="28">
        <f t="shared" si="58"/>
        <v>0</v>
      </c>
      <c r="M41" s="28"/>
      <c r="N41" s="30">
        <v>0.7</v>
      </c>
      <c r="O41" s="28">
        <f t="shared" si="59"/>
        <v>0</v>
      </c>
      <c r="P41" s="28"/>
    </row>
    <row r="42" spans="1:16" ht="16.5" customHeight="1">
      <c r="A42" s="62"/>
      <c r="B42" s="62"/>
      <c r="C42" s="60" t="s">
        <v>98</v>
      </c>
      <c r="D42" s="28"/>
      <c r="E42" s="30">
        <v>0.7</v>
      </c>
      <c r="F42" s="28">
        <f t="shared" si="56"/>
        <v>0</v>
      </c>
      <c r="G42" s="28">
        <f>'3.가압장공사비'!I55</f>
        <v>87</v>
      </c>
      <c r="H42" s="30">
        <v>0.7</v>
      </c>
      <c r="I42" s="28">
        <f t="shared" si="57"/>
        <v>61</v>
      </c>
      <c r="J42" s="28"/>
      <c r="K42" s="30">
        <v>0.7</v>
      </c>
      <c r="L42" s="28">
        <f t="shared" si="58"/>
        <v>0</v>
      </c>
      <c r="M42" s="28"/>
      <c r="N42" s="30">
        <v>0.7</v>
      </c>
      <c r="O42" s="28">
        <f t="shared" si="59"/>
        <v>0</v>
      </c>
      <c r="P42" s="28"/>
    </row>
    <row r="43" spans="1:16" ht="16.5" customHeight="1">
      <c r="A43" s="62"/>
      <c r="B43" s="62"/>
      <c r="C43" s="60" t="s">
        <v>99</v>
      </c>
      <c r="D43" s="28"/>
      <c r="E43" s="30">
        <v>0.7</v>
      </c>
      <c r="F43" s="28">
        <f t="shared" si="56"/>
        <v>0</v>
      </c>
      <c r="G43" s="28">
        <f>'3.가압장공사비'!I56</f>
        <v>51</v>
      </c>
      <c r="H43" s="30">
        <v>0.7</v>
      </c>
      <c r="I43" s="28">
        <f t="shared" si="57"/>
        <v>36</v>
      </c>
      <c r="J43" s="28"/>
      <c r="K43" s="30">
        <v>0.7</v>
      </c>
      <c r="L43" s="28">
        <f t="shared" si="58"/>
        <v>0</v>
      </c>
      <c r="M43" s="28"/>
      <c r="N43" s="30">
        <v>0.7</v>
      </c>
      <c r="O43" s="28">
        <f t="shared" si="59"/>
        <v>0</v>
      </c>
      <c r="P43" s="28"/>
    </row>
    <row r="44" spans="1:16" ht="16.5" customHeight="1">
      <c r="A44" s="62"/>
      <c r="B44" s="62"/>
      <c r="C44" s="60" t="s">
        <v>100</v>
      </c>
      <c r="D44" s="28"/>
      <c r="E44" s="30">
        <v>0.7</v>
      </c>
      <c r="F44" s="28">
        <f t="shared" si="56"/>
        <v>0</v>
      </c>
      <c r="G44" s="28">
        <f>'3.가압장공사비'!I57</f>
        <v>35</v>
      </c>
      <c r="H44" s="30">
        <v>0.7</v>
      </c>
      <c r="I44" s="28">
        <f t="shared" si="57"/>
        <v>25</v>
      </c>
      <c r="J44" s="28"/>
      <c r="K44" s="30">
        <v>0.7</v>
      </c>
      <c r="L44" s="28">
        <f t="shared" si="58"/>
        <v>0</v>
      </c>
      <c r="M44" s="28"/>
      <c r="N44" s="30">
        <v>0.7</v>
      </c>
      <c r="O44" s="28">
        <f t="shared" si="59"/>
        <v>0</v>
      </c>
      <c r="P44" s="28"/>
    </row>
    <row r="45" spans="1:16" ht="16.5" customHeight="1">
      <c r="A45" s="62"/>
      <c r="B45" s="62"/>
      <c r="C45" s="23" t="s">
        <v>236</v>
      </c>
      <c r="D45" s="24">
        <f>SUM(D46:D47)</f>
        <v>0</v>
      </c>
      <c r="E45" s="24"/>
      <c r="F45" s="24">
        <f t="shared" ref="F45:G45" si="60">SUM(F46:F47)</f>
        <v>0</v>
      </c>
      <c r="G45" s="24">
        <f t="shared" si="60"/>
        <v>2032</v>
      </c>
      <c r="H45" s="24"/>
      <c r="I45" s="24">
        <f t="shared" ref="I45:J45" si="61">SUM(I46:I47)</f>
        <v>1422</v>
      </c>
      <c r="J45" s="24">
        <f t="shared" si="61"/>
        <v>0</v>
      </c>
      <c r="K45" s="24"/>
      <c r="L45" s="24">
        <f t="shared" ref="L45:M45" si="62">SUM(L46:L47)</f>
        <v>0</v>
      </c>
      <c r="M45" s="24">
        <f t="shared" si="62"/>
        <v>0</v>
      </c>
      <c r="N45" s="24"/>
      <c r="O45" s="24">
        <f>SUM(O46:O47)</f>
        <v>0</v>
      </c>
      <c r="P45" s="24"/>
    </row>
    <row r="46" spans="1:16" ht="16.5" customHeight="1">
      <c r="A46" s="62"/>
      <c r="B46" s="62"/>
      <c r="C46" s="60" t="s">
        <v>237</v>
      </c>
      <c r="D46" s="28"/>
      <c r="E46" s="30">
        <v>0.7</v>
      </c>
      <c r="F46" s="28"/>
      <c r="G46" s="28">
        <f>'3.가압장공사비'!I13</f>
        <v>1250</v>
      </c>
      <c r="H46" s="30">
        <v>0.7</v>
      </c>
      <c r="I46" s="28">
        <f t="shared" si="57"/>
        <v>875</v>
      </c>
      <c r="J46" s="28"/>
      <c r="K46" s="30">
        <v>0.7</v>
      </c>
      <c r="L46" s="28"/>
      <c r="M46" s="28"/>
      <c r="N46" s="30"/>
      <c r="O46" s="28"/>
      <c r="P46" s="28"/>
    </row>
    <row r="47" spans="1:16" ht="16.5" customHeight="1">
      <c r="A47" s="63"/>
      <c r="B47" s="63"/>
      <c r="C47" s="60" t="s">
        <v>238</v>
      </c>
      <c r="D47" s="28"/>
      <c r="E47" s="30">
        <v>0.7</v>
      </c>
      <c r="F47" s="28"/>
      <c r="G47" s="28">
        <f>'3.가압장공사비'!I14</f>
        <v>782</v>
      </c>
      <c r="H47" s="30">
        <v>0.7</v>
      </c>
      <c r="I47" s="28">
        <f t="shared" si="57"/>
        <v>547</v>
      </c>
      <c r="J47" s="28"/>
      <c r="K47" s="30">
        <v>0.7</v>
      </c>
      <c r="L47" s="28"/>
      <c r="M47" s="28"/>
      <c r="N47" s="30"/>
      <c r="O47" s="28"/>
      <c r="P47" s="28"/>
    </row>
    <row r="48" spans="1:16" ht="16.5" customHeight="1">
      <c r="A48" s="118" t="s">
        <v>188</v>
      </c>
      <c r="B48" s="118"/>
      <c r="C48" s="118"/>
      <c r="D48" s="33">
        <f>SUM(D49)</f>
        <v>0</v>
      </c>
      <c r="E48" s="33"/>
      <c r="F48" s="33">
        <f t="shared" ref="F48:G48" si="63">SUM(F49)</f>
        <v>0</v>
      </c>
      <c r="G48" s="33">
        <f t="shared" si="63"/>
        <v>1338</v>
      </c>
      <c r="H48" s="33"/>
      <c r="I48" s="33">
        <f t="shared" ref="I48:J48" si="64">SUM(I49)</f>
        <v>937</v>
      </c>
      <c r="J48" s="33">
        <f t="shared" si="64"/>
        <v>0</v>
      </c>
      <c r="K48" s="33"/>
      <c r="L48" s="33">
        <f t="shared" ref="L48:M48" si="65">SUM(L49)</f>
        <v>0</v>
      </c>
      <c r="M48" s="33">
        <f t="shared" si="65"/>
        <v>0</v>
      </c>
      <c r="N48" s="33"/>
      <c r="O48" s="33">
        <f>SUM(O49)</f>
        <v>0</v>
      </c>
      <c r="P48" s="33"/>
    </row>
    <row r="49" spans="1:16" ht="16.5" customHeight="1">
      <c r="A49" s="60"/>
      <c r="B49" s="117" t="s">
        <v>165</v>
      </c>
      <c r="C49" s="117"/>
      <c r="D49" s="31"/>
      <c r="E49" s="32">
        <v>0.7</v>
      </c>
      <c r="F49" s="31">
        <f t="shared" ref="F49" si="66">ROUND(D49*E49,0)</f>
        <v>0</v>
      </c>
      <c r="G49" s="31">
        <v>1338</v>
      </c>
      <c r="H49" s="32">
        <v>0.7</v>
      </c>
      <c r="I49" s="31">
        <f t="shared" ref="I49" si="67">ROUND(G49*H49,0)</f>
        <v>937</v>
      </c>
      <c r="J49" s="31"/>
      <c r="K49" s="32">
        <v>0.7</v>
      </c>
      <c r="L49" s="31">
        <f t="shared" ref="L49" si="68">ROUND(J49*K49,0)</f>
        <v>0</v>
      </c>
      <c r="M49" s="31"/>
      <c r="N49" s="32">
        <v>0.7</v>
      </c>
      <c r="O49" s="31">
        <f t="shared" ref="O49:O52" si="69">ROUND(M49*N49,0)</f>
        <v>0</v>
      </c>
      <c r="P49" s="31"/>
    </row>
    <row r="50" spans="1:16" ht="16.5" customHeight="1">
      <c r="A50" s="118" t="s">
        <v>198</v>
      </c>
      <c r="B50" s="118"/>
      <c r="C50" s="118"/>
      <c r="D50" s="33">
        <f>SUM(D51)</f>
        <v>0</v>
      </c>
      <c r="E50" s="33"/>
      <c r="F50" s="33">
        <f t="shared" ref="F50" si="70">SUM(F51)</f>
        <v>0</v>
      </c>
      <c r="G50" s="33">
        <f t="shared" ref="G50" si="71">SUM(G51)</f>
        <v>5650</v>
      </c>
      <c r="H50" s="33"/>
      <c r="I50" s="33">
        <f t="shared" ref="I50" si="72">SUM(I51)</f>
        <v>3955</v>
      </c>
      <c r="J50" s="33">
        <f t="shared" ref="J50" si="73">SUM(J51)</f>
        <v>4633</v>
      </c>
      <c r="K50" s="33"/>
      <c r="L50" s="33">
        <f t="shared" ref="L50" si="74">SUM(L51)</f>
        <v>3243</v>
      </c>
      <c r="M50" s="33">
        <f t="shared" ref="M50" si="75">SUM(M51)</f>
        <v>5082</v>
      </c>
      <c r="N50" s="33"/>
      <c r="O50" s="33">
        <f>SUM(O51)</f>
        <v>3557</v>
      </c>
      <c r="P50" s="33"/>
    </row>
    <row r="51" spans="1:16" ht="16.5" customHeight="1">
      <c r="A51" s="60"/>
      <c r="B51" s="117" t="s">
        <v>136</v>
      </c>
      <c r="C51" s="117"/>
      <c r="D51" s="31">
        <f>사업비집계!D13</f>
        <v>0</v>
      </c>
      <c r="E51" s="32">
        <v>0.7</v>
      </c>
      <c r="F51" s="31">
        <f>ROUND(D51*E51,0)</f>
        <v>0</v>
      </c>
      <c r="G51" s="31">
        <f>사업비집계!E13</f>
        <v>5650</v>
      </c>
      <c r="H51" s="32">
        <v>0.7</v>
      </c>
      <c r="I51" s="31">
        <f>ROUND(G51*H51,0)</f>
        <v>3955</v>
      </c>
      <c r="J51" s="31">
        <f>사업비집계!F13</f>
        <v>4633</v>
      </c>
      <c r="K51" s="32">
        <v>0.7</v>
      </c>
      <c r="L51" s="31">
        <f>ROUND(J51*K51,0)</f>
        <v>3243</v>
      </c>
      <c r="M51" s="31">
        <f>사업비집계!G13</f>
        <v>5082</v>
      </c>
      <c r="N51" s="32">
        <v>0.7</v>
      </c>
      <c r="O51" s="31">
        <f>ROUND(M51*N51,0)</f>
        <v>3557</v>
      </c>
      <c r="P51" s="31"/>
    </row>
    <row r="52" spans="1:16" ht="16.5" customHeight="1">
      <c r="A52" s="118" t="s">
        <v>227</v>
      </c>
      <c r="B52" s="118"/>
      <c r="C52" s="118"/>
      <c r="D52" s="33">
        <f>'[1]사업비-'!$D$5+'[1]사업비-'!$D$12</f>
        <v>3933</v>
      </c>
      <c r="E52" s="42">
        <v>0.7</v>
      </c>
      <c r="F52" s="33">
        <f>ROUND(D52*E52,0)</f>
        <v>2753</v>
      </c>
      <c r="G52" s="33">
        <f>'[1]사업비-'!$E$5+'[1]사업비-'!$E$12</f>
        <v>3888</v>
      </c>
      <c r="H52" s="42">
        <v>0.7</v>
      </c>
      <c r="I52" s="33">
        <f>ROUND(G52*H52,0)</f>
        <v>2722</v>
      </c>
      <c r="J52" s="33">
        <f>'[1]사업비-'!$F$5+'[1]사업비-'!$F$12</f>
        <v>0</v>
      </c>
      <c r="K52" s="42">
        <v>0.7</v>
      </c>
      <c r="L52" s="33">
        <f>ROUND(J52*K52,0)</f>
        <v>0</v>
      </c>
      <c r="M52" s="33">
        <f>사업비집계!G16</f>
        <v>0</v>
      </c>
      <c r="N52" s="42">
        <v>0.7</v>
      </c>
      <c r="O52" s="33">
        <f t="shared" si="69"/>
        <v>0</v>
      </c>
      <c r="P52" s="33"/>
    </row>
    <row r="53" spans="1:16" ht="24" customHeight="1"/>
    <row r="54" spans="1:16" ht="24" customHeight="1"/>
    <row r="55" spans="1:16" ht="24" customHeight="1">
      <c r="D55" s="5">
        <v>11602</v>
      </c>
      <c r="F55" s="5">
        <v>8121</v>
      </c>
      <c r="G55" s="5">
        <v>66215</v>
      </c>
      <c r="I55" s="5">
        <v>46359</v>
      </c>
    </row>
    <row r="56" spans="1:16" ht="20.100000000000001" customHeight="1">
      <c r="E56" s="5">
        <f>D55*0.12</f>
        <v>1392.24</v>
      </c>
    </row>
  </sheetData>
  <mergeCells count="20">
    <mergeCell ref="B51:C51"/>
    <mergeCell ref="A48:C48"/>
    <mergeCell ref="M2:O2"/>
    <mergeCell ref="B10:B12"/>
    <mergeCell ref="A52:C52"/>
    <mergeCell ref="A50:C50"/>
    <mergeCell ref="P2:P3"/>
    <mergeCell ref="B49:C49"/>
    <mergeCell ref="G2:I2"/>
    <mergeCell ref="J2:L2"/>
    <mergeCell ref="B9:C9"/>
    <mergeCell ref="B19:C19"/>
    <mergeCell ref="B13:C13"/>
    <mergeCell ref="B14:B18"/>
    <mergeCell ref="B7:B8"/>
    <mergeCell ref="A4:C4"/>
    <mergeCell ref="A5:C5"/>
    <mergeCell ref="B6:C6"/>
    <mergeCell ref="A2:C3"/>
    <mergeCell ref="D2:F2"/>
  </mergeCells>
  <phoneticPr fontId="1" type="noConversion"/>
  <printOptions horizontalCentered="1"/>
  <pageMargins left="0.62992125984251968" right="0.62992125984251968" top="0.78740157480314965" bottom="0.78740157480314965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31" sqref="N31"/>
    </sheetView>
  </sheetViews>
  <sheetFormatPr defaultRowHeight="16.5"/>
  <sheetData/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3"/>
  <sheetViews>
    <sheetView view="pageBreakPreview" zoomScaleSheetLayoutView="100" workbookViewId="0">
      <selection activeCell="L21" sqref="L21"/>
    </sheetView>
  </sheetViews>
  <sheetFormatPr defaultColWidth="9.625" defaultRowHeight="20.100000000000001" customHeight="1"/>
  <cols>
    <col min="1" max="1" width="9.625" style="5"/>
    <col min="2" max="2" width="12.625" style="5" customWidth="1"/>
    <col min="3" max="11" width="10.625" style="5" customWidth="1"/>
    <col min="12" max="16384" width="9.625" style="5"/>
  </cols>
  <sheetData>
    <row r="1" spans="1:11" ht="35.1" customHeight="1">
      <c r="A1" s="4" t="s">
        <v>5</v>
      </c>
      <c r="B1" s="4"/>
    </row>
    <row r="2" spans="1:11" ht="24.95" customHeight="1">
      <c r="A2" s="116" t="s">
        <v>0</v>
      </c>
      <c r="B2" s="116"/>
      <c r="C2" s="116" t="s">
        <v>1</v>
      </c>
      <c r="D2" s="116"/>
      <c r="E2" s="116"/>
      <c r="F2" s="116"/>
      <c r="G2" s="116"/>
      <c r="H2" s="116"/>
      <c r="I2" s="116"/>
      <c r="J2" s="116"/>
      <c r="K2" s="116" t="s">
        <v>2</v>
      </c>
    </row>
    <row r="3" spans="1:11" ht="24.95" customHeight="1">
      <c r="A3" s="116"/>
      <c r="B3" s="116"/>
      <c r="C3" s="6">
        <v>30</v>
      </c>
      <c r="D3" s="6">
        <v>40</v>
      </c>
      <c r="E3" s="6">
        <v>50</v>
      </c>
      <c r="F3" s="6">
        <v>60</v>
      </c>
      <c r="G3" s="6">
        <v>70</v>
      </c>
      <c r="H3" s="6">
        <v>80</v>
      </c>
      <c r="I3" s="6">
        <v>90</v>
      </c>
      <c r="J3" s="6">
        <v>100</v>
      </c>
      <c r="K3" s="116"/>
    </row>
    <row r="4" spans="1:11" ht="24.95" customHeight="1">
      <c r="A4" s="116" t="s">
        <v>3</v>
      </c>
      <c r="B4" s="8">
        <v>5000</v>
      </c>
      <c r="C4" s="7">
        <v>1420</v>
      </c>
      <c r="D4" s="7">
        <f>ROUND(C4+(E4-C4)/((E$3-C$3)/(D$3-C$3)),0)</f>
        <v>1465</v>
      </c>
      <c r="E4" s="7">
        <v>1509</v>
      </c>
      <c r="F4" s="7">
        <f>ROUND(E4+(H4-E4)/((H$3-E$3)/(F$3-E$3)),0)</f>
        <v>1546</v>
      </c>
      <c r="G4" s="7">
        <f>ROUND(E4+(H4-E4)/((H$3-E$3)/(G$3-E$3)),0)</f>
        <v>1584</v>
      </c>
      <c r="H4" s="7">
        <v>1621</v>
      </c>
      <c r="I4" s="7">
        <f>ROUND(H4+(J4-H4)/((J$3-H$3)/(I$3-H$3)),0)</f>
        <v>1671</v>
      </c>
      <c r="J4" s="7">
        <v>1720</v>
      </c>
      <c r="K4" s="6"/>
    </row>
    <row r="5" spans="1:11" ht="24.95" customHeight="1">
      <c r="A5" s="116"/>
      <c r="B5" s="8">
        <v>10000</v>
      </c>
      <c r="C5" s="7">
        <v>1803</v>
      </c>
      <c r="D5" s="7">
        <f>ROUND(C5+(E5-C5)/((E$3-C$3)/(D$3-C$3)),0)</f>
        <v>1866</v>
      </c>
      <c r="E5" s="7">
        <v>1929</v>
      </c>
      <c r="F5" s="7">
        <f t="shared" ref="F5:F7" si="0">ROUND(E5+(H5-E5)/((H$3-E$3)/(F$3-E$3)),0)</f>
        <v>1963</v>
      </c>
      <c r="G5" s="7">
        <f t="shared" ref="G5:G7" si="1">ROUND(E5+(H5-E5)/((H$3-E$3)/(G$3-E$3)),0)</f>
        <v>1998</v>
      </c>
      <c r="H5" s="7">
        <v>2032</v>
      </c>
      <c r="I5" s="7">
        <f t="shared" ref="I5:I7" si="2">ROUND(H5+(J5-H5)/((J$3-H$3)/(I$3-H$3)),0)</f>
        <v>2086</v>
      </c>
      <c r="J5" s="7">
        <v>2140</v>
      </c>
      <c r="K5" s="6"/>
    </row>
    <row r="6" spans="1:11" ht="24.95" customHeight="1">
      <c r="A6" s="116"/>
      <c r="B6" s="8">
        <v>30000</v>
      </c>
      <c r="C6" s="7">
        <v>2636</v>
      </c>
      <c r="D6" s="7">
        <f t="shared" ref="D6:D7" si="3">ROUND(C6+(E6-C6)/((E$3-C$3)/(D$3-C$3)),0)</f>
        <v>2723</v>
      </c>
      <c r="E6" s="7">
        <v>2810</v>
      </c>
      <c r="F6" s="7">
        <f t="shared" si="0"/>
        <v>2864</v>
      </c>
      <c r="G6" s="7">
        <f t="shared" si="1"/>
        <v>2918</v>
      </c>
      <c r="H6" s="7">
        <v>2972</v>
      </c>
      <c r="I6" s="7">
        <f t="shared" si="2"/>
        <v>3058</v>
      </c>
      <c r="J6" s="7">
        <v>3143</v>
      </c>
      <c r="K6" s="6"/>
    </row>
    <row r="7" spans="1:11" ht="24.95" customHeight="1">
      <c r="A7" s="116"/>
      <c r="B7" s="8">
        <v>50000</v>
      </c>
      <c r="C7" s="7">
        <v>3639</v>
      </c>
      <c r="D7" s="7">
        <f t="shared" si="3"/>
        <v>3749</v>
      </c>
      <c r="E7" s="7">
        <v>3859</v>
      </c>
      <c r="F7" s="7">
        <f t="shared" si="0"/>
        <v>3948</v>
      </c>
      <c r="G7" s="7">
        <f t="shared" si="1"/>
        <v>4037</v>
      </c>
      <c r="H7" s="7">
        <v>4126</v>
      </c>
      <c r="I7" s="7">
        <f t="shared" si="2"/>
        <v>4262</v>
      </c>
      <c r="J7" s="7">
        <v>4397</v>
      </c>
      <c r="K7" s="6"/>
    </row>
    <row r="8" spans="1:11" ht="24.95" customHeight="1">
      <c r="A8" s="122" t="s">
        <v>65</v>
      </c>
      <c r="B8" s="8">
        <v>1000</v>
      </c>
      <c r="C8" s="17">
        <f>ROUND(C9+((C9-C10)*(($B$9-$B$8)/$B$9))*0.8,3)</f>
        <v>0.35</v>
      </c>
      <c r="D8" s="17">
        <f t="shared" ref="D8:J8" si="4">ROUND(D9+((D9-D10)*(($B$9-$B$8)/$B$9))*0.8,3)</f>
        <v>0.36099999999999999</v>
      </c>
      <c r="E8" s="17">
        <f t="shared" si="4"/>
        <v>0.371</v>
      </c>
      <c r="F8" s="17">
        <f t="shared" si="4"/>
        <v>0.38100000000000001</v>
      </c>
      <c r="G8" s="17">
        <f t="shared" si="4"/>
        <v>0.39200000000000002</v>
      </c>
      <c r="H8" s="17">
        <f t="shared" si="4"/>
        <v>0.40200000000000002</v>
      </c>
      <c r="I8" s="17">
        <f t="shared" si="4"/>
        <v>0.41499999999999998</v>
      </c>
      <c r="J8" s="17">
        <f t="shared" si="4"/>
        <v>0.42699999999999999</v>
      </c>
      <c r="K8" s="6"/>
    </row>
    <row r="9" spans="1:11" ht="24.95" customHeight="1">
      <c r="A9" s="123"/>
      <c r="B9" s="8">
        <v>5000</v>
      </c>
      <c r="C9" s="17">
        <f>C4/$B9</f>
        <v>0.28399999999999997</v>
      </c>
      <c r="D9" s="17">
        <f t="shared" ref="D9:J9" si="5">D4/$B9</f>
        <v>0.29299999999999998</v>
      </c>
      <c r="E9" s="17">
        <f t="shared" si="5"/>
        <v>0.30180000000000001</v>
      </c>
      <c r="F9" s="17">
        <f t="shared" si="5"/>
        <v>0.30919999999999997</v>
      </c>
      <c r="G9" s="17">
        <f t="shared" si="5"/>
        <v>0.31680000000000003</v>
      </c>
      <c r="H9" s="17">
        <f t="shared" si="5"/>
        <v>0.32419999999999999</v>
      </c>
      <c r="I9" s="17">
        <f t="shared" si="5"/>
        <v>0.3342</v>
      </c>
      <c r="J9" s="17">
        <f t="shared" si="5"/>
        <v>0.34399999999999997</v>
      </c>
      <c r="K9" s="6"/>
    </row>
    <row r="10" spans="1:11" ht="24.95" customHeight="1">
      <c r="A10" s="123"/>
      <c r="B10" s="8">
        <v>10000</v>
      </c>
      <c r="C10" s="17">
        <f>C5/$B10</f>
        <v>0.18029999999999999</v>
      </c>
      <c r="D10" s="17">
        <f t="shared" ref="D10:J12" si="6">D5/$B10</f>
        <v>0.18659999999999999</v>
      </c>
      <c r="E10" s="17">
        <f t="shared" si="6"/>
        <v>0.19289999999999999</v>
      </c>
      <c r="F10" s="17">
        <f t="shared" si="6"/>
        <v>0.1963</v>
      </c>
      <c r="G10" s="17">
        <f t="shared" si="6"/>
        <v>0.19980000000000001</v>
      </c>
      <c r="H10" s="17">
        <f t="shared" si="6"/>
        <v>0.20319999999999999</v>
      </c>
      <c r="I10" s="17">
        <f t="shared" si="6"/>
        <v>0.20860000000000001</v>
      </c>
      <c r="J10" s="17">
        <f t="shared" si="6"/>
        <v>0.214</v>
      </c>
      <c r="K10" s="6"/>
    </row>
    <row r="11" spans="1:11" ht="24.95" customHeight="1">
      <c r="A11" s="123"/>
      <c r="B11" s="8">
        <v>30000</v>
      </c>
      <c r="C11" s="17">
        <f>C6/$B11</f>
        <v>8.7866666666666662E-2</v>
      </c>
      <c r="D11" s="17">
        <f t="shared" si="6"/>
        <v>9.0766666666666662E-2</v>
      </c>
      <c r="E11" s="17">
        <f t="shared" si="6"/>
        <v>9.3666666666666662E-2</v>
      </c>
      <c r="F11" s="17">
        <f t="shared" si="6"/>
        <v>9.5466666666666672E-2</v>
      </c>
      <c r="G11" s="17">
        <f t="shared" si="6"/>
        <v>9.7266666666666668E-2</v>
      </c>
      <c r="H11" s="17">
        <f t="shared" si="6"/>
        <v>9.9066666666666664E-2</v>
      </c>
      <c r="I11" s="17">
        <f t="shared" si="6"/>
        <v>0.10193333333333333</v>
      </c>
      <c r="J11" s="17">
        <f t="shared" si="6"/>
        <v>0.10476666666666666</v>
      </c>
      <c r="K11" s="6"/>
    </row>
    <row r="12" spans="1:11" ht="24.95" customHeight="1">
      <c r="A12" s="124"/>
      <c r="B12" s="8">
        <v>50000</v>
      </c>
      <c r="C12" s="17">
        <f>C7/$B12</f>
        <v>7.2779999999999997E-2</v>
      </c>
      <c r="D12" s="17">
        <f t="shared" si="6"/>
        <v>7.4980000000000005E-2</v>
      </c>
      <c r="E12" s="17">
        <f t="shared" si="6"/>
        <v>7.7179999999999999E-2</v>
      </c>
      <c r="F12" s="17">
        <f t="shared" si="6"/>
        <v>7.8960000000000002E-2</v>
      </c>
      <c r="G12" s="17">
        <f t="shared" si="6"/>
        <v>8.0740000000000006E-2</v>
      </c>
      <c r="H12" s="17">
        <f t="shared" si="6"/>
        <v>8.2519999999999996E-2</v>
      </c>
      <c r="I12" s="17">
        <f t="shared" si="6"/>
        <v>8.5239999999999996E-2</v>
      </c>
      <c r="J12" s="17">
        <f t="shared" si="6"/>
        <v>8.7940000000000004E-2</v>
      </c>
      <c r="K12" s="6"/>
    </row>
    <row r="13" spans="1:11" ht="24.95" customHeight="1"/>
    <row r="14" spans="1:11" ht="24.95" customHeight="1"/>
    <row r="15" spans="1:11" ht="24.95" customHeight="1"/>
    <row r="16" spans="1:11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</sheetData>
  <mergeCells count="5">
    <mergeCell ref="A8:A12"/>
    <mergeCell ref="C2:J2"/>
    <mergeCell ref="K2:K3"/>
    <mergeCell ref="A2:B3"/>
    <mergeCell ref="A4:A7"/>
  </mergeCells>
  <phoneticPr fontId="1" type="noConversion"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3"/>
  <sheetViews>
    <sheetView view="pageBreakPreview" zoomScaleSheetLayoutView="100" workbookViewId="0">
      <selection activeCell="C16" sqref="C16"/>
    </sheetView>
  </sheetViews>
  <sheetFormatPr defaultColWidth="10.625" defaultRowHeight="24" customHeight="1"/>
  <cols>
    <col min="1" max="1" width="9.125" style="1" customWidth="1"/>
    <col min="2" max="12" width="10.125" style="1" customWidth="1"/>
    <col min="13" max="16384" width="10.625" style="1"/>
  </cols>
  <sheetData>
    <row r="1" spans="1:12" ht="35.1" customHeight="1">
      <c r="A1" s="4" t="s">
        <v>6</v>
      </c>
    </row>
    <row r="2" spans="1:12" ht="30" customHeight="1">
      <c r="A2" s="3" t="s">
        <v>7</v>
      </c>
      <c r="B2" s="8">
        <v>1000</v>
      </c>
      <c r="C2" s="8">
        <v>1500</v>
      </c>
      <c r="D2" s="8">
        <v>3000</v>
      </c>
      <c r="E2" s="8">
        <v>5000</v>
      </c>
      <c r="F2" s="8">
        <v>7000</v>
      </c>
      <c r="G2" s="8">
        <v>10000</v>
      </c>
      <c r="H2" s="8">
        <v>15000</v>
      </c>
      <c r="I2" s="8">
        <v>20000</v>
      </c>
      <c r="J2" s="8">
        <v>25000</v>
      </c>
      <c r="K2" s="8">
        <v>30000</v>
      </c>
      <c r="L2" s="8">
        <v>40000</v>
      </c>
    </row>
    <row r="3" spans="1:12" ht="30" customHeight="1">
      <c r="A3" s="3" t="s">
        <v>8</v>
      </c>
      <c r="B3" s="10">
        <v>1127</v>
      </c>
      <c r="C3" s="10">
        <v>1714</v>
      </c>
      <c r="D3" s="10">
        <v>2585</v>
      </c>
      <c r="E3" s="10">
        <v>3300</v>
      </c>
      <c r="F3" s="10">
        <v>4593</v>
      </c>
      <c r="G3" s="10">
        <v>5846</v>
      </c>
      <c r="H3" s="10">
        <v>8518</v>
      </c>
      <c r="I3" s="10">
        <v>10895</v>
      </c>
      <c r="J3" s="10">
        <v>12971</v>
      </c>
      <c r="K3" s="10">
        <v>15041</v>
      </c>
      <c r="L3" s="10">
        <v>19186</v>
      </c>
    </row>
    <row r="4" spans="1:12" ht="30" customHeight="1">
      <c r="A4" s="3" t="s">
        <v>9</v>
      </c>
      <c r="B4" s="10">
        <v>288</v>
      </c>
      <c r="C4" s="10">
        <v>288</v>
      </c>
      <c r="D4" s="10">
        <v>306</v>
      </c>
      <c r="E4" s="10">
        <v>612</v>
      </c>
      <c r="F4" s="10">
        <v>602</v>
      </c>
      <c r="G4" s="10">
        <v>612</v>
      </c>
      <c r="H4" s="10">
        <v>612</v>
      </c>
      <c r="I4" s="10">
        <v>612</v>
      </c>
      <c r="J4" s="10">
        <v>918</v>
      </c>
      <c r="K4" s="10">
        <v>918</v>
      </c>
      <c r="L4" s="10">
        <v>918</v>
      </c>
    </row>
    <row r="5" spans="1:12" ht="30" customHeight="1">
      <c r="A5" s="3" t="s">
        <v>10</v>
      </c>
      <c r="B5" s="10">
        <f>SUM(B3:B4)</f>
        <v>1415</v>
      </c>
      <c r="C5" s="10">
        <f t="shared" ref="C5:L5" si="0">SUM(C3:C4)</f>
        <v>2002</v>
      </c>
      <c r="D5" s="10">
        <f t="shared" si="0"/>
        <v>2891</v>
      </c>
      <c r="E5" s="10">
        <f t="shared" si="0"/>
        <v>3912</v>
      </c>
      <c r="F5" s="10">
        <f t="shared" si="0"/>
        <v>5195</v>
      </c>
      <c r="G5" s="10">
        <f t="shared" si="0"/>
        <v>6458</v>
      </c>
      <c r="H5" s="10">
        <f t="shared" si="0"/>
        <v>9130</v>
      </c>
      <c r="I5" s="10">
        <f t="shared" si="0"/>
        <v>11507</v>
      </c>
      <c r="J5" s="10">
        <f t="shared" si="0"/>
        <v>13889</v>
      </c>
      <c r="K5" s="10">
        <f t="shared" si="0"/>
        <v>15959</v>
      </c>
      <c r="L5" s="10">
        <f t="shared" si="0"/>
        <v>20104</v>
      </c>
    </row>
    <row r="6" spans="1:12" ht="30" customHeight="1">
      <c r="A6" s="9" t="s">
        <v>4</v>
      </c>
      <c r="B6" s="15">
        <f>ROUND(B5/B2,3)</f>
        <v>1.415</v>
      </c>
      <c r="C6" s="15">
        <f t="shared" ref="C6:L6" si="1">ROUND(C5/C2,3)</f>
        <v>1.335</v>
      </c>
      <c r="D6" s="15">
        <f t="shared" si="1"/>
        <v>0.96399999999999997</v>
      </c>
      <c r="E6" s="15">
        <f t="shared" si="1"/>
        <v>0.78200000000000003</v>
      </c>
      <c r="F6" s="15">
        <f t="shared" si="1"/>
        <v>0.74199999999999999</v>
      </c>
      <c r="G6" s="15">
        <f t="shared" si="1"/>
        <v>0.64600000000000002</v>
      </c>
      <c r="H6" s="15">
        <f t="shared" si="1"/>
        <v>0.60899999999999999</v>
      </c>
      <c r="I6" s="15">
        <f t="shared" si="1"/>
        <v>0.57499999999999996</v>
      </c>
      <c r="J6" s="15">
        <f t="shared" si="1"/>
        <v>0.55600000000000005</v>
      </c>
      <c r="K6" s="15">
        <f t="shared" si="1"/>
        <v>0.53200000000000003</v>
      </c>
      <c r="L6" s="15">
        <f t="shared" si="1"/>
        <v>0.503</v>
      </c>
    </row>
    <row r="7" spans="1:12" ht="30" customHeight="1"/>
    <row r="8" spans="1:12" ht="30" customHeight="1"/>
    <row r="9" spans="1:12" ht="30" customHeight="1"/>
    <row r="10" spans="1:12" ht="30" customHeight="1"/>
    <row r="11" spans="1:12" ht="30" customHeight="1"/>
    <row r="12" spans="1:12" ht="30" customHeight="1"/>
    <row r="13" spans="1:12" ht="30" customHeight="1"/>
  </sheetData>
  <phoneticPr fontId="1" type="noConversion"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27"/>
  <sheetViews>
    <sheetView zoomScale="85" zoomScaleNormal="85" workbookViewId="0">
      <selection activeCell="F25" sqref="F25"/>
    </sheetView>
  </sheetViews>
  <sheetFormatPr defaultColWidth="10.625" defaultRowHeight="20.100000000000001" customHeight="1"/>
  <cols>
    <col min="1" max="16384" width="10.625" style="1"/>
  </cols>
  <sheetData>
    <row r="1" spans="1:8" s="5" customFormat="1" ht="35.1" customHeight="1">
      <c r="A1" s="4" t="s">
        <v>11</v>
      </c>
      <c r="B1" s="11"/>
    </row>
    <row r="2" spans="1:8" ht="24.95" customHeight="1">
      <c r="A2" s="87" t="s">
        <v>12</v>
      </c>
      <c r="B2" s="88" t="s">
        <v>16</v>
      </c>
      <c r="C2" s="89"/>
      <c r="D2" s="90"/>
      <c r="E2" s="88" t="s">
        <v>17</v>
      </c>
      <c r="F2" s="89"/>
      <c r="G2" s="90"/>
      <c r="H2" s="87" t="s">
        <v>2</v>
      </c>
    </row>
    <row r="3" spans="1:8" ht="24.95" customHeight="1">
      <c r="A3" s="87"/>
      <c r="B3" s="103" t="s">
        <v>13</v>
      </c>
      <c r="C3" s="87" t="s">
        <v>3</v>
      </c>
      <c r="D3" s="87"/>
      <c r="E3" s="103" t="s">
        <v>13</v>
      </c>
      <c r="F3" s="87" t="s">
        <v>3</v>
      </c>
      <c r="G3" s="87"/>
      <c r="H3" s="87"/>
    </row>
    <row r="4" spans="1:8" ht="24.95" customHeight="1">
      <c r="A4" s="87"/>
      <c r="B4" s="105"/>
      <c r="C4" s="3" t="s">
        <v>14</v>
      </c>
      <c r="D4" s="3" t="s">
        <v>15</v>
      </c>
      <c r="E4" s="105"/>
      <c r="F4" s="3" t="s">
        <v>14</v>
      </c>
      <c r="G4" s="3" t="s">
        <v>15</v>
      </c>
      <c r="H4" s="87"/>
    </row>
    <row r="5" spans="1:8" ht="24.95" customHeight="1">
      <c r="A5" s="3">
        <v>80</v>
      </c>
      <c r="B5" s="10">
        <v>26000</v>
      </c>
      <c r="C5" s="10">
        <v>103000</v>
      </c>
      <c r="D5" s="10">
        <v>261000</v>
      </c>
      <c r="E5" s="10"/>
      <c r="F5" s="10"/>
      <c r="G5" s="10"/>
      <c r="H5" s="3"/>
    </row>
    <row r="6" spans="1:8" ht="24.95" customHeight="1">
      <c r="A6" s="3">
        <v>100</v>
      </c>
      <c r="B6" s="10">
        <v>31000</v>
      </c>
      <c r="C6" s="10">
        <v>110000</v>
      </c>
      <c r="D6" s="10">
        <v>268000</v>
      </c>
      <c r="E6" s="10"/>
      <c r="F6" s="10"/>
      <c r="G6" s="10"/>
      <c r="H6" s="3"/>
    </row>
    <row r="7" spans="1:8" ht="24.95" customHeight="1">
      <c r="A7" s="3">
        <v>150</v>
      </c>
      <c r="B7" s="10">
        <v>48000</v>
      </c>
      <c r="C7" s="10">
        <v>138000</v>
      </c>
      <c r="D7" s="10">
        <v>304000</v>
      </c>
      <c r="E7" s="10"/>
      <c r="F7" s="10"/>
      <c r="G7" s="10"/>
      <c r="H7" s="3"/>
    </row>
    <row r="8" spans="1:8" ht="24.95" customHeight="1">
      <c r="A8" s="3">
        <v>200</v>
      </c>
      <c r="B8" s="10">
        <v>63000</v>
      </c>
      <c r="C8" s="10">
        <v>156000</v>
      </c>
      <c r="D8" s="10">
        <v>330000</v>
      </c>
      <c r="E8" s="10"/>
      <c r="F8" s="10"/>
      <c r="G8" s="10"/>
      <c r="H8" s="3"/>
    </row>
    <row r="9" spans="1:8" ht="24.95" customHeight="1">
      <c r="A9" s="3">
        <v>250</v>
      </c>
      <c r="B9" s="10">
        <v>83000</v>
      </c>
      <c r="C9" s="10">
        <v>186000</v>
      </c>
      <c r="D9" s="10">
        <v>367000</v>
      </c>
      <c r="E9" s="10"/>
      <c r="F9" s="10"/>
      <c r="G9" s="10"/>
      <c r="H9" s="3"/>
    </row>
    <row r="10" spans="1:8" ht="24.95" customHeight="1">
      <c r="A10" s="3">
        <v>300</v>
      </c>
      <c r="B10" s="10">
        <v>104000</v>
      </c>
      <c r="C10" s="10">
        <v>213000</v>
      </c>
      <c r="D10" s="10">
        <v>403000</v>
      </c>
      <c r="E10" s="10"/>
      <c r="F10" s="10"/>
      <c r="G10" s="10"/>
      <c r="H10" s="3"/>
    </row>
    <row r="11" spans="1:8" ht="24.95" customHeight="1">
      <c r="A11" s="3">
        <v>350</v>
      </c>
      <c r="B11" s="10">
        <v>128000</v>
      </c>
      <c r="C11" s="10">
        <v>247000</v>
      </c>
      <c r="D11" s="10">
        <v>452000</v>
      </c>
      <c r="E11" s="10">
        <v>148000</v>
      </c>
      <c r="F11" s="10">
        <v>300000</v>
      </c>
      <c r="G11" s="10">
        <v>505000</v>
      </c>
      <c r="H11" s="3"/>
    </row>
    <row r="12" spans="1:8" ht="24.95" customHeight="1">
      <c r="A12" s="3">
        <v>400</v>
      </c>
      <c r="B12" s="10">
        <v>152000</v>
      </c>
      <c r="C12" s="10">
        <v>313000</v>
      </c>
      <c r="D12" s="10">
        <v>526000</v>
      </c>
      <c r="E12" s="10">
        <v>168000</v>
      </c>
      <c r="F12" s="10">
        <v>362000</v>
      </c>
      <c r="G12" s="10">
        <v>576000</v>
      </c>
      <c r="H12" s="3"/>
    </row>
    <row r="13" spans="1:8" ht="24.95" customHeight="1">
      <c r="A13" s="3">
        <v>450</v>
      </c>
      <c r="B13" s="10">
        <v>178000</v>
      </c>
      <c r="C13" s="10">
        <v>350000</v>
      </c>
      <c r="D13" s="10">
        <v>571000</v>
      </c>
      <c r="E13" s="10">
        <v>204000</v>
      </c>
      <c r="F13" s="10">
        <v>412000</v>
      </c>
      <c r="G13" s="10">
        <v>634000</v>
      </c>
      <c r="H13" s="3"/>
    </row>
    <row r="14" spans="1:8" ht="24.95" customHeight="1">
      <c r="A14" s="3">
        <v>500</v>
      </c>
      <c r="B14" s="10">
        <v>206000</v>
      </c>
      <c r="C14" s="10">
        <v>387000</v>
      </c>
      <c r="D14" s="10">
        <v>616000</v>
      </c>
      <c r="E14" s="10">
        <v>228000</v>
      </c>
      <c r="F14" s="10">
        <v>452000</v>
      </c>
      <c r="G14" s="10">
        <v>682000</v>
      </c>
      <c r="H14" s="3"/>
    </row>
    <row r="15" spans="1:8" ht="24.95" customHeight="1">
      <c r="A15" s="3">
        <v>600</v>
      </c>
      <c r="B15" s="10">
        <v>257000</v>
      </c>
      <c r="C15" s="10">
        <v>463000</v>
      </c>
      <c r="D15" s="10">
        <v>709000</v>
      </c>
      <c r="E15" s="10">
        <v>271000</v>
      </c>
      <c r="F15" s="10">
        <v>525000</v>
      </c>
      <c r="G15" s="10">
        <v>771000</v>
      </c>
      <c r="H15" s="3"/>
    </row>
    <row r="16" spans="1:8" ht="24.95" customHeight="1">
      <c r="A16" s="3">
        <v>700</v>
      </c>
      <c r="B16" s="10">
        <v>332000</v>
      </c>
      <c r="C16" s="10">
        <v>562000</v>
      </c>
      <c r="D16" s="10">
        <v>824000</v>
      </c>
      <c r="E16" s="10">
        <v>304000</v>
      </c>
      <c r="F16" s="10">
        <v>611000</v>
      </c>
      <c r="G16" s="10">
        <v>872000</v>
      </c>
      <c r="H16" s="3"/>
    </row>
    <row r="17" spans="1:8" ht="24.95" customHeight="1">
      <c r="A17" s="3">
        <v>800</v>
      </c>
      <c r="B17" s="10">
        <v>410000</v>
      </c>
      <c r="C17" s="10">
        <v>727000</v>
      </c>
      <c r="D17" s="10">
        <v>1004000</v>
      </c>
      <c r="E17" s="10">
        <v>365000</v>
      </c>
      <c r="F17" s="10">
        <v>768000</v>
      </c>
      <c r="G17" s="10">
        <v>1046000</v>
      </c>
      <c r="H17" s="3"/>
    </row>
    <row r="18" spans="1:8" ht="24.95" customHeight="1">
      <c r="A18" s="3">
        <v>900</v>
      </c>
      <c r="B18" s="10">
        <v>512000</v>
      </c>
      <c r="C18" s="10">
        <v>859000</v>
      </c>
      <c r="D18" s="10">
        <v>1152000</v>
      </c>
      <c r="E18" s="10">
        <v>409000</v>
      </c>
      <c r="F18" s="10">
        <v>861000</v>
      </c>
      <c r="G18" s="10">
        <v>1155000</v>
      </c>
      <c r="H18" s="3"/>
    </row>
    <row r="19" spans="1:8" ht="24.95" customHeight="1">
      <c r="A19" s="3">
        <v>1000</v>
      </c>
      <c r="B19" s="10">
        <v>609000</v>
      </c>
      <c r="C19" s="10">
        <v>1034000</v>
      </c>
      <c r="D19" s="10">
        <v>1368000</v>
      </c>
      <c r="E19" s="10">
        <v>518000</v>
      </c>
      <c r="F19" s="10">
        <v>1063000</v>
      </c>
      <c r="G19" s="10">
        <v>1396000</v>
      </c>
      <c r="H19" s="3"/>
    </row>
    <row r="20" spans="1:8" ht="24.95" customHeight="1"/>
    <row r="21" spans="1:8" ht="24.95" customHeight="1"/>
    <row r="22" spans="1:8" ht="24.95" customHeight="1"/>
    <row r="23" spans="1:8" ht="24.95" customHeight="1"/>
    <row r="24" spans="1:8" ht="24.95" customHeight="1"/>
    <row r="25" spans="1:8" ht="24.95" customHeight="1"/>
    <row r="26" spans="1:8" ht="24.95" customHeight="1"/>
    <row r="27" spans="1:8" ht="24.95" customHeight="1"/>
  </sheetData>
  <mergeCells count="8">
    <mergeCell ref="E3:E4"/>
    <mergeCell ref="A2:A4"/>
    <mergeCell ref="H2:H4"/>
    <mergeCell ref="C3:D3"/>
    <mergeCell ref="F3:G3"/>
    <mergeCell ref="B3:B4"/>
    <mergeCell ref="B2:D2"/>
    <mergeCell ref="E2:G2"/>
  </mergeCells>
  <phoneticPr fontId="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49"/>
  <sheetViews>
    <sheetView topLeftCell="A14" workbookViewId="0">
      <selection activeCell="G47" sqref="G47"/>
    </sheetView>
  </sheetViews>
  <sheetFormatPr defaultColWidth="10.625" defaultRowHeight="20.100000000000001" customHeight="1"/>
  <cols>
    <col min="1" max="1" width="15.625" style="1" customWidth="1"/>
    <col min="2" max="2" width="12.625" style="1" customWidth="1"/>
    <col min="3" max="5" width="15.625" style="1" customWidth="1"/>
    <col min="6" max="16384" width="10.625" style="1"/>
  </cols>
  <sheetData>
    <row r="1" spans="1:5" ht="20.100000000000001" customHeight="1">
      <c r="A1" s="2" t="s">
        <v>262</v>
      </c>
    </row>
    <row r="2" spans="1:5" ht="20.100000000000001" customHeight="1">
      <c r="A2" s="45" t="s">
        <v>240</v>
      </c>
      <c r="B2" s="87" t="s">
        <v>255</v>
      </c>
      <c r="C2" s="87"/>
      <c r="D2" s="45" t="s">
        <v>256</v>
      </c>
      <c r="E2" s="45" t="s">
        <v>195</v>
      </c>
    </row>
    <row r="3" spans="1:5" ht="15.6" customHeight="1">
      <c r="A3" s="87" t="s">
        <v>241</v>
      </c>
      <c r="B3" s="125" t="s">
        <v>180</v>
      </c>
      <c r="C3" s="125"/>
      <c r="D3" s="51">
        <f>D4+D18</f>
        <v>28863</v>
      </c>
      <c r="E3" s="52"/>
    </row>
    <row r="4" spans="1:5" ht="15.6" customHeight="1">
      <c r="A4" s="87"/>
      <c r="B4" s="118" t="s">
        <v>242</v>
      </c>
      <c r="C4" s="118"/>
      <c r="D4" s="50">
        <f>SUM(D5:D17)</f>
        <v>23824</v>
      </c>
      <c r="E4" s="46"/>
    </row>
    <row r="5" spans="1:5" ht="15.6" customHeight="1">
      <c r="A5" s="87"/>
      <c r="B5" s="87" t="s">
        <v>42</v>
      </c>
      <c r="C5" s="45" t="s">
        <v>259</v>
      </c>
      <c r="D5" s="49">
        <f>'2.배수지공사비'!G12</f>
        <v>2136</v>
      </c>
      <c r="E5" s="45"/>
    </row>
    <row r="6" spans="1:5" ht="15.6" customHeight="1">
      <c r="A6" s="87"/>
      <c r="B6" s="87"/>
      <c r="C6" s="45" t="s">
        <v>244</v>
      </c>
      <c r="D6" s="49">
        <f>'2.배수지공사비'!G13</f>
        <v>566</v>
      </c>
      <c r="E6" s="45"/>
    </row>
    <row r="7" spans="1:5" ht="15.6" customHeight="1">
      <c r="A7" s="87"/>
      <c r="B7" s="87" t="s">
        <v>112</v>
      </c>
      <c r="C7" s="48">
        <v>80</v>
      </c>
      <c r="D7" s="49">
        <f>'4.배수공사비'!I26</f>
        <v>11252</v>
      </c>
      <c r="E7" s="45"/>
    </row>
    <row r="8" spans="1:5" ht="15.6" customHeight="1">
      <c r="A8" s="87"/>
      <c r="B8" s="87"/>
      <c r="C8" s="48">
        <v>100</v>
      </c>
      <c r="D8" s="49">
        <f>'4.배수공사비'!I27</f>
        <v>4714</v>
      </c>
      <c r="E8" s="45"/>
    </row>
    <row r="9" spans="1:5" ht="15.6" customHeight="1">
      <c r="A9" s="87"/>
      <c r="B9" s="87"/>
      <c r="C9" s="48">
        <v>150</v>
      </c>
      <c r="D9" s="49">
        <f>'4.배수공사비'!I28</f>
        <v>2365</v>
      </c>
      <c r="E9" s="45"/>
    </row>
    <row r="10" spans="1:5" ht="15.6" customHeight="1">
      <c r="A10" s="87"/>
      <c r="B10" s="87"/>
      <c r="C10" s="48">
        <v>200</v>
      </c>
      <c r="D10" s="49">
        <f>'4.배수공사비'!I29</f>
        <v>2363</v>
      </c>
      <c r="E10" s="45"/>
    </row>
    <row r="11" spans="1:5" ht="15.6" customHeight="1">
      <c r="A11" s="87"/>
      <c r="B11" s="103" t="s">
        <v>245</v>
      </c>
      <c r="C11" s="66" t="s">
        <v>268</v>
      </c>
      <c r="D11" s="49">
        <f>'3.가압장공사비'!F27</f>
        <v>105</v>
      </c>
      <c r="E11" s="65"/>
    </row>
    <row r="12" spans="1:5" ht="15.6" customHeight="1">
      <c r="A12" s="87"/>
      <c r="B12" s="104"/>
      <c r="C12" s="45" t="s">
        <v>91</v>
      </c>
      <c r="D12" s="49">
        <f>'3.가압장공사비'!F47</f>
        <v>130</v>
      </c>
      <c r="E12" s="45"/>
    </row>
    <row r="13" spans="1:5" ht="15.6" customHeight="1">
      <c r="A13" s="87"/>
      <c r="B13" s="104"/>
      <c r="C13" s="45" t="s">
        <v>246</v>
      </c>
      <c r="D13" s="49">
        <f>'3.가압장공사비'!F48</f>
        <v>38</v>
      </c>
      <c r="E13" s="45"/>
    </row>
    <row r="14" spans="1:5" ht="15.6" customHeight="1">
      <c r="A14" s="87"/>
      <c r="B14" s="104"/>
      <c r="C14" s="45" t="s">
        <v>247</v>
      </c>
      <c r="D14" s="49">
        <f>'3.가압장공사비'!F49</f>
        <v>35</v>
      </c>
      <c r="E14" s="45"/>
    </row>
    <row r="15" spans="1:5" ht="15.6" customHeight="1">
      <c r="A15" s="87"/>
      <c r="B15" s="104"/>
      <c r="C15" s="45" t="s">
        <v>248</v>
      </c>
      <c r="D15" s="49">
        <f>'3.가압장공사비'!F50</f>
        <v>35</v>
      </c>
      <c r="E15" s="45"/>
    </row>
    <row r="16" spans="1:5" ht="15.6" customHeight="1">
      <c r="A16" s="87"/>
      <c r="B16" s="105"/>
      <c r="C16" s="45" t="s">
        <v>249</v>
      </c>
      <c r="D16" s="49">
        <f>'3.가압장공사비'!F51</f>
        <v>35</v>
      </c>
      <c r="E16" s="45"/>
    </row>
    <row r="17" spans="1:5" ht="15.6" customHeight="1">
      <c r="A17" s="87"/>
      <c r="B17" s="45" t="s">
        <v>250</v>
      </c>
      <c r="C17" s="45" t="s">
        <v>251</v>
      </c>
      <c r="D17" s="49">
        <f>사업비집계!E10</f>
        <v>50</v>
      </c>
      <c r="E17" s="45"/>
    </row>
    <row r="18" spans="1:5" ht="15.6" customHeight="1">
      <c r="A18" s="87"/>
      <c r="B18" s="118" t="s">
        <v>252</v>
      </c>
      <c r="C18" s="118"/>
      <c r="D18" s="50">
        <f>SUM(D19:D22)</f>
        <v>5039</v>
      </c>
      <c r="E18" s="46"/>
    </row>
    <row r="19" spans="1:5" ht="15.6" customHeight="1">
      <c r="A19" s="87"/>
      <c r="B19" s="45" t="s">
        <v>131</v>
      </c>
      <c r="C19" s="48">
        <v>200</v>
      </c>
      <c r="D19" s="49">
        <f>'1.송수공사비'!I8</f>
        <v>2991</v>
      </c>
      <c r="E19" s="45"/>
    </row>
    <row r="20" spans="1:5" ht="15.6" customHeight="1">
      <c r="A20" s="87"/>
      <c r="B20" s="103" t="s">
        <v>253</v>
      </c>
      <c r="C20" s="66" t="s">
        <v>21</v>
      </c>
      <c r="D20" s="49">
        <f>'3.가압장공사비'!F12</f>
        <v>1392</v>
      </c>
      <c r="E20" s="65"/>
    </row>
    <row r="21" spans="1:5" ht="15.6" customHeight="1">
      <c r="A21" s="87"/>
      <c r="B21" s="104"/>
      <c r="C21" s="45" t="s">
        <v>72</v>
      </c>
      <c r="D21" s="53">
        <f>'3.가압장공사비'!F15</f>
        <v>328</v>
      </c>
      <c r="E21" s="45"/>
    </row>
    <row r="22" spans="1:5" ht="15.6" customHeight="1">
      <c r="A22" s="87"/>
      <c r="B22" s="105"/>
      <c r="C22" s="45" t="s">
        <v>254</v>
      </c>
      <c r="D22" s="53">
        <f>'3.가압장공사비'!F16</f>
        <v>328</v>
      </c>
      <c r="E22" s="45"/>
    </row>
    <row r="23" spans="1:5" ht="15.6" customHeight="1">
      <c r="A23" s="87" t="s">
        <v>257</v>
      </c>
      <c r="B23" s="125" t="s">
        <v>180</v>
      </c>
      <c r="C23" s="125"/>
      <c r="D23" s="54">
        <f>D24</f>
        <v>23133</v>
      </c>
      <c r="E23" s="52"/>
    </row>
    <row r="24" spans="1:5" ht="15.6" customHeight="1">
      <c r="A24" s="87"/>
      <c r="B24" s="118" t="s">
        <v>242</v>
      </c>
      <c r="C24" s="118"/>
      <c r="D24" s="55">
        <f>SUM(D25:D35)</f>
        <v>23133</v>
      </c>
      <c r="E24" s="46"/>
    </row>
    <row r="25" spans="1:5" ht="15.6" customHeight="1">
      <c r="A25" s="87"/>
      <c r="B25" s="47" t="s">
        <v>42</v>
      </c>
      <c r="C25" s="47" t="s">
        <v>243</v>
      </c>
      <c r="D25" s="57">
        <f>'2.배수지공사비'!G7</f>
        <v>5621</v>
      </c>
      <c r="E25" s="47"/>
    </row>
    <row r="26" spans="1:5" ht="15.6" customHeight="1">
      <c r="A26" s="87"/>
      <c r="B26" s="87" t="s">
        <v>112</v>
      </c>
      <c r="C26" s="48">
        <v>80</v>
      </c>
      <c r="D26" s="56">
        <f>'4.배수공사비'!I15+'4.배수공사비'!I21</f>
        <v>4429</v>
      </c>
      <c r="E26" s="45"/>
    </row>
    <row r="27" spans="1:5" ht="15.6" customHeight="1">
      <c r="A27" s="87"/>
      <c r="B27" s="87"/>
      <c r="C27" s="48">
        <v>100</v>
      </c>
      <c r="D27" s="56">
        <f>'4.배수공사비'!I16+'4.배수공사비'!I22</f>
        <v>8185</v>
      </c>
      <c r="E27" s="45"/>
    </row>
    <row r="28" spans="1:5" ht="15.6" customHeight="1">
      <c r="A28" s="87"/>
      <c r="B28" s="87"/>
      <c r="C28" s="48">
        <v>150</v>
      </c>
      <c r="D28" s="56">
        <f>'4.배수공사비'!I17+'4.배수공사비'!I23</f>
        <v>939</v>
      </c>
      <c r="E28" s="45"/>
    </row>
    <row r="29" spans="1:5" ht="15.6" customHeight="1">
      <c r="A29" s="87"/>
      <c r="B29" s="87"/>
      <c r="C29" s="48">
        <v>200</v>
      </c>
      <c r="D29" s="56">
        <f>'4.배수공사비'!I18</f>
        <v>1244</v>
      </c>
      <c r="E29" s="45"/>
    </row>
    <row r="30" spans="1:5" ht="15.6" customHeight="1">
      <c r="A30" s="87"/>
      <c r="B30" s="103" t="s">
        <v>245</v>
      </c>
      <c r="C30" s="48" t="s">
        <v>284</v>
      </c>
      <c r="D30" s="56">
        <f>'3.가압장공사비'!F19</f>
        <v>2258</v>
      </c>
      <c r="E30" s="65"/>
    </row>
    <row r="31" spans="1:5" ht="15.6" customHeight="1">
      <c r="A31" s="87"/>
      <c r="B31" s="104"/>
      <c r="C31" s="45" t="s">
        <v>96</v>
      </c>
      <c r="D31" s="56">
        <f>'3.가압장공사비'!F52</f>
        <v>168</v>
      </c>
      <c r="E31" s="45"/>
    </row>
    <row r="32" spans="1:5" ht="15.6" customHeight="1">
      <c r="A32" s="87"/>
      <c r="B32" s="104"/>
      <c r="C32" s="45" t="s">
        <v>97</v>
      </c>
      <c r="D32" s="56">
        <f>'3.가압장공사비'!F53</f>
        <v>116</v>
      </c>
      <c r="E32" s="45"/>
    </row>
    <row r="33" spans="1:5" ht="15.6" customHeight="1">
      <c r="A33" s="87"/>
      <c r="B33" s="104"/>
      <c r="C33" s="45" t="s">
        <v>98</v>
      </c>
      <c r="D33" s="56">
        <f>'3.가압장공사비'!F55</f>
        <v>87</v>
      </c>
      <c r="E33" s="45"/>
    </row>
    <row r="34" spans="1:5" ht="15.6" customHeight="1">
      <c r="A34" s="87"/>
      <c r="B34" s="104"/>
      <c r="C34" s="45" t="s">
        <v>99</v>
      </c>
      <c r="D34" s="56">
        <f>'3.가압장공사비'!F56</f>
        <v>51</v>
      </c>
      <c r="E34" s="45"/>
    </row>
    <row r="35" spans="1:5" ht="15.6" customHeight="1">
      <c r="A35" s="87"/>
      <c r="B35" s="105"/>
      <c r="C35" s="45" t="s">
        <v>100</v>
      </c>
      <c r="D35" s="56">
        <f>'3.가압장공사비'!F57</f>
        <v>35</v>
      </c>
      <c r="E35" s="45"/>
    </row>
    <row r="36" spans="1:5" ht="15.6" customHeight="1">
      <c r="A36" s="87" t="s">
        <v>258</v>
      </c>
      <c r="B36" s="125" t="s">
        <v>180</v>
      </c>
      <c r="C36" s="125"/>
      <c r="D36" s="54">
        <f>D37</f>
        <v>2900</v>
      </c>
      <c r="E36" s="52"/>
    </row>
    <row r="37" spans="1:5" ht="15.6" customHeight="1">
      <c r="A37" s="87"/>
      <c r="B37" s="118" t="s">
        <v>242</v>
      </c>
      <c r="C37" s="118"/>
      <c r="D37" s="55">
        <f>SUM(D38:D40)</f>
        <v>2900</v>
      </c>
      <c r="E37" s="46"/>
    </row>
    <row r="38" spans="1:5" ht="15.6" customHeight="1">
      <c r="A38" s="87"/>
      <c r="B38" s="87" t="s">
        <v>112</v>
      </c>
      <c r="C38" s="48">
        <v>80</v>
      </c>
      <c r="D38" s="56">
        <f>'4.배수공사비'!I34</f>
        <v>1963</v>
      </c>
      <c r="E38" s="45"/>
    </row>
    <row r="39" spans="1:5" ht="15.6" customHeight="1">
      <c r="A39" s="87"/>
      <c r="B39" s="87"/>
      <c r="C39" s="48">
        <v>100</v>
      </c>
      <c r="D39" s="56">
        <f>'4.배수공사비'!I35</f>
        <v>785</v>
      </c>
      <c r="E39" s="45"/>
    </row>
    <row r="40" spans="1:5" ht="15.6" customHeight="1">
      <c r="A40" s="87"/>
      <c r="B40" s="45" t="s">
        <v>245</v>
      </c>
      <c r="C40" s="47" t="s">
        <v>88</v>
      </c>
      <c r="D40" s="56">
        <f>'3.가압장공사비'!F44</f>
        <v>152</v>
      </c>
      <c r="E40" s="45"/>
    </row>
    <row r="41" spans="1:5" ht="15.6" customHeight="1">
      <c r="A41" s="87" t="s">
        <v>260</v>
      </c>
      <c r="B41" s="125" t="s">
        <v>180</v>
      </c>
      <c r="C41" s="125"/>
      <c r="D41" s="54">
        <f>D42+D47</f>
        <v>10311</v>
      </c>
      <c r="E41" s="52"/>
    </row>
    <row r="42" spans="1:5" ht="15.6" customHeight="1">
      <c r="A42" s="87"/>
      <c r="B42" s="118" t="s">
        <v>242</v>
      </c>
      <c r="C42" s="118"/>
      <c r="D42" s="55">
        <f>SUM(D43:D46)</f>
        <v>3782</v>
      </c>
      <c r="E42" s="46"/>
    </row>
    <row r="43" spans="1:5" ht="15.6" customHeight="1">
      <c r="A43" s="87"/>
      <c r="B43" s="47" t="s">
        <v>42</v>
      </c>
      <c r="C43" s="47" t="s">
        <v>261</v>
      </c>
      <c r="D43" s="57">
        <f>'2.배수지공사비'!J16</f>
        <v>2537</v>
      </c>
      <c r="E43" s="45"/>
    </row>
    <row r="44" spans="1:5" ht="15.6" customHeight="1">
      <c r="A44" s="87"/>
      <c r="B44" s="87" t="s">
        <v>112</v>
      </c>
      <c r="C44" s="48">
        <v>150</v>
      </c>
      <c r="D44" s="56">
        <f>'4.배수공사비'!L31</f>
        <v>395</v>
      </c>
      <c r="E44" s="45"/>
    </row>
    <row r="45" spans="1:5" ht="15.6" customHeight="1">
      <c r="A45" s="87"/>
      <c r="B45" s="87"/>
      <c r="C45" s="48">
        <v>200</v>
      </c>
      <c r="D45" s="56">
        <f>'4.배수공사비'!L49</f>
        <v>528</v>
      </c>
      <c r="E45" s="45"/>
    </row>
    <row r="46" spans="1:5" ht="15.6" customHeight="1">
      <c r="A46" s="87"/>
      <c r="B46" s="87"/>
      <c r="C46" s="48">
        <v>300</v>
      </c>
      <c r="D46" s="56">
        <f>'4.배수공사비'!L32</f>
        <v>322</v>
      </c>
      <c r="E46" s="45"/>
    </row>
    <row r="47" spans="1:5" ht="15.6" customHeight="1">
      <c r="A47" s="87"/>
      <c r="B47" s="118" t="s">
        <v>252</v>
      </c>
      <c r="C47" s="118"/>
      <c r="D47" s="55">
        <f>SUM(D48:D49)</f>
        <v>6529</v>
      </c>
      <c r="E47" s="46"/>
    </row>
    <row r="48" spans="1:5" ht="15.6" customHeight="1">
      <c r="A48" s="87"/>
      <c r="B48" s="45" t="s">
        <v>131</v>
      </c>
      <c r="C48" s="48">
        <v>300</v>
      </c>
      <c r="D48" s="56">
        <f>'1.송수공사비'!L7</f>
        <v>5400</v>
      </c>
      <c r="E48" s="45"/>
    </row>
    <row r="49" spans="1:5" ht="15.6" customHeight="1">
      <c r="A49" s="87"/>
      <c r="B49" s="45" t="s">
        <v>253</v>
      </c>
      <c r="C49" s="45" t="s">
        <v>60</v>
      </c>
      <c r="D49" s="56">
        <f>'3.가압장공사비'!F17</f>
        <v>1129</v>
      </c>
      <c r="E49" s="45"/>
    </row>
  </sheetData>
  <mergeCells count="23">
    <mergeCell ref="B2:C2"/>
    <mergeCell ref="B23:C23"/>
    <mergeCell ref="B24:C24"/>
    <mergeCell ref="B5:B6"/>
    <mergeCell ref="B4:C4"/>
    <mergeCell ref="B7:B10"/>
    <mergeCell ref="B18:C18"/>
    <mergeCell ref="B20:B22"/>
    <mergeCell ref="B11:B16"/>
    <mergeCell ref="B38:B39"/>
    <mergeCell ref="A36:A40"/>
    <mergeCell ref="A3:A22"/>
    <mergeCell ref="B3:C3"/>
    <mergeCell ref="B26:B29"/>
    <mergeCell ref="A23:A35"/>
    <mergeCell ref="B36:C36"/>
    <mergeCell ref="B37:C37"/>
    <mergeCell ref="B30:B35"/>
    <mergeCell ref="B41:C41"/>
    <mergeCell ref="B42:C42"/>
    <mergeCell ref="B44:B46"/>
    <mergeCell ref="B47:C47"/>
    <mergeCell ref="A41:A49"/>
  </mergeCells>
  <phoneticPr fontId="1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6:G13"/>
  <sheetViews>
    <sheetView workbookViewId="0">
      <selection activeCell="C17" sqref="C17"/>
    </sheetView>
  </sheetViews>
  <sheetFormatPr defaultRowHeight="20.100000000000001" customHeight="1"/>
  <cols>
    <col min="1" max="16384" width="9" style="67"/>
  </cols>
  <sheetData>
    <row r="6" spans="2:7" ht="20.100000000000001" customHeight="1">
      <c r="C6" s="70" t="s">
        <v>269</v>
      </c>
      <c r="D6" s="70" t="s">
        <v>270</v>
      </c>
      <c r="E6" s="70" t="s">
        <v>271</v>
      </c>
      <c r="F6" s="70" t="s">
        <v>272</v>
      </c>
      <c r="G6" s="70" t="s">
        <v>273</v>
      </c>
    </row>
    <row r="7" spans="2:7" ht="20.100000000000001" customHeight="1">
      <c r="B7" s="67">
        <f>SUM(C7:G7)</f>
        <v>5650</v>
      </c>
      <c r="C7" s="68">
        <v>950</v>
      </c>
      <c r="D7" s="69">
        <v>1500</v>
      </c>
      <c r="E7" s="69">
        <v>1150</v>
      </c>
      <c r="F7" s="68">
        <v>850</v>
      </c>
      <c r="G7" s="69">
        <v>1200</v>
      </c>
    </row>
    <row r="9" spans="2:7" ht="20.100000000000001" customHeight="1">
      <c r="C9" s="73" t="s">
        <v>274</v>
      </c>
      <c r="D9" s="73" t="s">
        <v>275</v>
      </c>
      <c r="E9" s="73" t="s">
        <v>276</v>
      </c>
      <c r="F9" s="73" t="s">
        <v>277</v>
      </c>
      <c r="G9" s="73" t="s">
        <v>278</v>
      </c>
    </row>
    <row r="10" spans="2:7" ht="20.100000000000001" customHeight="1">
      <c r="B10" s="67">
        <f>SUM(C10:G10)</f>
        <v>4633</v>
      </c>
      <c r="C10" s="71">
        <v>857</v>
      </c>
      <c r="D10" s="71">
        <v>829</v>
      </c>
      <c r="E10" s="71">
        <v>909</v>
      </c>
      <c r="F10" s="71">
        <v>879</v>
      </c>
      <c r="G10" s="72">
        <v>1159</v>
      </c>
    </row>
    <row r="12" spans="2:7" ht="20.100000000000001" customHeight="1">
      <c r="C12" s="73" t="s">
        <v>279</v>
      </c>
      <c r="D12" s="73" t="s">
        <v>280</v>
      </c>
      <c r="E12" s="73" t="s">
        <v>281</v>
      </c>
      <c r="F12" s="73" t="s">
        <v>282</v>
      </c>
      <c r="G12" s="73" t="s">
        <v>283</v>
      </c>
    </row>
    <row r="13" spans="2:7" ht="20.100000000000001" customHeight="1">
      <c r="B13" s="67">
        <f>SUM(C13:G13)</f>
        <v>5082</v>
      </c>
      <c r="C13" s="71">
        <v>933</v>
      </c>
      <c r="D13" s="72">
        <v>1023</v>
      </c>
      <c r="E13" s="71">
        <v>990</v>
      </c>
      <c r="F13" s="72">
        <v>1086</v>
      </c>
      <c r="G13" s="72">
        <v>1050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5"/>
  <sheetViews>
    <sheetView showZeros="0" view="pageBreakPreview" zoomScaleSheetLayoutView="100" workbookViewId="0">
      <selection activeCell="K8" sqref="K8"/>
    </sheetView>
  </sheetViews>
  <sheetFormatPr defaultRowHeight="20.100000000000001" customHeight="1"/>
  <cols>
    <col min="1" max="1" width="2.125" style="1" customWidth="1"/>
    <col min="2" max="2" width="17.625" style="1" customWidth="1"/>
    <col min="3" max="7" width="9.625" style="1" customWidth="1"/>
    <col min="8" max="8" width="12.625" style="1" customWidth="1"/>
    <col min="9" max="16384" width="9" style="1"/>
  </cols>
  <sheetData>
    <row r="1" spans="1:12" ht="35.1" customHeight="1">
      <c r="A1" s="2" t="s">
        <v>203</v>
      </c>
    </row>
    <row r="2" spans="1:12" ht="21.95" customHeight="1">
      <c r="A2" s="87" t="s">
        <v>175</v>
      </c>
      <c r="B2" s="87"/>
      <c r="C2" s="87" t="s">
        <v>191</v>
      </c>
      <c r="D2" s="87" t="s">
        <v>192</v>
      </c>
      <c r="E2" s="87"/>
      <c r="F2" s="87"/>
      <c r="G2" s="87"/>
      <c r="H2" s="87" t="s">
        <v>37</v>
      </c>
    </row>
    <row r="3" spans="1:12" ht="21.95" customHeight="1">
      <c r="A3" s="87"/>
      <c r="B3" s="87"/>
      <c r="C3" s="87"/>
      <c r="D3" s="3" t="s">
        <v>30</v>
      </c>
      <c r="E3" s="3" t="s">
        <v>146</v>
      </c>
      <c r="F3" s="3" t="s">
        <v>35</v>
      </c>
      <c r="G3" s="3" t="s">
        <v>36</v>
      </c>
      <c r="H3" s="87"/>
    </row>
    <row r="4" spans="1:12" ht="21.95" customHeight="1">
      <c r="A4" s="110" t="s">
        <v>147</v>
      </c>
      <c r="B4" s="111"/>
      <c r="C4" s="12">
        <f>SUM(D4:G4)</f>
        <v>151335</v>
      </c>
      <c r="D4" s="12">
        <f>D5+D11+D14+D19+D25+D31</f>
        <v>14837</v>
      </c>
      <c r="E4" s="12">
        <f>E5+E11+E14+E19+E25+E31</f>
        <v>95487</v>
      </c>
      <c r="F4" s="12">
        <f>F5+F11+F14+F19+F25+F31</f>
        <v>30740</v>
      </c>
      <c r="G4" s="12">
        <f>G5+G11+G14+G19+G25+G31</f>
        <v>10271</v>
      </c>
      <c r="H4" s="3"/>
    </row>
    <row r="5" spans="1:12" ht="21.95" customHeight="1">
      <c r="A5" s="106" t="s">
        <v>134</v>
      </c>
      <c r="B5" s="106"/>
      <c r="C5" s="12">
        <f t="shared" ref="C5:C32" si="0">SUM(D5:G5)</f>
        <v>107670</v>
      </c>
      <c r="D5" s="12">
        <f>SUM(D6:D10)</f>
        <v>7756</v>
      </c>
      <c r="E5" s="12">
        <f>SUM(E6:E10)</f>
        <v>79495</v>
      </c>
      <c r="F5" s="12">
        <f>SUM(F6:F10)</f>
        <v>20036</v>
      </c>
      <c r="G5" s="12">
        <f>SUM(G6:G10)</f>
        <v>383</v>
      </c>
      <c r="H5" s="3"/>
    </row>
    <row r="6" spans="1:12" ht="21.95" customHeight="1">
      <c r="A6" s="87"/>
      <c r="B6" s="20" t="s">
        <v>137</v>
      </c>
      <c r="C6" s="12">
        <f t="shared" si="0"/>
        <v>9437</v>
      </c>
      <c r="D6" s="12">
        <f>'1.송수공사비'!F4</f>
        <v>1046</v>
      </c>
      <c r="E6" s="12">
        <f>'1.송수공사비'!I4</f>
        <v>2991</v>
      </c>
      <c r="F6" s="12">
        <f>'1.송수공사비'!L4</f>
        <v>5400</v>
      </c>
      <c r="G6" s="12">
        <f>'1.송수공사비'!O4</f>
        <v>0</v>
      </c>
      <c r="H6" s="3"/>
    </row>
    <row r="7" spans="1:12" ht="21.95" customHeight="1">
      <c r="A7" s="87"/>
      <c r="B7" s="20" t="s">
        <v>138</v>
      </c>
      <c r="C7" s="12">
        <f t="shared" si="0"/>
        <v>15834</v>
      </c>
      <c r="D7" s="12">
        <f>'2.배수지공사비'!D4</f>
        <v>0</v>
      </c>
      <c r="E7" s="12">
        <f>'2.배수지공사비'!G4</f>
        <v>8323</v>
      </c>
      <c r="F7" s="12">
        <f>'2.배수지공사비'!J4</f>
        <v>7511</v>
      </c>
      <c r="G7" s="12">
        <f>'2.배수지공사비'!M4</f>
        <v>0</v>
      </c>
      <c r="H7" s="3"/>
    </row>
    <row r="8" spans="1:12" ht="21.95" customHeight="1">
      <c r="A8" s="87"/>
      <c r="B8" s="20" t="s">
        <v>139</v>
      </c>
      <c r="C8" s="12">
        <f t="shared" si="0"/>
        <v>63616</v>
      </c>
      <c r="D8" s="12">
        <f>'4.배수공사비'!F4</f>
        <v>6623</v>
      </c>
      <c r="E8" s="12">
        <f>'4.배수공사비'!I4</f>
        <v>55615</v>
      </c>
      <c r="F8" s="12">
        <f>'4.배수공사비'!L4</f>
        <v>1378</v>
      </c>
      <c r="G8" s="12">
        <f>'4.배수공사비'!O4</f>
        <v>0</v>
      </c>
      <c r="H8" s="3"/>
    </row>
    <row r="9" spans="1:12" ht="21.95" customHeight="1">
      <c r="A9" s="87"/>
      <c r="B9" s="20" t="s">
        <v>140</v>
      </c>
      <c r="C9" s="12">
        <f t="shared" si="0"/>
        <v>18733</v>
      </c>
      <c r="D9" s="12">
        <f>'3.가압장공사비'!H4</f>
        <v>87</v>
      </c>
      <c r="E9" s="12">
        <f>'3.가압장공사비'!I4</f>
        <v>12516</v>
      </c>
      <c r="F9" s="12">
        <f>'3.가압장공사비'!J4</f>
        <v>5747</v>
      </c>
      <c r="G9" s="12">
        <f>'3.가압장공사비'!K4</f>
        <v>383</v>
      </c>
      <c r="H9" s="3"/>
    </row>
    <row r="10" spans="1:12" ht="21.95" customHeight="1">
      <c r="A10" s="87"/>
      <c r="B10" s="20" t="s">
        <v>141</v>
      </c>
      <c r="C10" s="12">
        <f t="shared" si="0"/>
        <v>50</v>
      </c>
      <c r="D10" s="12"/>
      <c r="E10" s="12">
        <v>50</v>
      </c>
      <c r="F10" s="12"/>
      <c r="G10" s="12"/>
      <c r="H10" s="3"/>
    </row>
    <row r="11" spans="1:12" ht="21.95" customHeight="1">
      <c r="A11" s="106" t="s">
        <v>135</v>
      </c>
      <c r="B11" s="106"/>
      <c r="C11" s="12">
        <f>SUM(D11:G11)</f>
        <v>15399</v>
      </c>
      <c r="D11" s="12">
        <f>SUM(D12:D13)</f>
        <v>0</v>
      </c>
      <c r="E11" s="12">
        <f t="shared" ref="E11:G11" si="1">SUM(E12:E13)</f>
        <v>5650</v>
      </c>
      <c r="F11" s="12">
        <f t="shared" si="1"/>
        <v>4667</v>
      </c>
      <c r="G11" s="12">
        <f t="shared" si="1"/>
        <v>5082</v>
      </c>
      <c r="H11" s="3"/>
    </row>
    <row r="12" spans="1:12" ht="21.95" customHeight="1">
      <c r="A12" s="103"/>
      <c r="B12" s="20" t="s">
        <v>142</v>
      </c>
      <c r="C12" s="12">
        <f t="shared" si="0"/>
        <v>34</v>
      </c>
      <c r="D12" s="12"/>
      <c r="E12" s="12"/>
      <c r="F12" s="12">
        <v>34</v>
      </c>
      <c r="G12" s="12"/>
      <c r="H12" s="3"/>
      <c r="J12" s="1">
        <f>J13/E13</f>
        <v>9.1504424778761067E-3</v>
      </c>
    </row>
    <row r="13" spans="1:12" ht="21.95" customHeight="1">
      <c r="A13" s="105"/>
      <c r="B13" s="22" t="s">
        <v>166</v>
      </c>
      <c r="C13" s="12">
        <f t="shared" si="0"/>
        <v>15365</v>
      </c>
      <c r="D13" s="12"/>
      <c r="E13" s="12">
        <f>Sheet1!B7</f>
        <v>5650</v>
      </c>
      <c r="F13" s="12">
        <f>Sheet1!B10</f>
        <v>4633</v>
      </c>
      <c r="G13" s="12">
        <f>Sheet1!B13</f>
        <v>5082</v>
      </c>
      <c r="H13" s="64"/>
      <c r="J13" s="1">
        <v>51.7</v>
      </c>
      <c r="K13" s="74">
        <f>F13*J12</f>
        <v>42.394000000000005</v>
      </c>
      <c r="L13" s="74">
        <f>G13*J12</f>
        <v>46.502548672566377</v>
      </c>
    </row>
    <row r="14" spans="1:12" ht="21.95" customHeight="1">
      <c r="A14" s="106" t="s">
        <v>143</v>
      </c>
      <c r="B14" s="106"/>
      <c r="C14" s="12">
        <f t="shared" si="0"/>
        <v>8190</v>
      </c>
      <c r="D14" s="12">
        <f>SUM(D15:D18)</f>
        <v>3953</v>
      </c>
      <c r="E14" s="12">
        <f t="shared" ref="E14:G14" si="2">SUM(E15:E18)</f>
        <v>4008</v>
      </c>
      <c r="F14" s="12">
        <f t="shared" si="2"/>
        <v>128</v>
      </c>
      <c r="G14" s="12">
        <f t="shared" si="2"/>
        <v>101</v>
      </c>
      <c r="H14" s="3"/>
    </row>
    <row r="15" spans="1:12" ht="21.95" customHeight="1">
      <c r="A15" s="107"/>
      <c r="B15" s="20" t="s">
        <v>178</v>
      </c>
      <c r="C15" s="12">
        <f t="shared" si="0"/>
        <v>320</v>
      </c>
      <c r="D15" s="12">
        <v>20</v>
      </c>
      <c r="E15" s="12">
        <v>100</v>
      </c>
      <c r="F15" s="12">
        <v>100</v>
      </c>
      <c r="G15" s="12">
        <v>100</v>
      </c>
      <c r="H15" s="3"/>
    </row>
    <row r="16" spans="1:12" ht="21.95" customHeight="1">
      <c r="A16" s="108"/>
      <c r="B16" s="20" t="s">
        <v>176</v>
      </c>
      <c r="C16" s="12">
        <f t="shared" si="0"/>
        <v>3362</v>
      </c>
      <c r="D16" s="12">
        <f>'[1]사업비-'!D5</f>
        <v>3362</v>
      </c>
      <c r="E16" s="12">
        <f>'[1]사업비-'!E5</f>
        <v>0</v>
      </c>
      <c r="F16" s="12">
        <f>'[1]사업비-'!F5</f>
        <v>0</v>
      </c>
      <c r="G16" s="12">
        <f>'[1]사업비-'!G5</f>
        <v>0</v>
      </c>
      <c r="H16" s="3"/>
    </row>
    <row r="17" spans="1:8" ht="21.95" customHeight="1">
      <c r="A17" s="108"/>
      <c r="B17" s="20" t="s">
        <v>233</v>
      </c>
      <c r="C17" s="12">
        <f t="shared" si="0"/>
        <v>4459</v>
      </c>
      <c r="D17" s="12">
        <f>'[1]사업비-'!D12</f>
        <v>571</v>
      </c>
      <c r="E17" s="12">
        <f>'[1]사업비-'!E12</f>
        <v>3888</v>
      </c>
      <c r="F17" s="12">
        <f>'[1]사업비-'!F12</f>
        <v>0</v>
      </c>
      <c r="G17" s="12">
        <f>'[1]사업비-'!G12</f>
        <v>0</v>
      </c>
      <c r="H17" s="43"/>
    </row>
    <row r="18" spans="1:8" ht="21.95" customHeight="1">
      <c r="A18" s="109"/>
      <c r="B18" s="20" t="s">
        <v>177</v>
      </c>
      <c r="C18" s="12">
        <f t="shared" si="0"/>
        <v>49</v>
      </c>
      <c r="D18" s="12">
        <f>'[1]사업비-'!D15</f>
        <v>0</v>
      </c>
      <c r="E18" s="12">
        <f>'[1]사업비-'!E15</f>
        <v>20</v>
      </c>
      <c r="F18" s="12">
        <f>'[1]사업비-'!F15</f>
        <v>28</v>
      </c>
      <c r="G18" s="12">
        <f>'[1]사업비-'!G15</f>
        <v>1</v>
      </c>
      <c r="H18" s="3"/>
    </row>
    <row r="19" spans="1:8" ht="21.95" customHeight="1">
      <c r="A19" s="106" t="s">
        <v>223</v>
      </c>
      <c r="B19" s="106"/>
      <c r="C19" s="12">
        <f t="shared" si="0"/>
        <v>4530</v>
      </c>
      <c r="D19" s="12">
        <f>SUM(D20:D24)</f>
        <v>675</v>
      </c>
      <c r="E19" s="12">
        <f>SUM(E20:E24)</f>
        <v>2402</v>
      </c>
      <c r="F19" s="12">
        <f>SUM(F20:F24)</f>
        <v>680</v>
      </c>
      <c r="G19" s="12">
        <f>SUM(G20:G24)</f>
        <v>773</v>
      </c>
      <c r="H19" s="3"/>
    </row>
    <row r="20" spans="1:8" ht="21.95" customHeight="1">
      <c r="A20" s="112"/>
      <c r="B20" s="22" t="s">
        <v>167</v>
      </c>
      <c r="C20" s="12">
        <f t="shared" si="0"/>
        <v>1966</v>
      </c>
      <c r="D20" s="12">
        <f>'6.유지관리'!C14</f>
        <v>267</v>
      </c>
      <c r="E20" s="12">
        <f>'6.유지관리'!D14</f>
        <v>614</v>
      </c>
      <c r="F20" s="12">
        <f>'6.유지관리'!E14</f>
        <v>496</v>
      </c>
      <c r="G20" s="12">
        <f>'6.유지관리'!F14</f>
        <v>589</v>
      </c>
      <c r="H20" s="3"/>
    </row>
    <row r="21" spans="1:8" ht="21.95" customHeight="1">
      <c r="A21" s="112"/>
      <c r="B21" s="22" t="s">
        <v>168</v>
      </c>
      <c r="C21" s="12">
        <f t="shared" si="0"/>
        <v>597</v>
      </c>
      <c r="D21" s="12">
        <f>'6.유지관리'!C15</f>
        <v>174</v>
      </c>
      <c r="E21" s="12">
        <f>'6.유지관리'!D15</f>
        <v>123</v>
      </c>
      <c r="F21" s="12">
        <f>'6.유지관리'!E15</f>
        <v>150</v>
      </c>
      <c r="G21" s="12">
        <f>'6.유지관리'!F15</f>
        <v>150</v>
      </c>
      <c r="H21" s="3"/>
    </row>
    <row r="22" spans="1:8" ht="21.95" customHeight="1">
      <c r="A22" s="112"/>
      <c r="B22" s="22" t="s">
        <v>169</v>
      </c>
      <c r="C22" s="12">
        <f t="shared" si="0"/>
        <v>513</v>
      </c>
      <c r="D22" s="12">
        <f>'6.유지관리'!C16</f>
        <v>220</v>
      </c>
      <c r="E22" s="12">
        <f>'6.유지관리'!D16</f>
        <v>293</v>
      </c>
      <c r="F22" s="12">
        <f>'6.유지관리'!E16</f>
        <v>0</v>
      </c>
      <c r="G22" s="12">
        <f>'6.유지관리'!F16</f>
        <v>0</v>
      </c>
      <c r="H22" s="3"/>
    </row>
    <row r="23" spans="1:8" ht="21.95" customHeight="1">
      <c r="A23" s="112"/>
      <c r="B23" s="22" t="s">
        <v>170</v>
      </c>
      <c r="C23" s="12">
        <f t="shared" si="0"/>
        <v>1338</v>
      </c>
      <c r="D23" s="12">
        <f>'6.유지관리'!C17</f>
        <v>0</v>
      </c>
      <c r="E23" s="12">
        <f>'6.유지관리'!D17</f>
        <v>1338</v>
      </c>
      <c r="F23" s="12">
        <f>'6.유지관리'!E17</f>
        <v>0</v>
      </c>
      <c r="G23" s="12">
        <f>'6.유지관리'!F17</f>
        <v>0</v>
      </c>
      <c r="H23" s="3"/>
    </row>
    <row r="24" spans="1:8" ht="21.95" customHeight="1">
      <c r="A24" s="112"/>
      <c r="B24" s="22" t="s">
        <v>171</v>
      </c>
      <c r="C24" s="12">
        <f t="shared" si="0"/>
        <v>116</v>
      </c>
      <c r="D24" s="12">
        <f>'6.유지관리'!C18</f>
        <v>14</v>
      </c>
      <c r="E24" s="12">
        <f>'6.유지관리'!D18</f>
        <v>34</v>
      </c>
      <c r="F24" s="12">
        <f>'6.유지관리'!E18</f>
        <v>34</v>
      </c>
      <c r="G24" s="12">
        <f>'6.유지관리'!F18</f>
        <v>34</v>
      </c>
      <c r="H24" s="3"/>
    </row>
    <row r="25" spans="1:8" ht="21.95" customHeight="1">
      <c r="A25" s="106" t="s">
        <v>144</v>
      </c>
      <c r="B25" s="106"/>
      <c r="C25" s="12">
        <f t="shared" si="0"/>
        <v>14249</v>
      </c>
      <c r="D25" s="12">
        <f>SUM(D26:D30)</f>
        <v>2453</v>
      </c>
      <c r="E25" s="12">
        <f t="shared" ref="E25:G25" si="3">SUM(E26:E30)</f>
        <v>3932</v>
      </c>
      <c r="F25" s="12">
        <f t="shared" si="3"/>
        <v>3932</v>
      </c>
      <c r="G25" s="12">
        <f t="shared" si="3"/>
        <v>3932</v>
      </c>
      <c r="H25" s="3"/>
    </row>
    <row r="26" spans="1:8" ht="21.95" customHeight="1">
      <c r="A26" s="107"/>
      <c r="B26" s="22" t="s">
        <v>172</v>
      </c>
      <c r="C26" s="12">
        <f t="shared" si="0"/>
        <v>6909</v>
      </c>
      <c r="D26" s="12">
        <f>'6.유지관리'!C5</f>
        <v>813</v>
      </c>
      <c r="E26" s="12">
        <f>'6.유지관리'!D5</f>
        <v>2032</v>
      </c>
      <c r="F26" s="12">
        <f>'6.유지관리'!E5</f>
        <v>2032</v>
      </c>
      <c r="G26" s="12">
        <f>'6.유지관리'!F5</f>
        <v>2032</v>
      </c>
      <c r="H26" s="3" t="s">
        <v>206</v>
      </c>
    </row>
    <row r="27" spans="1:8" ht="21.95" customHeight="1">
      <c r="A27" s="108"/>
      <c r="B27" s="22" t="s">
        <v>173</v>
      </c>
      <c r="C27" s="12">
        <f t="shared" si="0"/>
        <v>2000</v>
      </c>
      <c r="D27" s="12">
        <f>'6.유지관리'!C6</f>
        <v>500</v>
      </c>
      <c r="E27" s="12">
        <f>'6.유지관리'!D6</f>
        <v>500</v>
      </c>
      <c r="F27" s="12">
        <f>'6.유지관리'!E6</f>
        <v>500</v>
      </c>
      <c r="G27" s="12">
        <f>'6.유지관리'!F6</f>
        <v>500</v>
      </c>
      <c r="H27" s="3"/>
    </row>
    <row r="28" spans="1:8" ht="21.95" customHeight="1">
      <c r="A28" s="108"/>
      <c r="B28" s="22" t="s">
        <v>174</v>
      </c>
      <c r="C28" s="12">
        <f t="shared" si="0"/>
        <v>1280</v>
      </c>
      <c r="D28" s="12">
        <f>'6.유지관리'!C7</f>
        <v>80</v>
      </c>
      <c r="E28" s="12">
        <f>'6.유지관리'!D7</f>
        <v>400</v>
      </c>
      <c r="F28" s="12">
        <f>'6.유지관리'!E7</f>
        <v>400</v>
      </c>
      <c r="G28" s="12">
        <f>'6.유지관리'!F7</f>
        <v>400</v>
      </c>
      <c r="H28" s="3"/>
    </row>
    <row r="29" spans="1:8" ht="21.95" customHeight="1">
      <c r="A29" s="108"/>
      <c r="B29" s="22" t="s">
        <v>204</v>
      </c>
      <c r="C29" s="12">
        <f t="shared" si="0"/>
        <v>4000</v>
      </c>
      <c r="D29" s="12">
        <v>1000</v>
      </c>
      <c r="E29" s="12">
        <v>1000</v>
      </c>
      <c r="F29" s="12">
        <v>1000</v>
      </c>
      <c r="G29" s="12">
        <v>1000</v>
      </c>
      <c r="H29" s="3"/>
    </row>
    <row r="30" spans="1:8" ht="21.95" customHeight="1">
      <c r="A30" s="109"/>
      <c r="B30" s="22" t="s">
        <v>226</v>
      </c>
      <c r="C30" s="12">
        <f t="shared" si="0"/>
        <v>60</v>
      </c>
      <c r="D30" s="12">
        <v>60</v>
      </c>
      <c r="E30" s="12"/>
      <c r="F30" s="12"/>
      <c r="G30" s="12"/>
      <c r="H30" s="37"/>
    </row>
    <row r="31" spans="1:8" ht="21.95" customHeight="1">
      <c r="A31" s="106" t="s">
        <v>145</v>
      </c>
      <c r="B31" s="106"/>
      <c r="C31" s="12">
        <f t="shared" si="0"/>
        <v>1297</v>
      </c>
      <c r="D31" s="12">
        <f t="shared" ref="D31:G31" si="4">SUM(D32)</f>
        <v>0</v>
      </c>
      <c r="E31" s="12">
        <f t="shared" si="4"/>
        <v>0</v>
      </c>
      <c r="F31" s="12">
        <f t="shared" si="4"/>
        <v>1297</v>
      </c>
      <c r="G31" s="12">
        <f t="shared" si="4"/>
        <v>0</v>
      </c>
      <c r="H31" s="3"/>
    </row>
    <row r="32" spans="1:8" ht="21.95" customHeight="1">
      <c r="A32" s="3"/>
      <c r="B32" s="22" t="s">
        <v>224</v>
      </c>
      <c r="C32" s="12">
        <f t="shared" si="0"/>
        <v>1297</v>
      </c>
      <c r="D32" s="12">
        <f>'7.상수도안정화'!F4</f>
        <v>0</v>
      </c>
      <c r="E32" s="12">
        <f>'7.상수도안정화'!I4</f>
        <v>0</v>
      </c>
      <c r="F32" s="12">
        <f>'7.상수도안정화'!L4</f>
        <v>1297</v>
      </c>
      <c r="G32" s="12">
        <f>'7.상수도안정화'!O4</f>
        <v>0</v>
      </c>
      <c r="H32" s="3"/>
    </row>
    <row r="33" ht="21.95" customHeight="1"/>
    <row r="34" ht="21.95" customHeight="1"/>
    <row r="35" ht="21.95" customHeight="1"/>
    <row r="36" ht="21.95" customHeight="1"/>
    <row r="37" ht="21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</sheetData>
  <mergeCells count="16">
    <mergeCell ref="H2:H3"/>
    <mergeCell ref="C2:C3"/>
    <mergeCell ref="A4:B4"/>
    <mergeCell ref="A20:A24"/>
    <mergeCell ref="A5:B5"/>
    <mergeCell ref="A11:B11"/>
    <mergeCell ref="A6:A10"/>
    <mergeCell ref="A14:B14"/>
    <mergeCell ref="A15:A18"/>
    <mergeCell ref="A19:B19"/>
    <mergeCell ref="A12:A13"/>
    <mergeCell ref="A25:B25"/>
    <mergeCell ref="A31:B31"/>
    <mergeCell ref="A2:B3"/>
    <mergeCell ref="D2:G2"/>
    <mergeCell ref="A26:A30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4"/>
  <sheetViews>
    <sheetView showZeros="0" view="pageBreakPreview" zoomScaleSheetLayoutView="100" workbookViewId="0">
      <selection activeCell="G4" sqref="G4"/>
    </sheetView>
  </sheetViews>
  <sheetFormatPr defaultColWidth="9.625" defaultRowHeight="24.95" customHeight="1"/>
  <cols>
    <col min="1" max="1" width="6.625" style="1" customWidth="1"/>
    <col min="2" max="2" width="20.625" style="1" customWidth="1"/>
    <col min="3" max="3" width="7.625" style="1" customWidth="1"/>
    <col min="4" max="15" width="8.375" style="1" customWidth="1"/>
    <col min="16" max="16" width="7.625" style="1" customWidth="1"/>
    <col min="17" max="16384" width="9.625" style="1"/>
  </cols>
  <sheetData>
    <row r="1" spans="1:16" ht="35.1" customHeight="1">
      <c r="A1" s="2" t="s">
        <v>18</v>
      </c>
    </row>
    <row r="2" spans="1:16" ht="30" customHeight="1">
      <c r="A2" s="113" t="s">
        <v>33</v>
      </c>
      <c r="B2" s="87" t="s">
        <v>23</v>
      </c>
      <c r="C2" s="87" t="s">
        <v>29</v>
      </c>
      <c r="D2" s="87" t="s">
        <v>30</v>
      </c>
      <c r="E2" s="87"/>
      <c r="F2" s="87"/>
      <c r="G2" s="87" t="s">
        <v>34</v>
      </c>
      <c r="H2" s="87"/>
      <c r="I2" s="87"/>
      <c r="J2" s="87" t="s">
        <v>35</v>
      </c>
      <c r="K2" s="87"/>
      <c r="L2" s="87"/>
      <c r="M2" s="87" t="s">
        <v>36</v>
      </c>
      <c r="N2" s="87"/>
      <c r="O2" s="87"/>
      <c r="P2" s="87" t="s">
        <v>37</v>
      </c>
    </row>
    <row r="3" spans="1:16" ht="30" customHeight="1">
      <c r="A3" s="87"/>
      <c r="B3" s="87"/>
      <c r="C3" s="87"/>
      <c r="D3" s="14" t="s">
        <v>43</v>
      </c>
      <c r="E3" s="3" t="s">
        <v>38</v>
      </c>
      <c r="F3" s="14" t="s">
        <v>40</v>
      </c>
      <c r="G3" s="14" t="s">
        <v>43</v>
      </c>
      <c r="H3" s="35" t="s">
        <v>225</v>
      </c>
      <c r="I3" s="14" t="s">
        <v>40</v>
      </c>
      <c r="J3" s="14" t="s">
        <v>43</v>
      </c>
      <c r="K3" s="3" t="s">
        <v>38</v>
      </c>
      <c r="L3" s="14" t="s">
        <v>40</v>
      </c>
      <c r="M3" s="14" t="s">
        <v>43</v>
      </c>
      <c r="N3" s="3" t="s">
        <v>38</v>
      </c>
      <c r="O3" s="14" t="s">
        <v>40</v>
      </c>
      <c r="P3" s="87"/>
    </row>
    <row r="4" spans="1:16" ht="30" customHeight="1">
      <c r="A4" s="88" t="s">
        <v>39</v>
      </c>
      <c r="B4" s="90"/>
      <c r="C4" s="3"/>
      <c r="D4" s="12">
        <f>SUM(D5:D9)</f>
        <v>2850</v>
      </c>
      <c r="E4" s="13"/>
      <c r="F4" s="12">
        <f>SUM(F5:F9)</f>
        <v>1046</v>
      </c>
      <c r="G4" s="12">
        <f>SUM(G5:G9)</f>
        <v>9840</v>
      </c>
      <c r="H4" s="13"/>
      <c r="I4" s="12">
        <f t="shared" ref="I4:J4" si="0">SUM(I5:I9)</f>
        <v>2991</v>
      </c>
      <c r="J4" s="12">
        <f t="shared" si="0"/>
        <v>13400</v>
      </c>
      <c r="K4" s="13"/>
      <c r="L4" s="12">
        <f t="shared" ref="L4:M4" si="1">SUM(L5:L9)</f>
        <v>5400</v>
      </c>
      <c r="M4" s="12">
        <f t="shared" si="1"/>
        <v>0</v>
      </c>
      <c r="N4" s="13"/>
      <c r="O4" s="12">
        <f>SUM(O5:O9)</f>
        <v>0</v>
      </c>
      <c r="P4" s="3"/>
    </row>
    <row r="5" spans="1:16" ht="30" customHeight="1">
      <c r="A5" s="3" t="s">
        <v>20</v>
      </c>
      <c r="B5" s="3" t="s">
        <v>24</v>
      </c>
      <c r="C5" s="10">
        <v>500</v>
      </c>
      <c r="D5" s="12">
        <f>'[2]1.송수관로'!H4</f>
        <v>0</v>
      </c>
      <c r="E5" s="12">
        <f>VLOOKUP($C5,관부설산출!$A$5:$G$19,4,FALSE)</f>
        <v>616000</v>
      </c>
      <c r="F5" s="12">
        <f t="shared" ref="F5:F8" si="2">ROUND(D5*E5/1000000,0)</f>
        <v>0</v>
      </c>
      <c r="G5" s="12">
        <f>'[2]1.송수관로'!I4</f>
        <v>0</v>
      </c>
      <c r="H5" s="12">
        <f>VLOOKUP($C5,관부설산출!$A$5:$G$19,4,FALSE)</f>
        <v>616000</v>
      </c>
      <c r="I5" s="12">
        <f t="shared" ref="I5:I9" si="3">ROUND(G5*H5/1000000,0)</f>
        <v>0</v>
      </c>
      <c r="J5" s="12">
        <f>'[2]1.송수관로'!J4</f>
        <v>0</v>
      </c>
      <c r="K5" s="12">
        <f>VLOOKUP($C5,관부설산출!$A$5:$G$19,4,FALSE)</f>
        <v>616000</v>
      </c>
      <c r="L5" s="12">
        <f t="shared" ref="L5:L9" si="4">ROUND(J5*K5/1000000,0)</f>
        <v>0</v>
      </c>
      <c r="M5" s="12">
        <f>'[2]1.송수관로'!K4</f>
        <v>0</v>
      </c>
      <c r="N5" s="12">
        <f>VLOOKUP($C5,관부설산출!$A$5:$G$19,4,FALSE)</f>
        <v>616000</v>
      </c>
      <c r="O5" s="12">
        <f t="shared" ref="O5:O9" si="5">ROUND(M5*N5/1000000,0)</f>
        <v>0</v>
      </c>
      <c r="P5" s="3"/>
    </row>
    <row r="6" spans="1:16" ht="30" customHeight="1">
      <c r="A6" s="3" t="s">
        <v>20</v>
      </c>
      <c r="B6" s="3" t="s">
        <v>25</v>
      </c>
      <c r="C6" s="10">
        <v>150</v>
      </c>
      <c r="D6" s="12">
        <f>'[2]1.송수관로'!H5</f>
        <v>0</v>
      </c>
      <c r="E6" s="12">
        <f>VLOOKUP($C6,관부설산출!$A$5:$G$19,4,FALSE)</f>
        <v>304000</v>
      </c>
      <c r="F6" s="12">
        <f t="shared" si="2"/>
        <v>0</v>
      </c>
      <c r="G6" s="12">
        <f>'[2]1.송수관로'!I5</f>
        <v>0</v>
      </c>
      <c r="H6" s="12">
        <f>VLOOKUP($C6,관부설산출!$A$5:$G$19,4,FALSE)</f>
        <v>304000</v>
      </c>
      <c r="I6" s="12">
        <f t="shared" si="3"/>
        <v>0</v>
      </c>
      <c r="J6" s="12">
        <f>'[2]1.송수관로'!J5</f>
        <v>0</v>
      </c>
      <c r="K6" s="12">
        <f>VLOOKUP($C6,관부설산출!$A$5:$G$19,4,FALSE)</f>
        <v>304000</v>
      </c>
      <c r="L6" s="12">
        <f t="shared" si="4"/>
        <v>0</v>
      </c>
      <c r="M6" s="12">
        <f>'[2]1.송수관로'!K5</f>
        <v>0</v>
      </c>
      <c r="N6" s="12">
        <f>VLOOKUP($C6,관부설산출!$A$5:$G$19,4,FALSE)</f>
        <v>304000</v>
      </c>
      <c r="O6" s="12">
        <f t="shared" si="5"/>
        <v>0</v>
      </c>
      <c r="P6" s="3"/>
    </row>
    <row r="7" spans="1:16" ht="30" customHeight="1">
      <c r="A7" s="3" t="s">
        <v>20</v>
      </c>
      <c r="B7" s="3" t="s">
        <v>26</v>
      </c>
      <c r="C7" s="10">
        <v>300</v>
      </c>
      <c r="D7" s="12">
        <f>'[2]1.송수관로'!H6</f>
        <v>0</v>
      </c>
      <c r="E7" s="12">
        <f>VLOOKUP($C7,관부설산출!$A$5:$G$19,4,FALSE)</f>
        <v>403000</v>
      </c>
      <c r="F7" s="12">
        <f t="shared" si="2"/>
        <v>0</v>
      </c>
      <c r="G7" s="12">
        <f>'[2]1.송수관로'!I6</f>
        <v>0</v>
      </c>
      <c r="H7" s="12">
        <f>VLOOKUP($C7,관부설산출!$A$5:$G$19,4,FALSE)</f>
        <v>403000</v>
      </c>
      <c r="I7" s="12">
        <f t="shared" si="3"/>
        <v>0</v>
      </c>
      <c r="J7" s="12">
        <f>'[2]1.송수관로'!J6</f>
        <v>13400</v>
      </c>
      <c r="K7" s="12">
        <f>VLOOKUP($C7,관부설산출!$A$5:$G$19,4,FALSE)</f>
        <v>403000</v>
      </c>
      <c r="L7" s="12">
        <f t="shared" si="4"/>
        <v>5400</v>
      </c>
      <c r="M7" s="12">
        <f>'[2]1.송수관로'!K6</f>
        <v>0</v>
      </c>
      <c r="N7" s="12">
        <f>VLOOKUP($C7,관부설산출!$A$5:$G$19,4,FALSE)</f>
        <v>403000</v>
      </c>
      <c r="O7" s="12">
        <f t="shared" si="5"/>
        <v>0</v>
      </c>
      <c r="P7" s="3"/>
    </row>
    <row r="8" spans="1:16" ht="30" customHeight="1">
      <c r="A8" s="3" t="s">
        <v>21</v>
      </c>
      <c r="B8" s="3" t="s">
        <v>27</v>
      </c>
      <c r="C8" s="10">
        <v>150</v>
      </c>
      <c r="D8" s="12">
        <f>'[2]1.송수관로'!H7</f>
        <v>0</v>
      </c>
      <c r="E8" s="12">
        <f>VLOOKUP($C8,관부설산출!$A$5:$G$19,4,FALSE)</f>
        <v>304000</v>
      </c>
      <c r="F8" s="12">
        <f t="shared" si="2"/>
        <v>0</v>
      </c>
      <c r="G8" s="12">
        <f>'[2]1.송수관로'!I7</f>
        <v>9840</v>
      </c>
      <c r="H8" s="12">
        <f>VLOOKUP($C8,관부설산출!$A$5:$G$19,4,FALSE)</f>
        <v>304000</v>
      </c>
      <c r="I8" s="12">
        <f t="shared" si="3"/>
        <v>2991</v>
      </c>
      <c r="J8" s="12">
        <f>'[2]1.송수관로'!J7</f>
        <v>0</v>
      </c>
      <c r="K8" s="12">
        <f>VLOOKUP($C8,관부설산출!$A$5:$G$19,4,FALSE)</f>
        <v>304000</v>
      </c>
      <c r="L8" s="12">
        <f t="shared" si="4"/>
        <v>0</v>
      </c>
      <c r="M8" s="12">
        <f>'[2]1.송수관로'!K7</f>
        <v>0</v>
      </c>
      <c r="N8" s="12">
        <f>VLOOKUP($C8,관부설산출!$A$5:$G$19,4,FALSE)</f>
        <v>304000</v>
      </c>
      <c r="O8" s="12">
        <f t="shared" si="5"/>
        <v>0</v>
      </c>
      <c r="P8" s="3"/>
    </row>
    <row r="9" spans="1:16" ht="30" customHeight="1">
      <c r="A9" s="3" t="s">
        <v>22</v>
      </c>
      <c r="B9" s="3" t="s">
        <v>28</v>
      </c>
      <c r="C9" s="10">
        <v>250</v>
      </c>
      <c r="D9" s="12">
        <f>'[2]1.송수관로'!H8</f>
        <v>2850</v>
      </c>
      <c r="E9" s="12">
        <f>VLOOKUP($C9,관부설산출!$A$5:$G$19,4,FALSE)</f>
        <v>367000</v>
      </c>
      <c r="F9" s="12">
        <f>ROUND(D9*E9/1000000,0)</f>
        <v>1046</v>
      </c>
      <c r="G9" s="12">
        <f>'[2]1.송수관로'!I8</f>
        <v>0</v>
      </c>
      <c r="H9" s="12">
        <f>VLOOKUP($C9,관부설산출!$A$5:$G$19,4,FALSE)</f>
        <v>367000</v>
      </c>
      <c r="I9" s="12">
        <f t="shared" si="3"/>
        <v>0</v>
      </c>
      <c r="J9" s="12">
        <f>'[2]1.송수관로'!J8</f>
        <v>0</v>
      </c>
      <c r="K9" s="12">
        <f>VLOOKUP($C9,관부설산출!$A$5:$G$19,4,FALSE)</f>
        <v>367000</v>
      </c>
      <c r="L9" s="12">
        <f t="shared" si="4"/>
        <v>0</v>
      </c>
      <c r="M9" s="12">
        <f>'[2]1.송수관로'!K8</f>
        <v>0</v>
      </c>
      <c r="N9" s="12">
        <f>VLOOKUP($C9,관부설산출!$A$5:$G$19,4,FALSE)</f>
        <v>367000</v>
      </c>
      <c r="O9" s="12">
        <f t="shared" si="5"/>
        <v>0</v>
      </c>
      <c r="P9" s="3"/>
    </row>
    <row r="10" spans="1:16" ht="30" customHeight="1"/>
    <row r="11" spans="1:16" ht="30" customHeight="1"/>
    <row r="12" spans="1:16" ht="30" customHeight="1"/>
    <row r="13" spans="1:16" ht="30" customHeight="1"/>
    <row r="14" spans="1:16" ht="30" customHeight="1"/>
  </sheetData>
  <mergeCells count="9">
    <mergeCell ref="M2:O2"/>
    <mergeCell ref="P2:P3"/>
    <mergeCell ref="A4:B4"/>
    <mergeCell ref="D2:F2"/>
    <mergeCell ref="A2:A3"/>
    <mergeCell ref="B2:B3"/>
    <mergeCell ref="C2:C3"/>
    <mergeCell ref="G2:I2"/>
    <mergeCell ref="J2:L2"/>
  </mergeCells>
  <phoneticPr fontId="1" type="noConversion"/>
  <printOptions horizontalCentered="1"/>
  <pageMargins left="0.62992125984251968" right="0.62992125984251968" top="0.78740157480314965" bottom="0.78740157480314965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6"/>
  <sheetViews>
    <sheetView showZeros="0" view="pageBreakPreview" zoomScaleSheetLayoutView="100" workbookViewId="0">
      <selection activeCell="H5" sqref="H5"/>
    </sheetView>
  </sheetViews>
  <sheetFormatPr defaultColWidth="9.625" defaultRowHeight="24.95" customHeight="1"/>
  <cols>
    <col min="1" max="14" width="8.625" style="1" customWidth="1"/>
    <col min="15" max="16384" width="9.625" style="1"/>
  </cols>
  <sheetData>
    <row r="1" spans="1:14" ht="35.1" customHeight="1">
      <c r="A1" s="2" t="s">
        <v>41</v>
      </c>
    </row>
    <row r="2" spans="1:14" ht="27.95" customHeight="1">
      <c r="A2" s="87" t="s">
        <v>42</v>
      </c>
      <c r="B2" s="87" t="s">
        <v>30</v>
      </c>
      <c r="C2" s="87"/>
      <c r="D2" s="87"/>
      <c r="E2" s="87" t="s">
        <v>34</v>
      </c>
      <c r="F2" s="87"/>
      <c r="G2" s="87"/>
      <c r="H2" s="87" t="s">
        <v>35</v>
      </c>
      <c r="I2" s="87"/>
      <c r="J2" s="87"/>
      <c r="K2" s="87" t="s">
        <v>36</v>
      </c>
      <c r="L2" s="87"/>
      <c r="M2" s="87"/>
      <c r="N2" s="87" t="s">
        <v>37</v>
      </c>
    </row>
    <row r="3" spans="1:14" ht="27.95" customHeight="1">
      <c r="A3" s="87"/>
      <c r="B3" s="14" t="s">
        <v>61</v>
      </c>
      <c r="C3" s="14" t="s">
        <v>63</v>
      </c>
      <c r="D3" s="14" t="s">
        <v>40</v>
      </c>
      <c r="E3" s="14" t="s">
        <v>61</v>
      </c>
      <c r="F3" s="14" t="s">
        <v>63</v>
      </c>
      <c r="G3" s="14" t="s">
        <v>40</v>
      </c>
      <c r="H3" s="14" t="s">
        <v>61</v>
      </c>
      <c r="I3" s="14" t="s">
        <v>63</v>
      </c>
      <c r="J3" s="14" t="s">
        <v>40</v>
      </c>
      <c r="K3" s="14" t="s">
        <v>61</v>
      </c>
      <c r="L3" s="14" t="s">
        <v>63</v>
      </c>
      <c r="M3" s="14" t="s">
        <v>40</v>
      </c>
      <c r="N3" s="87"/>
    </row>
    <row r="4" spans="1:14" ht="24.95" customHeight="1">
      <c r="A4" s="3" t="s">
        <v>62</v>
      </c>
      <c r="B4" s="12">
        <f>SUM(B5:B16)</f>
        <v>0</v>
      </c>
      <c r="C4" s="16"/>
      <c r="D4" s="12">
        <f>SUM(D5:D16)</f>
        <v>0</v>
      </c>
      <c r="E4" s="12">
        <f>SUM(E5:E16)</f>
        <v>9575</v>
      </c>
      <c r="F4" s="16"/>
      <c r="G4" s="12">
        <f>SUM(G5:G16)</f>
        <v>8323</v>
      </c>
      <c r="H4" s="12">
        <f>SUM(H5:H16)</f>
        <v>5560</v>
      </c>
      <c r="I4" s="16"/>
      <c r="J4" s="12">
        <f>SUM(J5:J16)</f>
        <v>7511</v>
      </c>
      <c r="K4" s="12">
        <f>SUM(K5:K16)</f>
        <v>0</v>
      </c>
      <c r="L4" s="16"/>
      <c r="M4" s="12">
        <f>SUM(M5:M16)</f>
        <v>0</v>
      </c>
      <c r="N4" s="3"/>
    </row>
    <row r="5" spans="1:14" ht="24.95" customHeight="1">
      <c r="A5" s="3" t="s">
        <v>45</v>
      </c>
      <c r="B5" s="12">
        <f>'[2]2.배수지'!H5</f>
        <v>0</v>
      </c>
      <c r="C5" s="16"/>
      <c r="D5" s="12">
        <f>ROUND(B5*C5,0)</f>
        <v>0</v>
      </c>
      <c r="E5" s="12">
        <f>'[2]2.배수지'!J5</f>
        <v>0</v>
      </c>
      <c r="F5" s="16"/>
      <c r="G5" s="12">
        <f t="shared" ref="G5:G16" si="0">ROUND(E5*F5,0)</f>
        <v>0</v>
      </c>
      <c r="H5" s="12">
        <f>'[2]2.배수지'!L5</f>
        <v>0</v>
      </c>
      <c r="I5" s="16"/>
      <c r="J5" s="12">
        <f t="shared" ref="J5:J16" si="1">ROUND(H5*I5,0)</f>
        <v>0</v>
      </c>
      <c r="K5" s="12">
        <f>'[2]2.배수지'!N5</f>
        <v>0</v>
      </c>
      <c r="L5" s="16"/>
      <c r="M5" s="12">
        <f t="shared" ref="M5:M16" si="2">ROUND(K5*L5,0)</f>
        <v>0</v>
      </c>
      <c r="N5" s="12"/>
    </row>
    <row r="6" spans="1:14" ht="24.95" customHeight="1">
      <c r="A6" s="3" t="s">
        <v>46</v>
      </c>
      <c r="B6" s="12">
        <f>'[2]2.배수지'!H6</f>
        <v>0</v>
      </c>
      <c r="C6" s="16"/>
      <c r="D6" s="12">
        <f t="shared" ref="D6:D16" si="3">ROUND(B6*C6,0)</f>
        <v>0</v>
      </c>
      <c r="E6" s="12">
        <f>'[2]2.배수지'!J6</f>
        <v>0</v>
      </c>
      <c r="F6" s="16"/>
      <c r="G6" s="12">
        <f t="shared" si="0"/>
        <v>0</v>
      </c>
      <c r="H6" s="12">
        <f>'[2]2.배수지'!L6</f>
        <v>0</v>
      </c>
      <c r="I6" s="16"/>
      <c r="J6" s="12">
        <f t="shared" si="1"/>
        <v>0</v>
      </c>
      <c r="K6" s="12">
        <f>'[2]2.배수지'!N6</f>
        <v>0</v>
      </c>
      <c r="L6" s="16"/>
      <c r="M6" s="12">
        <f t="shared" si="2"/>
        <v>0</v>
      </c>
      <c r="N6" s="12"/>
    </row>
    <row r="7" spans="1:14" ht="24.95" customHeight="1">
      <c r="A7" s="3" t="s">
        <v>47</v>
      </c>
      <c r="B7" s="12">
        <f>'[2]2.배수지'!H7</f>
        <v>0</v>
      </c>
      <c r="C7" s="16"/>
      <c r="D7" s="12">
        <f t="shared" si="3"/>
        <v>0</v>
      </c>
      <c r="E7" s="12">
        <f>'[2]2.배수지'!J7</f>
        <v>7575</v>
      </c>
      <c r="F7" s="16">
        <f>배수지산출!F6</f>
        <v>0.74199999999999999</v>
      </c>
      <c r="G7" s="12">
        <f t="shared" si="0"/>
        <v>5621</v>
      </c>
      <c r="H7" s="12">
        <f>'[2]2.배수지'!L7</f>
        <v>0</v>
      </c>
      <c r="I7" s="16"/>
      <c r="J7" s="12">
        <f t="shared" si="1"/>
        <v>0</v>
      </c>
      <c r="K7" s="12">
        <f>'[2]2.배수지'!N7</f>
        <v>0</v>
      </c>
      <c r="L7" s="16"/>
      <c r="M7" s="12">
        <f t="shared" si="2"/>
        <v>0</v>
      </c>
      <c r="N7" s="12"/>
    </row>
    <row r="8" spans="1:14" ht="24.95" customHeight="1">
      <c r="A8" s="3" t="s">
        <v>49</v>
      </c>
      <c r="B8" s="12">
        <f>'[2]2.배수지'!H8</f>
        <v>0</v>
      </c>
      <c r="C8" s="16"/>
      <c r="D8" s="12">
        <f t="shared" si="3"/>
        <v>0</v>
      </c>
      <c r="E8" s="12">
        <f>'[2]2.배수지'!J8</f>
        <v>0</v>
      </c>
      <c r="F8" s="16"/>
      <c r="G8" s="12">
        <f t="shared" si="0"/>
        <v>0</v>
      </c>
      <c r="H8" s="12">
        <f>'[2]2.배수지'!L8</f>
        <v>0</v>
      </c>
      <c r="I8" s="16"/>
      <c r="J8" s="12">
        <f t="shared" si="1"/>
        <v>0</v>
      </c>
      <c r="K8" s="12">
        <f>'[2]2.배수지'!N8</f>
        <v>0</v>
      </c>
      <c r="L8" s="16"/>
      <c r="M8" s="12">
        <f t="shared" si="2"/>
        <v>0</v>
      </c>
      <c r="N8" s="12"/>
    </row>
    <row r="9" spans="1:14" ht="24.95" customHeight="1">
      <c r="A9" s="3" t="s">
        <v>51</v>
      </c>
      <c r="B9" s="12">
        <f>'[2]2.배수지'!H9</f>
        <v>0</v>
      </c>
      <c r="C9" s="16"/>
      <c r="D9" s="12">
        <f t="shared" si="3"/>
        <v>0</v>
      </c>
      <c r="E9" s="12">
        <f>'[2]2.배수지'!J9</f>
        <v>0</v>
      </c>
      <c r="F9" s="16"/>
      <c r="G9" s="12">
        <f t="shared" si="0"/>
        <v>0</v>
      </c>
      <c r="H9" s="12">
        <f>'[2]2.배수지'!L9</f>
        <v>0</v>
      </c>
      <c r="I9" s="16"/>
      <c r="J9" s="12">
        <f t="shared" si="1"/>
        <v>0</v>
      </c>
      <c r="K9" s="12">
        <f>'[2]2.배수지'!N9</f>
        <v>0</v>
      </c>
      <c r="L9" s="16"/>
      <c r="M9" s="12">
        <f t="shared" si="2"/>
        <v>0</v>
      </c>
      <c r="N9" s="12"/>
    </row>
    <row r="10" spans="1:14" ht="24.95" customHeight="1">
      <c r="A10" s="3" t="s">
        <v>52</v>
      </c>
      <c r="B10" s="12">
        <f>'[2]2.배수지'!H10</f>
        <v>0</v>
      </c>
      <c r="C10" s="16"/>
      <c r="D10" s="12">
        <f t="shared" si="3"/>
        <v>0</v>
      </c>
      <c r="E10" s="12">
        <f>'[2]2.배수지'!J10</f>
        <v>0</v>
      </c>
      <c r="F10" s="16"/>
      <c r="G10" s="12">
        <f t="shared" si="0"/>
        <v>0</v>
      </c>
      <c r="H10" s="12">
        <f>'[2]2.배수지'!L10</f>
        <v>2564</v>
      </c>
      <c r="I10" s="16">
        <f>배수지산출!C6</f>
        <v>1.335</v>
      </c>
      <c r="J10" s="12">
        <f t="shared" si="1"/>
        <v>3423</v>
      </c>
      <c r="K10" s="12">
        <f>'[2]2.배수지'!N10</f>
        <v>0</v>
      </c>
      <c r="L10" s="16"/>
      <c r="M10" s="12">
        <f t="shared" si="2"/>
        <v>0</v>
      </c>
      <c r="N10" s="12"/>
    </row>
    <row r="11" spans="1:14" ht="24.95" customHeight="1">
      <c r="A11" s="3" t="s">
        <v>54</v>
      </c>
      <c r="B11" s="12">
        <f>'[2]2.배수지'!H11</f>
        <v>0</v>
      </c>
      <c r="C11" s="16"/>
      <c r="D11" s="12">
        <f t="shared" si="3"/>
        <v>0</v>
      </c>
      <c r="E11" s="12">
        <f>'[2]2.배수지'!J11</f>
        <v>0</v>
      </c>
      <c r="F11" s="16"/>
      <c r="G11" s="12">
        <f t="shared" si="0"/>
        <v>0</v>
      </c>
      <c r="H11" s="12">
        <f>'[2]2.배수지'!L11</f>
        <v>0</v>
      </c>
      <c r="I11" s="16"/>
      <c r="J11" s="12">
        <f t="shared" si="1"/>
        <v>0</v>
      </c>
      <c r="K11" s="12">
        <f>'[2]2.배수지'!N11</f>
        <v>0</v>
      </c>
      <c r="L11" s="16"/>
      <c r="M11" s="12">
        <f t="shared" si="2"/>
        <v>0</v>
      </c>
      <c r="N11" s="12"/>
    </row>
    <row r="12" spans="1:14" ht="24.95" customHeight="1">
      <c r="A12" s="3" t="s">
        <v>55</v>
      </c>
      <c r="B12" s="12">
        <f>'[2]2.배수지'!H12</f>
        <v>0</v>
      </c>
      <c r="C12" s="16"/>
      <c r="D12" s="12">
        <f t="shared" si="3"/>
        <v>0</v>
      </c>
      <c r="E12" s="12">
        <f>'[2]2.배수지'!J12</f>
        <v>1600</v>
      </c>
      <c r="F12" s="16">
        <f>배수지산출!C6</f>
        <v>1.335</v>
      </c>
      <c r="G12" s="12">
        <f t="shared" si="0"/>
        <v>2136</v>
      </c>
      <c r="H12" s="12">
        <f>'[2]2.배수지'!L12</f>
        <v>0</v>
      </c>
      <c r="I12" s="16"/>
      <c r="J12" s="12">
        <f t="shared" si="1"/>
        <v>0</v>
      </c>
      <c r="K12" s="12">
        <f>'[2]2.배수지'!N12</f>
        <v>0</v>
      </c>
      <c r="L12" s="16"/>
      <c r="M12" s="12">
        <f t="shared" si="2"/>
        <v>0</v>
      </c>
      <c r="N12" s="12"/>
    </row>
    <row r="13" spans="1:14" ht="24.95" customHeight="1">
      <c r="A13" s="3" t="s">
        <v>56</v>
      </c>
      <c r="B13" s="12">
        <f>'[2]2.배수지'!H13</f>
        <v>0</v>
      </c>
      <c r="C13" s="16"/>
      <c r="D13" s="12">
        <f t="shared" si="3"/>
        <v>0</v>
      </c>
      <c r="E13" s="12">
        <f>'[2]2.배수지'!J13</f>
        <v>400</v>
      </c>
      <c r="F13" s="16">
        <f>배수지산출!B6</f>
        <v>1.415</v>
      </c>
      <c r="G13" s="12">
        <f t="shared" si="0"/>
        <v>566</v>
      </c>
      <c r="H13" s="12">
        <f>'[2]2.배수지'!L13</f>
        <v>0</v>
      </c>
      <c r="I13" s="16"/>
      <c r="J13" s="12">
        <f t="shared" si="1"/>
        <v>0</v>
      </c>
      <c r="K13" s="12">
        <f>'[2]2.배수지'!N13</f>
        <v>0</v>
      </c>
      <c r="L13" s="16"/>
      <c r="M13" s="12">
        <f t="shared" si="2"/>
        <v>0</v>
      </c>
      <c r="N13" s="12"/>
    </row>
    <row r="14" spans="1:14" ht="24.95" customHeight="1">
      <c r="A14" s="3" t="s">
        <v>57</v>
      </c>
      <c r="B14" s="12">
        <f>'[2]2.배수지'!H14</f>
        <v>0</v>
      </c>
      <c r="C14" s="16"/>
      <c r="D14" s="12">
        <f t="shared" si="3"/>
        <v>0</v>
      </c>
      <c r="E14" s="12">
        <f>'[2]2.배수지'!J14</f>
        <v>0</v>
      </c>
      <c r="F14" s="16"/>
      <c r="G14" s="12">
        <f t="shared" si="0"/>
        <v>0</v>
      </c>
      <c r="H14" s="12">
        <f>'[2]2.배수지'!L14</f>
        <v>696</v>
      </c>
      <c r="I14" s="16">
        <f>배수지산출!B6</f>
        <v>1.415</v>
      </c>
      <c r="J14" s="12">
        <f t="shared" si="1"/>
        <v>985</v>
      </c>
      <c r="K14" s="12">
        <f>'[2]2.배수지'!N14</f>
        <v>0</v>
      </c>
      <c r="L14" s="16"/>
      <c r="M14" s="12">
        <f t="shared" si="2"/>
        <v>0</v>
      </c>
      <c r="N14" s="12"/>
    </row>
    <row r="15" spans="1:14" ht="24.95" customHeight="1">
      <c r="A15" s="3" t="s">
        <v>58</v>
      </c>
      <c r="B15" s="12">
        <f>'[2]2.배수지'!H15</f>
        <v>0</v>
      </c>
      <c r="C15" s="16"/>
      <c r="D15" s="12">
        <f t="shared" si="3"/>
        <v>0</v>
      </c>
      <c r="E15" s="12">
        <f>'[2]2.배수지'!J15</f>
        <v>0</v>
      </c>
      <c r="F15" s="16"/>
      <c r="G15" s="12">
        <f t="shared" si="0"/>
        <v>0</v>
      </c>
      <c r="H15" s="12">
        <f>'[2]2.배수지'!L15</f>
        <v>400</v>
      </c>
      <c r="I15" s="16">
        <f>배수지산출!B6</f>
        <v>1.415</v>
      </c>
      <c r="J15" s="12">
        <f t="shared" si="1"/>
        <v>566</v>
      </c>
      <c r="K15" s="12">
        <f>'[2]2.배수지'!N15</f>
        <v>0</v>
      </c>
      <c r="L15" s="16"/>
      <c r="M15" s="12">
        <f t="shared" si="2"/>
        <v>0</v>
      </c>
      <c r="N15" s="12"/>
    </row>
    <row r="16" spans="1:14" ht="24.95" customHeight="1">
      <c r="A16" s="3" t="s">
        <v>60</v>
      </c>
      <c r="B16" s="12">
        <f>'[2]2.배수지'!H16</f>
        <v>0</v>
      </c>
      <c r="C16" s="16"/>
      <c r="D16" s="12">
        <f t="shared" si="3"/>
        <v>0</v>
      </c>
      <c r="E16" s="12">
        <f>'[2]2.배수지'!J16</f>
        <v>0</v>
      </c>
      <c r="F16" s="16"/>
      <c r="G16" s="12">
        <f t="shared" si="0"/>
        <v>0</v>
      </c>
      <c r="H16" s="12">
        <f>'[2]2.배수지'!L16</f>
        <v>1900</v>
      </c>
      <c r="I16" s="16">
        <f>배수지산출!C6</f>
        <v>1.335</v>
      </c>
      <c r="J16" s="12">
        <f t="shared" si="1"/>
        <v>2537</v>
      </c>
      <c r="K16" s="12">
        <f>'[2]2.배수지'!N16</f>
        <v>0</v>
      </c>
      <c r="L16" s="16"/>
      <c r="M16" s="12">
        <f t="shared" si="2"/>
        <v>0</v>
      </c>
      <c r="N16" s="12"/>
    </row>
  </sheetData>
  <mergeCells count="6">
    <mergeCell ref="A2:A3"/>
    <mergeCell ref="N2:N3"/>
    <mergeCell ref="B2:D2"/>
    <mergeCell ref="E2:G2"/>
    <mergeCell ref="H2:J2"/>
    <mergeCell ref="K2:M2"/>
  </mergeCells>
  <phoneticPr fontId="1" type="noConversion"/>
  <printOptions horizontalCentered="1"/>
  <pageMargins left="0.62992125984251968" right="0.62992125984251968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L59"/>
  <sheetViews>
    <sheetView showZeros="0" view="pageBreakPreview" zoomScaleNormal="115" zoomScaleSheetLayoutView="100" workbookViewId="0">
      <pane xSplit="2" ySplit="3" topLeftCell="C45" activePane="bottomRight" state="frozen"/>
      <selection pane="topRight" activeCell="C1" sqref="C1"/>
      <selection pane="bottomLeft" activeCell="A4" sqref="A4"/>
      <selection pane="bottomRight" activeCell="F8" sqref="F8:G59"/>
    </sheetView>
  </sheetViews>
  <sheetFormatPr defaultColWidth="10.625" defaultRowHeight="24" customHeight="1"/>
  <cols>
    <col min="1" max="4" width="10.625" style="1"/>
    <col min="5" max="6" width="9.625" style="1" customWidth="1"/>
    <col min="7" max="7" width="6.625" style="1" customWidth="1"/>
    <col min="8" max="12" width="9.625" style="1" customWidth="1"/>
    <col min="13" max="16384" width="10.625" style="1"/>
  </cols>
  <sheetData>
    <row r="1" spans="1:12" ht="35.1" customHeight="1">
      <c r="A1" s="2" t="s">
        <v>64</v>
      </c>
    </row>
    <row r="2" spans="1:12" ht="24" customHeight="1">
      <c r="A2" s="87" t="s">
        <v>19</v>
      </c>
      <c r="B2" s="87" t="s">
        <v>103</v>
      </c>
      <c r="C2" s="87" t="s">
        <v>107</v>
      </c>
      <c r="D2" s="87"/>
      <c r="E2" s="87" t="s">
        <v>31</v>
      </c>
      <c r="F2" s="87" t="s">
        <v>32</v>
      </c>
      <c r="G2" s="87" t="s">
        <v>108</v>
      </c>
      <c r="H2" s="87" t="s">
        <v>109</v>
      </c>
      <c r="I2" s="87"/>
      <c r="J2" s="87"/>
      <c r="K2" s="87"/>
      <c r="L2" s="87" t="s">
        <v>37</v>
      </c>
    </row>
    <row r="3" spans="1:12" ht="24" customHeight="1">
      <c r="A3" s="87"/>
      <c r="B3" s="87"/>
      <c r="C3" s="3" t="s">
        <v>110</v>
      </c>
      <c r="D3" s="3" t="s">
        <v>111</v>
      </c>
      <c r="E3" s="87"/>
      <c r="F3" s="87"/>
      <c r="G3" s="87"/>
      <c r="H3" s="3" t="s">
        <v>30</v>
      </c>
      <c r="I3" s="3" t="s">
        <v>34</v>
      </c>
      <c r="J3" s="3" t="s">
        <v>35</v>
      </c>
      <c r="K3" s="3" t="s">
        <v>36</v>
      </c>
      <c r="L3" s="87"/>
    </row>
    <row r="4" spans="1:12" ht="21.95" customHeight="1">
      <c r="A4" s="88" t="s">
        <v>62</v>
      </c>
      <c r="B4" s="90"/>
      <c r="C4" s="12">
        <f>SUM(C5:C59)</f>
        <v>121976</v>
      </c>
      <c r="D4" s="10"/>
      <c r="E4" s="15"/>
      <c r="F4" s="12">
        <f>SUM(F5:F59)</f>
        <v>18733</v>
      </c>
      <c r="G4" s="3"/>
      <c r="H4" s="12">
        <f t="shared" ref="H4:K4" si="0">SUM(H5:H59)</f>
        <v>87</v>
      </c>
      <c r="I4" s="12">
        <f t="shared" si="0"/>
        <v>12516</v>
      </c>
      <c r="J4" s="12">
        <f t="shared" si="0"/>
        <v>5747</v>
      </c>
      <c r="K4" s="12">
        <f t="shared" si="0"/>
        <v>383</v>
      </c>
      <c r="L4" s="3"/>
    </row>
    <row r="5" spans="1:12" ht="21.95" hidden="1" customHeight="1">
      <c r="A5" s="3" t="s">
        <v>57</v>
      </c>
      <c r="B5" s="3" t="s">
        <v>66</v>
      </c>
      <c r="C5" s="12">
        <f>'[2]4.가압장'!$O$4</f>
        <v>0</v>
      </c>
      <c r="D5" s="10">
        <f>'[2]4.가압장'!$M$4</f>
        <v>0</v>
      </c>
      <c r="E5" s="15"/>
      <c r="F5" s="12">
        <f>ROUND(IF(C5&lt;100,100*E5,E5*C5),0)</f>
        <v>0</v>
      </c>
      <c r="G5" s="3">
        <f>'[2]4.가압장'!$K$4</f>
        <v>0</v>
      </c>
      <c r="H5" s="18">
        <f t="shared" ref="H5:H10" si="1">IF($G5=1,$F5,0)</f>
        <v>0</v>
      </c>
      <c r="I5" s="18">
        <f t="shared" ref="I5:I10" si="2">IF($G5=2,$F5,0)</f>
        <v>0</v>
      </c>
      <c r="J5" s="18">
        <f t="shared" ref="J5:J10" si="3">IF($G5=3,$F5,0)</f>
        <v>0</v>
      </c>
      <c r="K5" s="18">
        <f t="shared" ref="K5:K10" si="4">IF($G5=4,$F5,0)</f>
        <v>0</v>
      </c>
      <c r="L5" s="3"/>
    </row>
    <row r="6" spans="1:12" ht="21.95" hidden="1" customHeight="1">
      <c r="A6" s="3" t="s">
        <v>47</v>
      </c>
      <c r="B6" s="3" t="s">
        <v>67</v>
      </c>
      <c r="C6" s="12">
        <f>'[2]4.가압장'!$O$5</f>
        <v>28940</v>
      </c>
      <c r="D6" s="10">
        <f>'[2]4.가압장'!$M$5</f>
        <v>50</v>
      </c>
      <c r="E6" s="15">
        <f>가압장산출!E11</f>
        <v>9.3666666666666662E-2</v>
      </c>
      <c r="F6" s="12"/>
      <c r="G6" s="3">
        <f>'[2]4.가압장'!$K$5</f>
        <v>2</v>
      </c>
      <c r="H6" s="18">
        <f t="shared" si="1"/>
        <v>0</v>
      </c>
      <c r="I6" s="18">
        <f t="shared" si="2"/>
        <v>0</v>
      </c>
      <c r="J6" s="18">
        <f t="shared" si="3"/>
        <v>0</v>
      </c>
      <c r="K6" s="18">
        <f t="shared" si="4"/>
        <v>0</v>
      </c>
      <c r="L6" s="58" t="s">
        <v>207</v>
      </c>
    </row>
    <row r="7" spans="1:12" ht="21.95" hidden="1" customHeight="1">
      <c r="A7" s="3" t="s">
        <v>104</v>
      </c>
      <c r="B7" s="3" t="s">
        <v>68</v>
      </c>
      <c r="C7" s="12">
        <f>'[2]4.가압장'!$O$6</f>
        <v>9070</v>
      </c>
      <c r="D7" s="10">
        <f>'[2]4.가압장'!$M$6</f>
        <v>76</v>
      </c>
      <c r="E7" s="15">
        <f>가압장산출!H10</f>
        <v>0.20319999999999999</v>
      </c>
      <c r="F7" s="12"/>
      <c r="G7" s="3">
        <f>'[2]4.가압장'!$K$6</f>
        <v>2</v>
      </c>
      <c r="H7" s="18">
        <f t="shared" si="1"/>
        <v>0</v>
      </c>
      <c r="I7" s="18">
        <f t="shared" si="2"/>
        <v>0</v>
      </c>
      <c r="J7" s="18">
        <f t="shared" si="3"/>
        <v>0</v>
      </c>
      <c r="K7" s="18">
        <f t="shared" si="4"/>
        <v>0</v>
      </c>
      <c r="L7" s="29" t="s">
        <v>207</v>
      </c>
    </row>
    <row r="8" spans="1:12" ht="21.95" customHeight="1">
      <c r="A8" s="3" t="s">
        <v>52</v>
      </c>
      <c r="B8" s="3" t="s">
        <v>69</v>
      </c>
      <c r="C8" s="12">
        <f>'[2]4.가압장'!$O$7</f>
        <v>13680</v>
      </c>
      <c r="D8" s="10">
        <f>'[2]4.가압장'!$M$7</f>
        <v>80</v>
      </c>
      <c r="E8" s="15">
        <f>가압장산출!H10</f>
        <v>0.20319999999999999</v>
      </c>
      <c r="F8" s="12">
        <f t="shared" ref="F8:F59" si="5">ROUND(IF(C8&lt;100,100*E8,E8*C8),0)</f>
        <v>2780</v>
      </c>
      <c r="G8" s="3">
        <f>'[2]4.가압장'!$K$7</f>
        <v>2</v>
      </c>
      <c r="H8" s="18">
        <f t="shared" si="1"/>
        <v>0</v>
      </c>
      <c r="I8" s="18">
        <f t="shared" si="2"/>
        <v>2780</v>
      </c>
      <c r="J8" s="18">
        <f t="shared" si="3"/>
        <v>0</v>
      </c>
      <c r="K8" s="18">
        <f t="shared" si="4"/>
        <v>0</v>
      </c>
      <c r="L8" s="3"/>
    </row>
    <row r="9" spans="1:12" ht="21.95" hidden="1" customHeight="1">
      <c r="A9" s="3" t="s">
        <v>46</v>
      </c>
      <c r="B9" s="3" t="s">
        <v>70</v>
      </c>
      <c r="C9" s="12">
        <f>'[2]4.가압장'!$O$8</f>
        <v>0</v>
      </c>
      <c r="D9" s="10">
        <f>'[2]4.가압장'!$M$8</f>
        <v>0</v>
      </c>
      <c r="E9" s="15"/>
      <c r="F9" s="12">
        <f t="shared" si="5"/>
        <v>0</v>
      </c>
      <c r="G9" s="3">
        <f>'[2]4.가압장'!$K$8</f>
        <v>0</v>
      </c>
      <c r="H9" s="18">
        <f t="shared" si="1"/>
        <v>0</v>
      </c>
      <c r="I9" s="18">
        <f t="shared" si="2"/>
        <v>0</v>
      </c>
      <c r="J9" s="18">
        <f t="shared" si="3"/>
        <v>0</v>
      </c>
      <c r="K9" s="18">
        <f t="shared" si="4"/>
        <v>0</v>
      </c>
      <c r="L9" s="3"/>
    </row>
    <row r="10" spans="1:12" ht="21.95" hidden="1" customHeight="1">
      <c r="A10" s="3" t="s">
        <v>47</v>
      </c>
      <c r="B10" s="3" t="s">
        <v>48</v>
      </c>
      <c r="C10" s="12">
        <f>'[2]4.가압장'!$O$9+'[2]4.가압장'!$O$10</f>
        <v>0</v>
      </c>
      <c r="D10" s="10">
        <f>'[2]4.가압장'!$M$9</f>
        <v>0</v>
      </c>
      <c r="E10" s="15"/>
      <c r="F10" s="12">
        <f t="shared" si="5"/>
        <v>0</v>
      </c>
      <c r="G10" s="3">
        <f>'[2]4.가압장'!$K$9</f>
        <v>0</v>
      </c>
      <c r="H10" s="18">
        <f t="shared" si="1"/>
        <v>0</v>
      </c>
      <c r="I10" s="18">
        <f t="shared" si="2"/>
        <v>0</v>
      </c>
      <c r="J10" s="18">
        <f t="shared" si="3"/>
        <v>0</v>
      </c>
      <c r="K10" s="18">
        <f t="shared" si="4"/>
        <v>0</v>
      </c>
      <c r="L10" s="3"/>
    </row>
    <row r="11" spans="1:12" ht="21.95" hidden="1" customHeight="1">
      <c r="A11" s="3" t="s">
        <v>52</v>
      </c>
      <c r="B11" s="3" t="s">
        <v>53</v>
      </c>
      <c r="C11" s="12"/>
      <c r="D11" s="10"/>
      <c r="E11" s="15"/>
      <c r="F11" s="12">
        <f t="shared" si="5"/>
        <v>0</v>
      </c>
      <c r="G11" s="3">
        <f>'[2]4.가압장'!K11</f>
        <v>0</v>
      </c>
      <c r="H11" s="18">
        <f t="shared" ref="H11:H22" si="6">IF($G11=1,$F11,0)</f>
        <v>0</v>
      </c>
      <c r="I11" s="18">
        <f t="shared" ref="I11:I22" si="7">IF($G11=2,$F11,0)</f>
        <v>0</v>
      </c>
      <c r="J11" s="18">
        <f t="shared" ref="J11:J22" si="8">IF($G11=3,$F11,0)</f>
        <v>0</v>
      </c>
      <c r="K11" s="18">
        <f t="shared" ref="K11:K22" si="9">IF($G11=4,$F11,0)</f>
        <v>0</v>
      </c>
      <c r="L11" s="3"/>
    </row>
    <row r="12" spans="1:12" ht="21.95" customHeight="1">
      <c r="A12" s="3" t="s">
        <v>104</v>
      </c>
      <c r="B12" s="3" t="s">
        <v>21</v>
      </c>
      <c r="C12" s="12">
        <f>'[2]4.가압장'!O12</f>
        <v>4900</v>
      </c>
      <c r="D12" s="10">
        <f>'[2]4.가압장'!M12</f>
        <v>40</v>
      </c>
      <c r="E12" s="15">
        <f>가압장산출!C9</f>
        <v>0.28399999999999997</v>
      </c>
      <c r="F12" s="12">
        <f t="shared" si="5"/>
        <v>1392</v>
      </c>
      <c r="G12" s="3">
        <f>'[2]4.가압장'!K12</f>
        <v>2</v>
      </c>
      <c r="H12" s="18">
        <f t="shared" si="6"/>
        <v>0</v>
      </c>
      <c r="I12" s="18">
        <f t="shared" si="7"/>
        <v>1392</v>
      </c>
      <c r="J12" s="18">
        <f t="shared" si="8"/>
        <v>0</v>
      </c>
      <c r="K12" s="18">
        <f t="shared" si="9"/>
        <v>0</v>
      </c>
      <c r="L12" s="3"/>
    </row>
    <row r="13" spans="1:12" ht="21.95" customHeight="1">
      <c r="A13" s="6" t="s">
        <v>58</v>
      </c>
      <c r="B13" s="6" t="s">
        <v>22</v>
      </c>
      <c r="C13" s="28">
        <f>'[2]4.가압장'!O14</f>
        <v>3740</v>
      </c>
      <c r="D13" s="7">
        <f>'[2]4.가압장'!M14</f>
        <v>89</v>
      </c>
      <c r="E13" s="17">
        <f>가압장산출!I9</f>
        <v>0.3342</v>
      </c>
      <c r="F13" s="28">
        <f t="shared" si="5"/>
        <v>1250</v>
      </c>
      <c r="G13" s="6">
        <f>'[2]4.가압장'!K14</f>
        <v>2</v>
      </c>
      <c r="H13" s="18">
        <f t="shared" si="6"/>
        <v>0</v>
      </c>
      <c r="I13" s="18">
        <f t="shared" si="7"/>
        <v>1250</v>
      </c>
      <c r="J13" s="18">
        <f t="shared" si="8"/>
        <v>0</v>
      </c>
      <c r="K13" s="18">
        <f t="shared" si="9"/>
        <v>0</v>
      </c>
      <c r="L13" s="6"/>
    </row>
    <row r="14" spans="1:12" ht="21.95" customHeight="1">
      <c r="A14" s="6" t="s">
        <v>58</v>
      </c>
      <c r="B14" s="6" t="s">
        <v>71</v>
      </c>
      <c r="C14" s="28">
        <f>'[2]4.가압장'!O15</f>
        <v>2590</v>
      </c>
      <c r="D14" s="7">
        <f>'[2]4.가압장'!M15</f>
        <v>50</v>
      </c>
      <c r="E14" s="17">
        <f>가압장산출!E9</f>
        <v>0.30180000000000001</v>
      </c>
      <c r="F14" s="28">
        <f t="shared" si="5"/>
        <v>782</v>
      </c>
      <c r="G14" s="6">
        <f>'[2]4.가압장'!K15</f>
        <v>2</v>
      </c>
      <c r="H14" s="18">
        <f t="shared" si="6"/>
        <v>0</v>
      </c>
      <c r="I14" s="18">
        <f t="shared" si="7"/>
        <v>782</v>
      </c>
      <c r="J14" s="18">
        <f t="shared" si="8"/>
        <v>0</v>
      </c>
      <c r="K14" s="18">
        <f t="shared" si="9"/>
        <v>0</v>
      </c>
      <c r="L14" s="6"/>
    </row>
    <row r="15" spans="1:12" ht="21.95" customHeight="1">
      <c r="A15" s="3" t="s">
        <v>104</v>
      </c>
      <c r="B15" s="3" t="s">
        <v>72</v>
      </c>
      <c r="C15" s="12">
        <f>'[2]4.가압장'!O16</f>
        <v>790</v>
      </c>
      <c r="D15" s="10">
        <f>'[2]4.가압장'!M16</f>
        <v>85</v>
      </c>
      <c r="E15" s="15">
        <f>가압장산출!I8</f>
        <v>0.41499999999999998</v>
      </c>
      <c r="F15" s="12">
        <f t="shared" si="5"/>
        <v>328</v>
      </c>
      <c r="G15" s="3">
        <f>'[2]4.가압장'!K16</f>
        <v>2</v>
      </c>
      <c r="H15" s="18">
        <f t="shared" si="6"/>
        <v>0</v>
      </c>
      <c r="I15" s="18">
        <f t="shared" si="7"/>
        <v>328</v>
      </c>
      <c r="J15" s="18">
        <f t="shared" si="8"/>
        <v>0</v>
      </c>
      <c r="K15" s="18">
        <f t="shared" si="9"/>
        <v>0</v>
      </c>
      <c r="L15" s="3"/>
    </row>
    <row r="16" spans="1:12" ht="21.95" customHeight="1">
      <c r="A16" s="3" t="s">
        <v>104</v>
      </c>
      <c r="B16" s="3" t="s">
        <v>73</v>
      </c>
      <c r="C16" s="12">
        <f>'[2]4.가압장'!O17</f>
        <v>790</v>
      </c>
      <c r="D16" s="10">
        <f>'[2]4.가압장'!M17</f>
        <v>85</v>
      </c>
      <c r="E16" s="15">
        <f>가압장산출!I8</f>
        <v>0.41499999999999998</v>
      </c>
      <c r="F16" s="12">
        <f t="shared" si="5"/>
        <v>328</v>
      </c>
      <c r="G16" s="3">
        <f>'[2]4.가압장'!K17</f>
        <v>2</v>
      </c>
      <c r="H16" s="18">
        <f t="shared" si="6"/>
        <v>0</v>
      </c>
      <c r="I16" s="18">
        <f t="shared" si="7"/>
        <v>328</v>
      </c>
      <c r="J16" s="18">
        <f t="shared" si="8"/>
        <v>0</v>
      </c>
      <c r="K16" s="18">
        <f t="shared" si="9"/>
        <v>0</v>
      </c>
      <c r="L16" s="3"/>
    </row>
    <row r="17" spans="1:12" ht="21.95" customHeight="1">
      <c r="A17" s="3" t="s">
        <v>52</v>
      </c>
      <c r="B17" s="3" t="s">
        <v>59</v>
      </c>
      <c r="C17" s="12">
        <f>'[2]4.가압장'!O18</f>
        <v>3740</v>
      </c>
      <c r="D17" s="10">
        <f>'[2]4.가압장'!M18</f>
        <v>50</v>
      </c>
      <c r="E17" s="15">
        <f>가압장산출!E9</f>
        <v>0.30180000000000001</v>
      </c>
      <c r="F17" s="12">
        <f t="shared" si="5"/>
        <v>1129</v>
      </c>
      <c r="G17" s="3">
        <f>'[2]4.가압장'!K18</f>
        <v>3</v>
      </c>
      <c r="H17" s="18">
        <f t="shared" si="6"/>
        <v>0</v>
      </c>
      <c r="I17" s="18">
        <f t="shared" si="7"/>
        <v>0</v>
      </c>
      <c r="J17" s="18">
        <f t="shared" si="8"/>
        <v>1129</v>
      </c>
      <c r="K17" s="18">
        <f t="shared" si="9"/>
        <v>0</v>
      </c>
      <c r="L17" s="3"/>
    </row>
    <row r="18" spans="1:12" ht="21.95" customHeight="1">
      <c r="A18" s="3" t="s">
        <v>47</v>
      </c>
      <c r="B18" s="3" t="s">
        <v>74</v>
      </c>
      <c r="C18" s="12">
        <f>'[2]4.가압장'!O19</f>
        <v>24190</v>
      </c>
      <c r="D18" s="10">
        <f>'[2]4.가압장'!M19</f>
        <v>35</v>
      </c>
      <c r="E18" s="15">
        <f>가압장산출!D11</f>
        <v>9.0766666666666662E-2</v>
      </c>
      <c r="F18" s="12">
        <f t="shared" si="5"/>
        <v>2196</v>
      </c>
      <c r="G18" s="3">
        <f>'[2]4.가압장'!K19</f>
        <v>3</v>
      </c>
      <c r="H18" s="18">
        <f t="shared" si="6"/>
        <v>0</v>
      </c>
      <c r="I18" s="18">
        <f t="shared" si="7"/>
        <v>0</v>
      </c>
      <c r="J18" s="18">
        <f t="shared" si="8"/>
        <v>2196</v>
      </c>
      <c r="K18" s="18">
        <f t="shared" si="9"/>
        <v>0</v>
      </c>
      <c r="L18" s="3"/>
    </row>
    <row r="19" spans="1:12" ht="21.95" customHeight="1">
      <c r="A19" s="3" t="s">
        <v>105</v>
      </c>
      <c r="B19" s="3" t="s">
        <v>75</v>
      </c>
      <c r="C19" s="12">
        <f>'[2]4.가압장'!O20</f>
        <v>12100</v>
      </c>
      <c r="D19" s="10">
        <f>'[2]4.가압장'!M20</f>
        <v>35</v>
      </c>
      <c r="E19" s="15">
        <f>가압장산출!D10</f>
        <v>0.18659999999999999</v>
      </c>
      <c r="F19" s="12">
        <f t="shared" si="5"/>
        <v>2258</v>
      </c>
      <c r="G19" s="3">
        <v>2</v>
      </c>
      <c r="H19" s="18">
        <f t="shared" si="6"/>
        <v>0</v>
      </c>
      <c r="I19" s="18">
        <f t="shared" si="7"/>
        <v>2258</v>
      </c>
      <c r="J19" s="18">
        <f t="shared" si="8"/>
        <v>0</v>
      </c>
      <c r="K19" s="18">
        <f t="shared" si="9"/>
        <v>0</v>
      </c>
      <c r="L19" s="3"/>
    </row>
    <row r="20" spans="1:12" ht="21.95" customHeight="1">
      <c r="A20" s="3" t="s">
        <v>45</v>
      </c>
      <c r="B20" s="3" t="s">
        <v>76</v>
      </c>
      <c r="C20" s="12">
        <f>'[2]4.가압장'!O21</f>
        <v>1730</v>
      </c>
      <c r="D20" s="10">
        <f>'[2]4.가압장'!M21</f>
        <v>50</v>
      </c>
      <c r="E20" s="15">
        <f>가압장산출!F8</f>
        <v>0.38100000000000001</v>
      </c>
      <c r="F20" s="12">
        <f t="shared" si="5"/>
        <v>659</v>
      </c>
      <c r="G20" s="3">
        <f>'[2]4.가압장'!K21</f>
        <v>3</v>
      </c>
      <c r="H20" s="18">
        <f t="shared" si="6"/>
        <v>0</v>
      </c>
      <c r="I20" s="18">
        <f t="shared" si="7"/>
        <v>0</v>
      </c>
      <c r="J20" s="18">
        <f t="shared" si="8"/>
        <v>659</v>
      </c>
      <c r="K20" s="18">
        <f t="shared" si="9"/>
        <v>0</v>
      </c>
      <c r="L20" s="3"/>
    </row>
    <row r="21" spans="1:12" ht="21.95" customHeight="1">
      <c r="A21" s="3" t="s">
        <v>45</v>
      </c>
      <c r="B21" s="3" t="s">
        <v>77</v>
      </c>
      <c r="C21" s="12">
        <f>'[2]4.가압장'!O22</f>
        <v>720</v>
      </c>
      <c r="D21" s="10">
        <f>'[2]4.가압장'!M22</f>
        <v>30</v>
      </c>
      <c r="E21" s="15">
        <f>가압장산출!C8</f>
        <v>0.35</v>
      </c>
      <c r="F21" s="12">
        <f t="shared" si="5"/>
        <v>252</v>
      </c>
      <c r="G21" s="3">
        <f>'[2]4.가압장'!K22</f>
        <v>4</v>
      </c>
      <c r="H21" s="18">
        <f t="shared" si="6"/>
        <v>0</v>
      </c>
      <c r="I21" s="18">
        <f t="shared" si="7"/>
        <v>0</v>
      </c>
      <c r="J21" s="18">
        <f t="shared" si="8"/>
        <v>0</v>
      </c>
      <c r="K21" s="18">
        <f t="shared" si="9"/>
        <v>252</v>
      </c>
      <c r="L21" s="3"/>
    </row>
    <row r="22" spans="1:12" ht="21.95" customHeight="1">
      <c r="A22" s="3" t="s">
        <v>45</v>
      </c>
      <c r="B22" s="3" t="s">
        <v>78</v>
      </c>
      <c r="C22" s="12">
        <f>'[2]4.가압장'!O23</f>
        <v>20</v>
      </c>
      <c r="D22" s="10">
        <f>'[2]4.가압장'!M23</f>
        <v>20</v>
      </c>
      <c r="E22" s="15">
        <f>가압장산출!C8</f>
        <v>0.35</v>
      </c>
      <c r="F22" s="12">
        <f t="shared" si="5"/>
        <v>35</v>
      </c>
      <c r="G22" s="3">
        <f>'[2]4.가압장'!K23</f>
        <v>3</v>
      </c>
      <c r="H22" s="18">
        <f t="shared" si="6"/>
        <v>0</v>
      </c>
      <c r="I22" s="18">
        <f t="shared" si="7"/>
        <v>0</v>
      </c>
      <c r="J22" s="18">
        <f t="shared" si="8"/>
        <v>35</v>
      </c>
      <c r="K22" s="18">
        <f t="shared" si="9"/>
        <v>0</v>
      </c>
      <c r="L22" s="3"/>
    </row>
    <row r="23" spans="1:12" ht="21.95" hidden="1" customHeight="1">
      <c r="A23" s="3" t="s">
        <v>47</v>
      </c>
      <c r="B23" s="3" t="s">
        <v>50</v>
      </c>
      <c r="C23" s="12">
        <f>'[2]4.가압장'!O24</f>
        <v>0</v>
      </c>
      <c r="D23" s="10">
        <f>'[2]4.가압장'!M24</f>
        <v>0</v>
      </c>
      <c r="E23" s="15"/>
      <c r="F23" s="12">
        <f t="shared" si="5"/>
        <v>0</v>
      </c>
      <c r="G23" s="3">
        <f>'[2]4.가압장'!K24</f>
        <v>0</v>
      </c>
      <c r="H23" s="18">
        <f t="shared" ref="H23:H26" si="10">IF($F23=1,G23,0)</f>
        <v>0</v>
      </c>
      <c r="I23" s="18">
        <f t="shared" ref="I23:I26" si="11">IF(G23=1,F23,IF(G23=2,F23,0))</f>
        <v>0</v>
      </c>
      <c r="J23" s="18">
        <f t="shared" ref="J23:J26" si="12">IF(G23=1,F23,IF(G23=2,F23,IF(G23=3,F23,0)))</f>
        <v>0</v>
      </c>
      <c r="K23" s="18">
        <f t="shared" ref="K23:K26" si="13">IF(G23=1,F23,IF(G23=2,F23,IF(G23=3,F23,F23)))</f>
        <v>0</v>
      </c>
      <c r="L23" s="3"/>
    </row>
    <row r="24" spans="1:12" ht="21.95" customHeight="1">
      <c r="A24" s="3" t="s">
        <v>52</v>
      </c>
      <c r="B24" s="3" t="s">
        <v>79</v>
      </c>
      <c r="C24" s="12">
        <f>'[2]4.가압장'!O25</f>
        <v>240</v>
      </c>
      <c r="D24" s="10">
        <f>'[2]4.가압장'!M25</f>
        <v>50</v>
      </c>
      <c r="E24" s="15">
        <f>가압장산출!D8</f>
        <v>0.36099999999999999</v>
      </c>
      <c r="F24" s="12">
        <f t="shared" si="5"/>
        <v>87</v>
      </c>
      <c r="G24" s="3">
        <f>'[2]4.가압장'!K25</f>
        <v>1</v>
      </c>
      <c r="H24" s="18">
        <f>IF($G24=1,$F24,0)</f>
        <v>87</v>
      </c>
      <c r="I24" s="18">
        <f>IF($G24=2,$F24,0)</f>
        <v>0</v>
      </c>
      <c r="J24" s="18">
        <f>IF($G24=3,$F24,0)</f>
        <v>0</v>
      </c>
      <c r="K24" s="18">
        <f>IF($G24=4,$F24,0)</f>
        <v>0</v>
      </c>
      <c r="L24" s="3"/>
    </row>
    <row r="25" spans="1:12" ht="21.95" hidden="1" customHeight="1">
      <c r="A25" s="3" t="s">
        <v>57</v>
      </c>
      <c r="B25" s="3" t="s">
        <v>80</v>
      </c>
      <c r="C25" s="12">
        <f>'[2]4.가압장'!O26</f>
        <v>0</v>
      </c>
      <c r="D25" s="10">
        <f>'[2]4.가압장'!M26</f>
        <v>0</v>
      </c>
      <c r="E25" s="15"/>
      <c r="F25" s="12">
        <f t="shared" si="5"/>
        <v>0</v>
      </c>
      <c r="G25" s="3">
        <f>'[2]4.가압장'!K26</f>
        <v>0</v>
      </c>
      <c r="H25" s="18">
        <f t="shared" si="10"/>
        <v>0</v>
      </c>
      <c r="I25" s="18">
        <f t="shared" si="11"/>
        <v>0</v>
      </c>
      <c r="J25" s="18">
        <f t="shared" si="12"/>
        <v>0</v>
      </c>
      <c r="K25" s="18">
        <f t="shared" si="13"/>
        <v>0</v>
      </c>
      <c r="L25" s="3"/>
    </row>
    <row r="26" spans="1:12" ht="21.95" hidden="1" customHeight="1">
      <c r="A26" s="3" t="s">
        <v>104</v>
      </c>
      <c r="B26" s="3" t="s">
        <v>81</v>
      </c>
      <c r="C26" s="12">
        <f>'[2]4.가압장'!O27</f>
        <v>0</v>
      </c>
      <c r="D26" s="10">
        <f>'[2]4.가압장'!M27</f>
        <v>0</v>
      </c>
      <c r="E26" s="15"/>
      <c r="F26" s="12">
        <f t="shared" si="5"/>
        <v>0</v>
      </c>
      <c r="G26" s="3">
        <f>'[2]4.가압장'!K27</f>
        <v>0</v>
      </c>
      <c r="H26" s="18">
        <f t="shared" si="10"/>
        <v>0</v>
      </c>
      <c r="I26" s="18">
        <f t="shared" si="11"/>
        <v>0</v>
      </c>
      <c r="J26" s="18">
        <f t="shared" si="12"/>
        <v>0</v>
      </c>
      <c r="K26" s="18">
        <f t="shared" si="13"/>
        <v>0</v>
      </c>
      <c r="L26" s="3"/>
    </row>
    <row r="27" spans="1:12" ht="21.95" customHeight="1">
      <c r="A27" s="75" t="s">
        <v>21</v>
      </c>
      <c r="B27" s="75" t="s">
        <v>263</v>
      </c>
      <c r="C27" s="76">
        <f>'[2]4.가압장'!O28</f>
        <v>300</v>
      </c>
      <c r="D27" s="77">
        <f>'[2]4.가압장'!M28</f>
        <v>30</v>
      </c>
      <c r="E27" s="78">
        <f>가압장산출!C8</f>
        <v>0.35</v>
      </c>
      <c r="F27" s="76">
        <f t="shared" si="5"/>
        <v>105</v>
      </c>
      <c r="G27" s="75">
        <f>'[2]4.가압장'!K28</f>
        <v>2</v>
      </c>
      <c r="H27" s="79">
        <f t="shared" ref="H27:H59" si="14">IF($G27=1,$F27,0)</f>
        <v>0</v>
      </c>
      <c r="I27" s="79">
        <f t="shared" ref="I27:I59" si="15">IF($G27=2,$F27,0)</f>
        <v>105</v>
      </c>
      <c r="J27" s="79">
        <f t="shared" ref="J27:J59" si="16">IF($G27=3,$F27,0)</f>
        <v>0</v>
      </c>
      <c r="K27" s="79">
        <f t="shared" ref="K27:K59" si="17">IF($G27=4,$F27,0)</f>
        <v>0</v>
      </c>
      <c r="L27" s="65"/>
    </row>
    <row r="28" spans="1:12" ht="21.95" hidden="1" customHeight="1">
      <c r="A28" s="3" t="s">
        <v>104</v>
      </c>
      <c r="B28" s="3" t="s">
        <v>82</v>
      </c>
      <c r="C28" s="12">
        <f>'[2]4.가압장'!O29</f>
        <v>0</v>
      </c>
      <c r="D28" s="10">
        <f>'[2]4.가압장'!M29</f>
        <v>0</v>
      </c>
      <c r="E28" s="15"/>
      <c r="F28" s="12">
        <f t="shared" si="5"/>
        <v>0</v>
      </c>
      <c r="G28" s="3">
        <f>'[2]4.가압장'!K29</f>
        <v>0</v>
      </c>
      <c r="H28" s="18">
        <f t="shared" si="14"/>
        <v>0</v>
      </c>
      <c r="I28" s="18">
        <f t="shared" si="15"/>
        <v>0</v>
      </c>
      <c r="J28" s="18">
        <f t="shared" si="16"/>
        <v>0</v>
      </c>
      <c r="K28" s="18">
        <f t="shared" si="17"/>
        <v>0</v>
      </c>
      <c r="L28" s="3"/>
    </row>
    <row r="29" spans="1:12" ht="21.95" customHeight="1">
      <c r="A29" s="3" t="s">
        <v>106</v>
      </c>
      <c r="B29" s="3" t="s">
        <v>83</v>
      </c>
      <c r="C29" s="12">
        <f>'[2]4.가압장'!O30</f>
        <v>360</v>
      </c>
      <c r="D29" s="10">
        <f>'[2]4.가압장'!M30</f>
        <v>15</v>
      </c>
      <c r="E29" s="15">
        <f>가압장산출!C8</f>
        <v>0.35</v>
      </c>
      <c r="F29" s="12">
        <f t="shared" si="5"/>
        <v>126</v>
      </c>
      <c r="G29" s="3">
        <f>'[2]4.가압장'!K30</f>
        <v>3</v>
      </c>
      <c r="H29" s="18">
        <f t="shared" si="14"/>
        <v>0</v>
      </c>
      <c r="I29" s="18">
        <f t="shared" si="15"/>
        <v>0</v>
      </c>
      <c r="J29" s="18">
        <f t="shared" si="16"/>
        <v>126</v>
      </c>
      <c r="K29" s="18">
        <f t="shared" si="17"/>
        <v>0</v>
      </c>
      <c r="L29" s="3"/>
    </row>
    <row r="30" spans="1:12" ht="21.95" customHeight="1">
      <c r="A30" s="23" t="s">
        <v>106</v>
      </c>
      <c r="B30" s="23" t="s">
        <v>182</v>
      </c>
      <c r="C30" s="24">
        <f>'[2]4.가압장'!O31</f>
        <v>90</v>
      </c>
      <c r="D30" s="25">
        <f>'[2]4.가압장'!M31</f>
        <v>18</v>
      </c>
      <c r="E30" s="26">
        <f>가압장산출!C8</f>
        <v>0.35</v>
      </c>
      <c r="F30" s="24">
        <f t="shared" si="5"/>
        <v>35</v>
      </c>
      <c r="G30" s="23">
        <f>'[2]4.가압장'!K31</f>
        <v>2</v>
      </c>
      <c r="H30" s="27">
        <f t="shared" si="14"/>
        <v>0</v>
      </c>
      <c r="I30" s="27">
        <f t="shared" si="15"/>
        <v>35</v>
      </c>
      <c r="J30" s="27">
        <f t="shared" si="16"/>
        <v>0</v>
      </c>
      <c r="K30" s="27">
        <f t="shared" si="17"/>
        <v>0</v>
      </c>
      <c r="L30" s="23"/>
    </row>
    <row r="31" spans="1:12" ht="21.95" customHeight="1">
      <c r="A31" s="23" t="s">
        <v>106</v>
      </c>
      <c r="B31" s="23" t="s">
        <v>183</v>
      </c>
      <c r="C31" s="24">
        <f>'[2]4.가압장'!O32</f>
        <v>30</v>
      </c>
      <c r="D31" s="25">
        <f>'[2]4.가압장'!M32</f>
        <v>32</v>
      </c>
      <c r="E31" s="26">
        <f>가압장산출!C8</f>
        <v>0.35</v>
      </c>
      <c r="F31" s="24">
        <f t="shared" si="5"/>
        <v>35</v>
      </c>
      <c r="G31" s="23">
        <f>'[2]4.가압장'!K32</f>
        <v>2</v>
      </c>
      <c r="H31" s="27">
        <f t="shared" si="14"/>
        <v>0</v>
      </c>
      <c r="I31" s="27">
        <f t="shared" si="15"/>
        <v>35</v>
      </c>
      <c r="J31" s="27">
        <f t="shared" si="16"/>
        <v>0</v>
      </c>
      <c r="K31" s="27">
        <f t="shared" si="17"/>
        <v>0</v>
      </c>
      <c r="L31" s="23"/>
    </row>
    <row r="32" spans="1:12" ht="21.95" customHeight="1">
      <c r="A32" s="80" t="s">
        <v>83</v>
      </c>
      <c r="B32" s="80" t="s">
        <v>183</v>
      </c>
      <c r="C32" s="81">
        <f>'[2]4.가압장'!O33</f>
        <v>140</v>
      </c>
      <c r="D32" s="82">
        <f>'[2]4.가압장'!M33</f>
        <v>50</v>
      </c>
      <c r="E32" s="83">
        <f>가압장산출!E8</f>
        <v>0.371</v>
      </c>
      <c r="F32" s="81">
        <f t="shared" ref="F32" si="18">ROUND(IF(C32&lt;100,100*E32,E32*C32),0)</f>
        <v>52</v>
      </c>
      <c r="G32" s="80">
        <f>'[2]4.가압장'!K33</f>
        <v>4</v>
      </c>
      <c r="H32" s="84">
        <f t="shared" si="14"/>
        <v>0</v>
      </c>
      <c r="I32" s="84">
        <f t="shared" si="15"/>
        <v>0</v>
      </c>
      <c r="J32" s="84">
        <f t="shared" si="16"/>
        <v>0</v>
      </c>
      <c r="K32" s="84">
        <f t="shared" si="17"/>
        <v>52</v>
      </c>
      <c r="L32" s="80"/>
    </row>
    <row r="33" spans="1:12" ht="21.95" customHeight="1">
      <c r="A33" s="23" t="s">
        <v>106</v>
      </c>
      <c r="B33" s="23" t="s">
        <v>184</v>
      </c>
      <c r="C33" s="24">
        <f>'[2]4.가압장'!O34</f>
        <v>70</v>
      </c>
      <c r="D33" s="25">
        <f>'[2]4.가압장'!M34</f>
        <v>15</v>
      </c>
      <c r="E33" s="26">
        <f>가압장산출!C8</f>
        <v>0.35</v>
      </c>
      <c r="F33" s="24">
        <f t="shared" si="5"/>
        <v>35</v>
      </c>
      <c r="G33" s="23">
        <f>'[2]4.가압장'!K34</f>
        <v>2</v>
      </c>
      <c r="H33" s="27">
        <f t="shared" si="14"/>
        <v>0</v>
      </c>
      <c r="I33" s="27">
        <f t="shared" si="15"/>
        <v>35</v>
      </c>
      <c r="J33" s="27">
        <f t="shared" si="16"/>
        <v>0</v>
      </c>
      <c r="K33" s="27">
        <f t="shared" si="17"/>
        <v>0</v>
      </c>
      <c r="L33" s="23"/>
    </row>
    <row r="34" spans="1:12" ht="21.95" customHeight="1">
      <c r="A34" s="80" t="s">
        <v>285</v>
      </c>
      <c r="B34" s="80" t="s">
        <v>286</v>
      </c>
      <c r="C34" s="81">
        <f>'[2]4.가압장'!O35</f>
        <v>120</v>
      </c>
      <c r="D34" s="82">
        <f>'[2]4.가압장'!M35</f>
        <v>35</v>
      </c>
      <c r="E34" s="83">
        <f>가압장산출!D8</f>
        <v>0.36099999999999999</v>
      </c>
      <c r="F34" s="81">
        <f t="shared" ref="F34" si="19">ROUND(IF(C34&lt;100,100*E34,E34*C34),0)</f>
        <v>43</v>
      </c>
      <c r="G34" s="80">
        <f>'[2]4.가압장'!K35</f>
        <v>4</v>
      </c>
      <c r="H34" s="84">
        <f t="shared" si="14"/>
        <v>0</v>
      </c>
      <c r="I34" s="84">
        <f t="shared" si="15"/>
        <v>0</v>
      </c>
      <c r="J34" s="84">
        <f t="shared" si="16"/>
        <v>0</v>
      </c>
      <c r="K34" s="84">
        <f t="shared" si="17"/>
        <v>43</v>
      </c>
      <c r="L34" s="80"/>
    </row>
    <row r="35" spans="1:12" ht="21.95" customHeight="1">
      <c r="A35" s="23" t="s">
        <v>106</v>
      </c>
      <c r="B35" s="23" t="s">
        <v>185</v>
      </c>
      <c r="C35" s="24">
        <f>'[2]4.가압장'!O36</f>
        <v>15</v>
      </c>
      <c r="D35" s="25">
        <f>'[2]4.가압장'!M36</f>
        <v>15</v>
      </c>
      <c r="E35" s="26">
        <f>가압장산출!C8</f>
        <v>0.35</v>
      </c>
      <c r="F35" s="24">
        <f t="shared" si="5"/>
        <v>35</v>
      </c>
      <c r="G35" s="23">
        <f>'[2]4.가압장'!K36</f>
        <v>2</v>
      </c>
      <c r="H35" s="27">
        <f t="shared" si="14"/>
        <v>0</v>
      </c>
      <c r="I35" s="27">
        <f t="shared" si="15"/>
        <v>35</v>
      </c>
      <c r="J35" s="27">
        <f t="shared" si="16"/>
        <v>0</v>
      </c>
      <c r="K35" s="27">
        <f t="shared" si="17"/>
        <v>0</v>
      </c>
      <c r="L35" s="23"/>
    </row>
    <row r="36" spans="1:12" ht="21.95" customHeight="1">
      <c r="A36" s="80" t="s">
        <v>285</v>
      </c>
      <c r="B36" s="80" t="s">
        <v>287</v>
      </c>
      <c r="C36" s="81">
        <f>'[2]4.가압장'!O37</f>
        <v>29</v>
      </c>
      <c r="D36" s="82">
        <f>'[2]4.가압장'!M37</f>
        <v>40</v>
      </c>
      <c r="E36" s="83">
        <f>가압장산출!D8</f>
        <v>0.36099999999999999</v>
      </c>
      <c r="F36" s="81">
        <f t="shared" ref="F36" si="20">ROUND(IF(C36&lt;100,100*E36,E36*C36),0)</f>
        <v>36</v>
      </c>
      <c r="G36" s="80">
        <f>'[2]4.가압장'!K37</f>
        <v>4</v>
      </c>
      <c r="H36" s="84">
        <f t="shared" si="14"/>
        <v>0</v>
      </c>
      <c r="I36" s="84">
        <f t="shared" si="15"/>
        <v>0</v>
      </c>
      <c r="J36" s="84">
        <f t="shared" si="16"/>
        <v>0</v>
      </c>
      <c r="K36" s="84">
        <f t="shared" si="17"/>
        <v>36</v>
      </c>
      <c r="L36" s="80"/>
    </row>
    <row r="37" spans="1:12" ht="21.95" customHeight="1">
      <c r="A37" s="23" t="s">
        <v>106</v>
      </c>
      <c r="B37" s="23" t="s">
        <v>186</v>
      </c>
      <c r="C37" s="24">
        <f>'[2]4.가압장'!O38</f>
        <v>10</v>
      </c>
      <c r="D37" s="25">
        <f>'[2]4.가압장'!M38</f>
        <v>20</v>
      </c>
      <c r="E37" s="26">
        <f>가압장산출!C8</f>
        <v>0.35</v>
      </c>
      <c r="F37" s="24">
        <f t="shared" si="5"/>
        <v>35</v>
      </c>
      <c r="G37" s="23">
        <f>'[2]4.가압장'!K38</f>
        <v>2</v>
      </c>
      <c r="H37" s="27">
        <f t="shared" si="14"/>
        <v>0</v>
      </c>
      <c r="I37" s="27">
        <f t="shared" si="15"/>
        <v>35</v>
      </c>
      <c r="J37" s="27">
        <f t="shared" si="16"/>
        <v>0</v>
      </c>
      <c r="K37" s="27">
        <f t="shared" si="17"/>
        <v>0</v>
      </c>
      <c r="L37" s="23"/>
    </row>
    <row r="38" spans="1:12" ht="21.95" customHeight="1">
      <c r="A38" s="3" t="s">
        <v>58</v>
      </c>
      <c r="B38" s="3" t="s">
        <v>84</v>
      </c>
      <c r="C38" s="12">
        <f>'[2]4.가압장'!O39</f>
        <v>120</v>
      </c>
      <c r="D38" s="10">
        <f>'[2]4.가압장'!M39</f>
        <v>20</v>
      </c>
      <c r="E38" s="15">
        <f>가압장산출!C8</f>
        <v>0.35</v>
      </c>
      <c r="F38" s="12">
        <f t="shared" si="5"/>
        <v>42</v>
      </c>
      <c r="G38" s="3">
        <f>'[2]4.가압장'!K39</f>
        <v>3</v>
      </c>
      <c r="H38" s="18">
        <f t="shared" si="14"/>
        <v>0</v>
      </c>
      <c r="I38" s="18">
        <f t="shared" si="15"/>
        <v>0</v>
      </c>
      <c r="J38" s="18">
        <f t="shared" si="16"/>
        <v>42</v>
      </c>
      <c r="K38" s="18">
        <f t="shared" si="17"/>
        <v>0</v>
      </c>
      <c r="L38" s="3"/>
    </row>
    <row r="39" spans="1:12" ht="21.95" customHeight="1">
      <c r="A39" s="75" t="s">
        <v>21</v>
      </c>
      <c r="B39" s="75" t="s">
        <v>264</v>
      </c>
      <c r="C39" s="76">
        <f>'[2]4.가압장'!O40</f>
        <v>10</v>
      </c>
      <c r="D39" s="77">
        <f>'[2]4.가압장'!M40</f>
        <v>30</v>
      </c>
      <c r="E39" s="78">
        <f>가압장산출!C8</f>
        <v>0.35</v>
      </c>
      <c r="F39" s="76">
        <f t="shared" ref="F39:F40" si="21">ROUND(IF(C39&lt;100,100*E39,E39*C39),0)</f>
        <v>35</v>
      </c>
      <c r="G39" s="75">
        <f>'[2]4.가압장'!K40</f>
        <v>3</v>
      </c>
      <c r="H39" s="79">
        <f t="shared" si="14"/>
        <v>0</v>
      </c>
      <c r="I39" s="79">
        <f t="shared" si="15"/>
        <v>0</v>
      </c>
      <c r="J39" s="79">
        <f t="shared" si="16"/>
        <v>35</v>
      </c>
      <c r="K39" s="79">
        <f t="shared" si="17"/>
        <v>0</v>
      </c>
      <c r="L39" s="75"/>
    </row>
    <row r="40" spans="1:12" ht="21.95" customHeight="1">
      <c r="A40" s="75" t="s">
        <v>21</v>
      </c>
      <c r="B40" s="75" t="s">
        <v>265</v>
      </c>
      <c r="C40" s="76">
        <f>'[2]4.가압장'!O41</f>
        <v>360</v>
      </c>
      <c r="D40" s="77">
        <f>'[2]4.가압장'!M41</f>
        <v>30</v>
      </c>
      <c r="E40" s="78">
        <f>가압장산출!C8</f>
        <v>0.35</v>
      </c>
      <c r="F40" s="76">
        <f t="shared" si="21"/>
        <v>126</v>
      </c>
      <c r="G40" s="75">
        <f>'[2]4.가압장'!K41</f>
        <v>3</v>
      </c>
      <c r="H40" s="79">
        <f t="shared" si="14"/>
        <v>0</v>
      </c>
      <c r="I40" s="79">
        <f t="shared" si="15"/>
        <v>0</v>
      </c>
      <c r="J40" s="79">
        <f t="shared" si="16"/>
        <v>126</v>
      </c>
      <c r="K40" s="79">
        <f t="shared" si="17"/>
        <v>0</v>
      </c>
      <c r="L40" s="75"/>
    </row>
    <row r="41" spans="1:12" ht="21.95" customHeight="1">
      <c r="A41" s="3" t="s">
        <v>104</v>
      </c>
      <c r="B41" s="3" t="s">
        <v>85</v>
      </c>
      <c r="C41" s="12">
        <f>'[2]4.가압장'!O42</f>
        <v>2450</v>
      </c>
      <c r="D41" s="10">
        <f>'[2]4.가압장'!M42</f>
        <v>40</v>
      </c>
      <c r="E41" s="15">
        <f>가압장산출!F9</f>
        <v>0.30919999999999997</v>
      </c>
      <c r="F41" s="12">
        <f t="shared" si="5"/>
        <v>758</v>
      </c>
      <c r="G41" s="3">
        <f>'[2]4.가압장'!K42</f>
        <v>2</v>
      </c>
      <c r="H41" s="18">
        <f t="shared" si="14"/>
        <v>0</v>
      </c>
      <c r="I41" s="18">
        <f t="shared" si="15"/>
        <v>758</v>
      </c>
      <c r="J41" s="18">
        <f t="shared" si="16"/>
        <v>0</v>
      </c>
      <c r="K41" s="18">
        <f t="shared" si="17"/>
        <v>0</v>
      </c>
      <c r="L41" s="3"/>
    </row>
    <row r="42" spans="1:12" ht="21.95" customHeight="1">
      <c r="A42" s="3" t="s">
        <v>104</v>
      </c>
      <c r="B42" s="3" t="s">
        <v>86</v>
      </c>
      <c r="C42" s="12">
        <f>'[2]4.가압장'!O43</f>
        <v>720</v>
      </c>
      <c r="D42" s="10">
        <f>'[2]4.가압장'!M43</f>
        <v>40</v>
      </c>
      <c r="E42" s="15">
        <f>가압장산출!F8</f>
        <v>0.38100000000000001</v>
      </c>
      <c r="F42" s="12">
        <f t="shared" si="5"/>
        <v>274</v>
      </c>
      <c r="G42" s="3">
        <f>'[2]4.가압장'!K43</f>
        <v>2</v>
      </c>
      <c r="H42" s="18">
        <f t="shared" si="14"/>
        <v>0</v>
      </c>
      <c r="I42" s="18">
        <f t="shared" si="15"/>
        <v>274</v>
      </c>
      <c r="J42" s="18">
        <f t="shared" si="16"/>
        <v>0</v>
      </c>
      <c r="K42" s="18">
        <f t="shared" si="17"/>
        <v>0</v>
      </c>
      <c r="L42" s="3"/>
    </row>
    <row r="43" spans="1:12" ht="21.95" customHeight="1">
      <c r="A43" s="3" t="s">
        <v>104</v>
      </c>
      <c r="B43" s="3" t="s">
        <v>87</v>
      </c>
      <c r="C43" s="12">
        <f>'[2]4.가압장'!O44</f>
        <v>1440</v>
      </c>
      <c r="D43" s="10">
        <f>'[2]4.가압장'!M44</f>
        <v>70</v>
      </c>
      <c r="E43" s="15">
        <f>가압장산출!F8</f>
        <v>0.38100000000000001</v>
      </c>
      <c r="F43" s="12">
        <f t="shared" si="5"/>
        <v>549</v>
      </c>
      <c r="G43" s="3">
        <f>'[2]4.가압장'!K44</f>
        <v>2</v>
      </c>
      <c r="H43" s="18">
        <f t="shared" si="14"/>
        <v>0</v>
      </c>
      <c r="I43" s="18">
        <f t="shared" si="15"/>
        <v>549</v>
      </c>
      <c r="J43" s="18">
        <f t="shared" si="16"/>
        <v>0</v>
      </c>
      <c r="K43" s="18">
        <f t="shared" si="17"/>
        <v>0</v>
      </c>
      <c r="L43" s="3"/>
    </row>
    <row r="44" spans="1:12" ht="21.95" customHeight="1">
      <c r="A44" s="23" t="s">
        <v>104</v>
      </c>
      <c r="B44" s="23" t="s">
        <v>88</v>
      </c>
      <c r="C44" s="24">
        <f>'[2]4.가압장'!O45</f>
        <v>400</v>
      </c>
      <c r="D44" s="25">
        <f>'[2]4.가압장'!M45</f>
        <v>55</v>
      </c>
      <c r="E44" s="26">
        <f>가압장산출!F8</f>
        <v>0.38100000000000001</v>
      </c>
      <c r="F44" s="24">
        <f t="shared" si="5"/>
        <v>152</v>
      </c>
      <c r="G44" s="23">
        <f>'[2]4.가압장'!K45</f>
        <v>2</v>
      </c>
      <c r="H44" s="27">
        <f t="shared" si="14"/>
        <v>0</v>
      </c>
      <c r="I44" s="27">
        <f t="shared" si="15"/>
        <v>152</v>
      </c>
      <c r="J44" s="27">
        <f t="shared" si="16"/>
        <v>0</v>
      </c>
      <c r="K44" s="27">
        <f t="shared" si="17"/>
        <v>0</v>
      </c>
      <c r="L44" s="23"/>
    </row>
    <row r="45" spans="1:12" ht="21.95" customHeight="1">
      <c r="A45" s="3" t="s">
        <v>104</v>
      </c>
      <c r="B45" s="3" t="s">
        <v>89</v>
      </c>
      <c r="C45" s="12">
        <f>'[2]4.가압장'!O46</f>
        <v>600</v>
      </c>
      <c r="D45" s="10">
        <f>'[2]4.가압장'!M46</f>
        <v>40</v>
      </c>
      <c r="E45" s="15">
        <f>가압장산출!C8</f>
        <v>0.35</v>
      </c>
      <c r="F45" s="12">
        <f t="shared" si="5"/>
        <v>210</v>
      </c>
      <c r="G45" s="3">
        <f>'[2]4.가압장'!K46</f>
        <v>2</v>
      </c>
      <c r="H45" s="18">
        <f t="shared" si="14"/>
        <v>0</v>
      </c>
      <c r="I45" s="18">
        <f t="shared" si="15"/>
        <v>210</v>
      </c>
      <c r="J45" s="18">
        <f t="shared" si="16"/>
        <v>0</v>
      </c>
      <c r="K45" s="18">
        <f t="shared" si="17"/>
        <v>0</v>
      </c>
      <c r="L45" s="3"/>
    </row>
    <row r="46" spans="1:12" ht="21.95" customHeight="1">
      <c r="A46" s="3" t="s">
        <v>104</v>
      </c>
      <c r="B46" s="3" t="s">
        <v>90</v>
      </c>
      <c r="C46" s="12">
        <f>'[2]4.가압장'!O47</f>
        <v>1200</v>
      </c>
      <c r="D46" s="10">
        <f>'[2]4.가압장'!M47</f>
        <v>60</v>
      </c>
      <c r="E46" s="15">
        <f>가압장산출!E8</f>
        <v>0.371</v>
      </c>
      <c r="F46" s="12">
        <f t="shared" si="5"/>
        <v>445</v>
      </c>
      <c r="G46" s="3">
        <f>'[2]4.가압장'!K47</f>
        <v>2</v>
      </c>
      <c r="H46" s="18">
        <f t="shared" si="14"/>
        <v>0</v>
      </c>
      <c r="I46" s="18">
        <f t="shared" si="15"/>
        <v>445</v>
      </c>
      <c r="J46" s="18">
        <f t="shared" si="16"/>
        <v>0</v>
      </c>
      <c r="K46" s="18">
        <f t="shared" si="17"/>
        <v>0</v>
      </c>
      <c r="L46" s="3"/>
    </row>
    <row r="47" spans="1:12" ht="21.95" customHeight="1">
      <c r="A47" s="23" t="s">
        <v>104</v>
      </c>
      <c r="B47" s="23" t="s">
        <v>91</v>
      </c>
      <c r="C47" s="24">
        <f>'[2]4.가압장'!O48</f>
        <v>350</v>
      </c>
      <c r="D47" s="25">
        <f>'[2]4.가압장'!M48</f>
        <v>50</v>
      </c>
      <c r="E47" s="26">
        <f>가압장산출!E8</f>
        <v>0.371</v>
      </c>
      <c r="F47" s="24">
        <f t="shared" si="5"/>
        <v>130</v>
      </c>
      <c r="G47" s="23">
        <f>'[2]4.가압장'!K48</f>
        <v>2</v>
      </c>
      <c r="H47" s="27">
        <f t="shared" si="14"/>
        <v>0</v>
      </c>
      <c r="I47" s="27">
        <f t="shared" si="15"/>
        <v>130</v>
      </c>
      <c r="J47" s="27">
        <f t="shared" si="16"/>
        <v>0</v>
      </c>
      <c r="K47" s="27">
        <f t="shared" si="17"/>
        <v>0</v>
      </c>
      <c r="L47" s="23"/>
    </row>
    <row r="48" spans="1:12" ht="21.95" customHeight="1">
      <c r="A48" s="23" t="s">
        <v>104</v>
      </c>
      <c r="B48" s="23" t="s">
        <v>92</v>
      </c>
      <c r="C48" s="24">
        <f>'[2]4.가압장'!O49</f>
        <v>100</v>
      </c>
      <c r="D48" s="25">
        <f>'[2]4.가압장'!M49</f>
        <v>60</v>
      </c>
      <c r="E48" s="26">
        <f>가압장산출!F8</f>
        <v>0.38100000000000001</v>
      </c>
      <c r="F48" s="24">
        <f t="shared" si="5"/>
        <v>38</v>
      </c>
      <c r="G48" s="23">
        <f>'[2]4.가압장'!K49</f>
        <v>2</v>
      </c>
      <c r="H48" s="27">
        <f t="shared" si="14"/>
        <v>0</v>
      </c>
      <c r="I48" s="27">
        <f t="shared" si="15"/>
        <v>38</v>
      </c>
      <c r="J48" s="27">
        <f t="shared" si="16"/>
        <v>0</v>
      </c>
      <c r="K48" s="27">
        <f t="shared" si="17"/>
        <v>0</v>
      </c>
      <c r="L48" s="23"/>
    </row>
    <row r="49" spans="1:12" ht="21.95" customHeight="1">
      <c r="A49" s="23" t="s">
        <v>104</v>
      </c>
      <c r="B49" s="23" t="s">
        <v>93</v>
      </c>
      <c r="C49" s="24">
        <f>'[2]4.가압장'!O50</f>
        <v>14</v>
      </c>
      <c r="D49" s="25">
        <f>'[2]4.가압장'!M50</f>
        <v>20</v>
      </c>
      <c r="E49" s="26">
        <f>가압장산출!C8</f>
        <v>0.35</v>
      </c>
      <c r="F49" s="24">
        <f t="shared" si="5"/>
        <v>35</v>
      </c>
      <c r="G49" s="23">
        <f>'[2]4.가압장'!K50</f>
        <v>2</v>
      </c>
      <c r="H49" s="27">
        <f t="shared" si="14"/>
        <v>0</v>
      </c>
      <c r="I49" s="27">
        <f t="shared" si="15"/>
        <v>35</v>
      </c>
      <c r="J49" s="27">
        <f t="shared" si="16"/>
        <v>0</v>
      </c>
      <c r="K49" s="27">
        <f t="shared" si="17"/>
        <v>0</v>
      </c>
      <c r="L49" s="23"/>
    </row>
    <row r="50" spans="1:12" ht="21.95" customHeight="1">
      <c r="A50" s="23" t="s">
        <v>104</v>
      </c>
      <c r="B50" s="23" t="s">
        <v>94</v>
      </c>
      <c r="C50" s="24">
        <f>'[2]4.가압장'!O51</f>
        <v>60</v>
      </c>
      <c r="D50" s="25">
        <f>'[2]4.가압장'!M51</f>
        <v>15</v>
      </c>
      <c r="E50" s="26">
        <f>가압장산출!C8</f>
        <v>0.35</v>
      </c>
      <c r="F50" s="24">
        <f t="shared" si="5"/>
        <v>35</v>
      </c>
      <c r="G50" s="23">
        <f>'[2]4.가압장'!K51</f>
        <v>2</v>
      </c>
      <c r="H50" s="27">
        <f t="shared" si="14"/>
        <v>0</v>
      </c>
      <c r="I50" s="27">
        <f t="shared" si="15"/>
        <v>35</v>
      </c>
      <c r="J50" s="27">
        <f t="shared" si="16"/>
        <v>0</v>
      </c>
      <c r="K50" s="27">
        <f t="shared" si="17"/>
        <v>0</v>
      </c>
      <c r="L50" s="23"/>
    </row>
    <row r="51" spans="1:12" ht="21.95" customHeight="1">
      <c r="A51" s="23" t="s">
        <v>104</v>
      </c>
      <c r="B51" s="23" t="s">
        <v>95</v>
      </c>
      <c r="C51" s="24">
        <f>'[2]4.가압장'!O52</f>
        <v>14</v>
      </c>
      <c r="D51" s="25">
        <f>'[2]4.가압장'!M52</f>
        <v>20</v>
      </c>
      <c r="E51" s="26">
        <f>가압장산출!C8</f>
        <v>0.35</v>
      </c>
      <c r="F51" s="24">
        <f t="shared" si="5"/>
        <v>35</v>
      </c>
      <c r="G51" s="23">
        <f>'[2]4.가압장'!K52</f>
        <v>2</v>
      </c>
      <c r="H51" s="27">
        <f t="shared" si="14"/>
        <v>0</v>
      </c>
      <c r="I51" s="27">
        <f t="shared" si="15"/>
        <v>35</v>
      </c>
      <c r="J51" s="27">
        <f t="shared" si="16"/>
        <v>0</v>
      </c>
      <c r="K51" s="27">
        <f t="shared" si="17"/>
        <v>0</v>
      </c>
      <c r="L51" s="23"/>
    </row>
    <row r="52" spans="1:12" ht="21.95" customHeight="1">
      <c r="A52" s="23" t="s">
        <v>105</v>
      </c>
      <c r="B52" s="23" t="s">
        <v>96</v>
      </c>
      <c r="C52" s="24">
        <f>'[2]4.가압장'!O53</f>
        <v>480</v>
      </c>
      <c r="D52" s="25">
        <f>'[2]4.가압장'!M53</f>
        <v>30</v>
      </c>
      <c r="E52" s="26">
        <f>가압장산출!C8</f>
        <v>0.35</v>
      </c>
      <c r="F52" s="24">
        <f t="shared" si="5"/>
        <v>168</v>
      </c>
      <c r="G52" s="23">
        <f>'[2]4.가압장'!K53</f>
        <v>2</v>
      </c>
      <c r="H52" s="27">
        <f t="shared" si="14"/>
        <v>0</v>
      </c>
      <c r="I52" s="27">
        <f t="shared" si="15"/>
        <v>168</v>
      </c>
      <c r="J52" s="27">
        <f t="shared" si="16"/>
        <v>0</v>
      </c>
      <c r="K52" s="27">
        <f t="shared" si="17"/>
        <v>0</v>
      </c>
      <c r="L52" s="23"/>
    </row>
    <row r="53" spans="1:12" ht="21.95" customHeight="1">
      <c r="A53" s="23" t="s">
        <v>105</v>
      </c>
      <c r="B53" s="23" t="s">
        <v>97</v>
      </c>
      <c r="C53" s="24">
        <f>'[2]4.가압장'!O54</f>
        <v>320</v>
      </c>
      <c r="D53" s="25">
        <f>'[2]4.가압장'!M54</f>
        <v>35</v>
      </c>
      <c r="E53" s="26">
        <f>가압장산출!D8</f>
        <v>0.36099999999999999</v>
      </c>
      <c r="F53" s="24">
        <f t="shared" si="5"/>
        <v>116</v>
      </c>
      <c r="G53" s="23">
        <f>'[2]4.가압장'!K54</f>
        <v>2</v>
      </c>
      <c r="H53" s="27">
        <f t="shared" si="14"/>
        <v>0</v>
      </c>
      <c r="I53" s="27">
        <f t="shared" si="15"/>
        <v>116</v>
      </c>
      <c r="J53" s="27">
        <f t="shared" si="16"/>
        <v>0</v>
      </c>
      <c r="K53" s="27">
        <f t="shared" si="17"/>
        <v>0</v>
      </c>
      <c r="L53" s="23"/>
    </row>
    <row r="54" spans="1:12" s="5" customFormat="1" ht="21.95" customHeight="1">
      <c r="A54" s="85" t="s">
        <v>266</v>
      </c>
      <c r="B54" s="85" t="s">
        <v>267</v>
      </c>
      <c r="C54" s="76">
        <f>'[2]4.가압장'!O55</f>
        <v>1440</v>
      </c>
      <c r="D54" s="77">
        <f>'[2]4.가압장'!M55</f>
        <v>30</v>
      </c>
      <c r="E54" s="86">
        <f>가압장산출!C8</f>
        <v>0.35</v>
      </c>
      <c r="F54" s="76">
        <f t="shared" ref="F54" si="22">ROUND(IF(C54&lt;100,100*E54,E54*C54),0)</f>
        <v>504</v>
      </c>
      <c r="G54" s="75">
        <f>'[2]4.가압장'!K55</f>
        <v>3</v>
      </c>
      <c r="H54" s="79">
        <f t="shared" si="14"/>
        <v>0</v>
      </c>
      <c r="I54" s="79">
        <f t="shared" si="15"/>
        <v>0</v>
      </c>
      <c r="J54" s="79">
        <f t="shared" si="16"/>
        <v>504</v>
      </c>
      <c r="K54" s="79">
        <f t="shared" si="17"/>
        <v>0</v>
      </c>
      <c r="L54" s="75"/>
    </row>
    <row r="55" spans="1:12" ht="21.95" customHeight="1">
      <c r="A55" s="23" t="s">
        <v>52</v>
      </c>
      <c r="B55" s="23" t="s">
        <v>98</v>
      </c>
      <c r="C55" s="24">
        <f>'[2]4.가압장'!O56</f>
        <v>240</v>
      </c>
      <c r="D55" s="25">
        <f>'[2]4.가압장'!M56</f>
        <v>40</v>
      </c>
      <c r="E55" s="26">
        <f>가압장산출!D8</f>
        <v>0.36099999999999999</v>
      </c>
      <c r="F55" s="24">
        <f t="shared" si="5"/>
        <v>87</v>
      </c>
      <c r="G55" s="23">
        <f>'[2]4.가압장'!K56</f>
        <v>2</v>
      </c>
      <c r="H55" s="27">
        <f t="shared" si="14"/>
        <v>0</v>
      </c>
      <c r="I55" s="27">
        <f t="shared" si="15"/>
        <v>87</v>
      </c>
      <c r="J55" s="27">
        <f t="shared" si="16"/>
        <v>0</v>
      </c>
      <c r="K55" s="27">
        <f t="shared" si="17"/>
        <v>0</v>
      </c>
      <c r="L55" s="23"/>
    </row>
    <row r="56" spans="1:12" ht="21.95" customHeight="1">
      <c r="A56" s="23" t="s">
        <v>52</v>
      </c>
      <c r="B56" s="23" t="s">
        <v>99</v>
      </c>
      <c r="C56" s="24">
        <f>'[2]4.가압장'!O57</f>
        <v>140</v>
      </c>
      <c r="D56" s="25">
        <f>'[2]4.가압장'!M57</f>
        <v>40</v>
      </c>
      <c r="E56" s="26">
        <f>가압장산출!D8</f>
        <v>0.36099999999999999</v>
      </c>
      <c r="F56" s="24">
        <f t="shared" si="5"/>
        <v>51</v>
      </c>
      <c r="G56" s="23">
        <f>'[2]4.가압장'!K57</f>
        <v>2</v>
      </c>
      <c r="H56" s="27">
        <f t="shared" si="14"/>
        <v>0</v>
      </c>
      <c r="I56" s="27">
        <f t="shared" si="15"/>
        <v>51</v>
      </c>
      <c r="J56" s="27">
        <f t="shared" si="16"/>
        <v>0</v>
      </c>
      <c r="K56" s="27">
        <f t="shared" si="17"/>
        <v>0</v>
      </c>
      <c r="L56" s="23"/>
    </row>
    <row r="57" spans="1:12" ht="21.95" customHeight="1">
      <c r="A57" s="23" t="s">
        <v>52</v>
      </c>
      <c r="B57" s="23" t="s">
        <v>100</v>
      </c>
      <c r="C57" s="24">
        <f>'[2]4.가압장'!O58</f>
        <v>14</v>
      </c>
      <c r="D57" s="25">
        <f>'[2]4.가압장'!M58</f>
        <v>20</v>
      </c>
      <c r="E57" s="26">
        <f>가압장산출!C8</f>
        <v>0.35</v>
      </c>
      <c r="F57" s="24">
        <f t="shared" si="5"/>
        <v>35</v>
      </c>
      <c r="G57" s="23">
        <f>'[2]4.가압장'!K58</f>
        <v>2</v>
      </c>
      <c r="H57" s="27">
        <f t="shared" si="14"/>
        <v>0</v>
      </c>
      <c r="I57" s="27">
        <f t="shared" si="15"/>
        <v>35</v>
      </c>
      <c r="J57" s="27">
        <f t="shared" si="16"/>
        <v>0</v>
      </c>
      <c r="K57" s="27">
        <f t="shared" si="17"/>
        <v>0</v>
      </c>
      <c r="L57" s="23"/>
    </row>
    <row r="58" spans="1:12" ht="21.95" customHeight="1">
      <c r="A58" s="3" t="s">
        <v>52</v>
      </c>
      <c r="B58" s="3" t="s">
        <v>101</v>
      </c>
      <c r="C58" s="12">
        <f>'[2]4.가압장'!O59</f>
        <v>220</v>
      </c>
      <c r="D58" s="10">
        <f>'[2]4.가압장'!M59</f>
        <v>20</v>
      </c>
      <c r="E58" s="15">
        <f>가압장산출!C8</f>
        <v>0.35</v>
      </c>
      <c r="F58" s="12">
        <f t="shared" si="5"/>
        <v>77</v>
      </c>
      <c r="G58" s="3">
        <f>'[2]4.가압장'!K59</f>
        <v>3</v>
      </c>
      <c r="H58" s="18">
        <f t="shared" si="14"/>
        <v>0</v>
      </c>
      <c r="I58" s="18">
        <f t="shared" si="15"/>
        <v>0</v>
      </c>
      <c r="J58" s="18">
        <f t="shared" si="16"/>
        <v>77</v>
      </c>
      <c r="K58" s="18">
        <f t="shared" si="17"/>
        <v>0</v>
      </c>
      <c r="L58" s="3"/>
    </row>
    <row r="59" spans="1:12" ht="21.95" customHeight="1">
      <c r="A59" s="3" t="s">
        <v>52</v>
      </c>
      <c r="B59" s="3" t="s">
        <v>102</v>
      </c>
      <c r="C59" s="12">
        <f>'[2]4.가압장'!O60</f>
        <v>2880</v>
      </c>
      <c r="D59" s="10">
        <f>'[2]4.가압장'!M60</f>
        <v>50</v>
      </c>
      <c r="E59" s="15">
        <f>가압장산출!C9</f>
        <v>0.28399999999999997</v>
      </c>
      <c r="F59" s="12">
        <f t="shared" si="5"/>
        <v>818</v>
      </c>
      <c r="G59" s="3">
        <f>'[2]4.가압장'!K60</f>
        <v>3</v>
      </c>
      <c r="H59" s="18">
        <f t="shared" si="14"/>
        <v>0</v>
      </c>
      <c r="I59" s="18">
        <f t="shared" si="15"/>
        <v>0</v>
      </c>
      <c r="J59" s="18">
        <f t="shared" si="16"/>
        <v>818</v>
      </c>
      <c r="K59" s="18">
        <f t="shared" si="17"/>
        <v>0</v>
      </c>
      <c r="L59" s="3"/>
    </row>
  </sheetData>
  <autoFilter ref="A3:L59">
    <filterColumn colId="5">
      <customFilters>
        <customFilter operator="notEqual" val=" "/>
      </customFilters>
    </filterColumn>
    <filterColumn colId="6"/>
  </autoFilter>
  <mergeCells count="9">
    <mergeCell ref="A4:B4"/>
    <mergeCell ref="H2:K2"/>
    <mergeCell ref="L2:L3"/>
    <mergeCell ref="A2:A3"/>
    <mergeCell ref="B2:B3"/>
    <mergeCell ref="C2:D2"/>
    <mergeCell ref="E2:E3"/>
    <mergeCell ref="F2:F3"/>
    <mergeCell ref="G2:G3"/>
  </mergeCells>
  <phoneticPr fontId="1" type="noConversion"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74"/>
  <sheetViews>
    <sheetView showZeros="0" view="pageBreakPreview" zoomScale="85" zoomScaleNormal="85" zoomScaleSheetLayoutView="85" workbookViewId="0">
      <selection activeCell="L4" sqref="L4"/>
    </sheetView>
  </sheetViews>
  <sheetFormatPr defaultRowHeight="20.100000000000001" customHeight="1"/>
  <cols>
    <col min="1" max="1" width="9" style="1"/>
    <col min="2" max="2" width="18.625" style="1" customWidth="1"/>
    <col min="3" max="3" width="8.625" style="1" customWidth="1"/>
    <col min="4" max="4" width="9.125" style="1" bestFit="1" customWidth="1"/>
    <col min="5" max="5" width="9.5" style="1" bestFit="1" customWidth="1"/>
    <col min="6" max="7" width="9.125" style="1" bestFit="1" customWidth="1"/>
    <col min="8" max="8" width="9.5" style="1" bestFit="1" customWidth="1"/>
    <col min="9" max="10" width="9.125" style="1" bestFit="1" customWidth="1"/>
    <col min="11" max="11" width="9.5" style="1" bestFit="1" customWidth="1"/>
    <col min="12" max="13" width="9.125" style="1" bestFit="1" customWidth="1"/>
    <col min="14" max="14" width="9.5" style="1" bestFit="1" customWidth="1"/>
    <col min="15" max="15" width="9.125" style="1" bestFit="1" customWidth="1"/>
    <col min="16" max="16384" width="9" style="1"/>
  </cols>
  <sheetData>
    <row r="1" spans="1:16" ht="35.1" customHeight="1">
      <c r="A1" s="4" t="s">
        <v>150</v>
      </c>
    </row>
    <row r="2" spans="1:16" ht="24.95" customHeight="1">
      <c r="A2" s="87" t="s">
        <v>19</v>
      </c>
      <c r="B2" s="87" t="s">
        <v>112</v>
      </c>
      <c r="C2" s="87" t="s">
        <v>113</v>
      </c>
      <c r="D2" s="87" t="s">
        <v>30</v>
      </c>
      <c r="E2" s="87"/>
      <c r="F2" s="87"/>
      <c r="G2" s="87" t="s">
        <v>34</v>
      </c>
      <c r="H2" s="87"/>
      <c r="I2" s="87"/>
      <c r="J2" s="87" t="s">
        <v>35</v>
      </c>
      <c r="K2" s="87"/>
      <c r="L2" s="87"/>
      <c r="M2" s="87" t="s">
        <v>36</v>
      </c>
      <c r="N2" s="87"/>
      <c r="O2" s="87"/>
      <c r="P2" s="87" t="s">
        <v>37</v>
      </c>
    </row>
    <row r="3" spans="1:16" ht="24.95" customHeight="1">
      <c r="A3" s="87"/>
      <c r="B3" s="87"/>
      <c r="C3" s="87"/>
      <c r="D3" s="59" t="s">
        <v>43</v>
      </c>
      <c r="E3" s="58" t="s">
        <v>38</v>
      </c>
      <c r="F3" s="59" t="s">
        <v>40</v>
      </c>
      <c r="G3" s="59" t="s">
        <v>43</v>
      </c>
      <c r="H3" s="58" t="s">
        <v>38</v>
      </c>
      <c r="I3" s="59" t="s">
        <v>40</v>
      </c>
      <c r="J3" s="59" t="s">
        <v>43</v>
      </c>
      <c r="K3" s="58" t="s">
        <v>38</v>
      </c>
      <c r="L3" s="59" t="s">
        <v>40</v>
      </c>
      <c r="M3" s="59" t="s">
        <v>43</v>
      </c>
      <c r="N3" s="58" t="s">
        <v>38</v>
      </c>
      <c r="O3" s="59" t="s">
        <v>40</v>
      </c>
      <c r="P3" s="87"/>
    </row>
    <row r="4" spans="1:16" ht="24.95" customHeight="1">
      <c r="A4" s="87" t="s">
        <v>123</v>
      </c>
      <c r="B4" s="87"/>
      <c r="C4" s="87"/>
      <c r="D4" s="12">
        <f>D5+D10+D13+D19+D42+D47+D24</f>
        <v>24480</v>
      </c>
      <c r="E4" s="12"/>
      <c r="F4" s="12">
        <f t="shared" ref="F4:G4" si="0">F5+F10+F13+F19+F42+F47+F24</f>
        <v>6623</v>
      </c>
      <c r="G4" s="12">
        <f t="shared" si="0"/>
        <v>202990</v>
      </c>
      <c r="H4" s="12"/>
      <c r="I4" s="12">
        <f>I5+I10+I13+I19+I42+I47+I24</f>
        <v>55615</v>
      </c>
      <c r="J4" s="12">
        <f>J5+J10+J13+J19+J42+J47+J24</f>
        <v>4030</v>
      </c>
      <c r="K4" s="12"/>
      <c r="L4" s="12">
        <f t="shared" ref="L4:M4" si="1">L5+L10+L13+L19+L42+L47+L24</f>
        <v>1378</v>
      </c>
      <c r="M4" s="12">
        <f t="shared" si="1"/>
        <v>0</v>
      </c>
      <c r="N4" s="12"/>
      <c r="O4" s="12">
        <f>O5+O10+O13+O19+O42+O47+O24</f>
        <v>0</v>
      </c>
      <c r="P4" s="58"/>
    </row>
    <row r="5" spans="1:16" ht="24.95" customHeight="1">
      <c r="A5" s="87" t="s">
        <v>106</v>
      </c>
      <c r="B5" s="87" t="s">
        <v>125</v>
      </c>
      <c r="C5" s="87"/>
      <c r="D5" s="12">
        <f>D6</f>
        <v>0</v>
      </c>
      <c r="E5" s="12"/>
      <c r="F5" s="12">
        <f t="shared" ref="F5:O5" si="2">F6</f>
        <v>0</v>
      </c>
      <c r="G5" s="12">
        <f t="shared" si="2"/>
        <v>56310</v>
      </c>
      <c r="H5" s="12"/>
      <c r="I5" s="12">
        <f t="shared" si="2"/>
        <v>15461</v>
      </c>
      <c r="J5" s="12">
        <f t="shared" si="2"/>
        <v>0</v>
      </c>
      <c r="K5" s="12"/>
      <c r="L5" s="12">
        <f t="shared" si="2"/>
        <v>0</v>
      </c>
      <c r="M5" s="12">
        <f t="shared" si="2"/>
        <v>0</v>
      </c>
      <c r="N5" s="12"/>
      <c r="O5" s="12">
        <f t="shared" si="2"/>
        <v>0</v>
      </c>
      <c r="P5" s="58"/>
    </row>
    <row r="6" spans="1:16" ht="24.95" customHeight="1">
      <c r="A6" s="87"/>
      <c r="B6" s="87" t="s">
        <v>114</v>
      </c>
      <c r="C6" s="58" t="s">
        <v>124</v>
      </c>
      <c r="D6" s="12">
        <f>SUM(D7:D9)</f>
        <v>0</v>
      </c>
      <c r="E6" s="12"/>
      <c r="F6" s="12">
        <f t="shared" ref="F6:O6" si="3">SUM(F7:F9)</f>
        <v>0</v>
      </c>
      <c r="G6" s="12">
        <f t="shared" si="3"/>
        <v>56310</v>
      </c>
      <c r="H6" s="12"/>
      <c r="I6" s="12">
        <f t="shared" si="3"/>
        <v>15461</v>
      </c>
      <c r="J6" s="12">
        <f t="shared" si="3"/>
        <v>0</v>
      </c>
      <c r="K6" s="12"/>
      <c r="L6" s="12">
        <f t="shared" si="3"/>
        <v>0</v>
      </c>
      <c r="M6" s="12">
        <f t="shared" si="3"/>
        <v>0</v>
      </c>
      <c r="N6" s="12"/>
      <c r="O6" s="12">
        <f t="shared" si="3"/>
        <v>0</v>
      </c>
      <c r="P6" s="58"/>
    </row>
    <row r="7" spans="1:16" ht="24.95" customHeight="1">
      <c r="A7" s="87"/>
      <c r="B7" s="87"/>
      <c r="C7" s="19">
        <v>80</v>
      </c>
      <c r="D7" s="12">
        <f>'[2]3.배수관로'!$F$19</f>
        <v>0</v>
      </c>
      <c r="E7" s="12">
        <f>VLOOKUP($C7,관부설산출!$A$5:$G$19,4,FALSE)</f>
        <v>261000</v>
      </c>
      <c r="F7" s="12">
        <f t="shared" ref="F7:F9" si="4">ROUND(D7*E7/1000000,0)</f>
        <v>0</v>
      </c>
      <c r="G7" s="12">
        <f>'[2]3.배수관로'!$G$19</f>
        <v>31590</v>
      </c>
      <c r="H7" s="12">
        <f>VLOOKUP($C7,관부설산출!$A$5:$G$19,4,FALSE)</f>
        <v>261000</v>
      </c>
      <c r="I7" s="12">
        <f t="shared" ref="I7:I9" si="5">ROUND(G7*H7/1000000,0)</f>
        <v>8245</v>
      </c>
      <c r="J7" s="12">
        <f>'[2]3.배수관로'!$H$19</f>
        <v>0</v>
      </c>
      <c r="K7" s="12">
        <f>VLOOKUP($C7,관부설산출!$A$5:$G$19,4,FALSE)</f>
        <v>261000</v>
      </c>
      <c r="L7" s="12">
        <f t="shared" ref="L7:L9" si="6">ROUND(J7*K7/1000000,0)</f>
        <v>0</v>
      </c>
      <c r="M7" s="12">
        <f>'[2]3.배수관로'!$I$19</f>
        <v>0</v>
      </c>
      <c r="N7" s="12">
        <f>VLOOKUP($C7,관부설산출!$A$5:$G$19,4,FALSE)</f>
        <v>261000</v>
      </c>
      <c r="O7" s="12">
        <f t="shared" ref="O7:O9" si="7">ROUND(M7*N7/1000000,0)</f>
        <v>0</v>
      </c>
      <c r="P7" s="58"/>
    </row>
    <row r="8" spans="1:16" ht="24.95" customHeight="1">
      <c r="A8" s="87"/>
      <c r="B8" s="87"/>
      <c r="C8" s="19">
        <v>100</v>
      </c>
      <c r="D8" s="12">
        <f>'[2]3.배수관로'!$F$20</f>
        <v>0</v>
      </c>
      <c r="E8" s="12">
        <f>VLOOKUP($C8,관부설산출!$A$5:$G$19,4,FALSE)</f>
        <v>268000</v>
      </c>
      <c r="F8" s="12">
        <f t="shared" si="4"/>
        <v>0</v>
      </c>
      <c r="G8" s="12">
        <f>'[2]3.배수관로'!$G$20</f>
        <v>15180</v>
      </c>
      <c r="H8" s="12">
        <f>VLOOKUP($C8,관부설산출!$A$5:$G$19,4,FALSE)</f>
        <v>268000</v>
      </c>
      <c r="I8" s="12">
        <f t="shared" si="5"/>
        <v>4068</v>
      </c>
      <c r="J8" s="12">
        <f>'[2]3.배수관로'!$H$20</f>
        <v>0</v>
      </c>
      <c r="K8" s="12">
        <f>VLOOKUP($C8,관부설산출!$A$5:$G$19,4,FALSE)</f>
        <v>268000</v>
      </c>
      <c r="L8" s="12">
        <f t="shared" si="6"/>
        <v>0</v>
      </c>
      <c r="M8" s="12">
        <f>'[2]3.배수관로'!$I$20</f>
        <v>0</v>
      </c>
      <c r="N8" s="12">
        <f>VLOOKUP($C8,관부설산출!$A$5:$G$19,4,FALSE)</f>
        <v>268000</v>
      </c>
      <c r="O8" s="12">
        <f t="shared" si="7"/>
        <v>0</v>
      </c>
      <c r="P8" s="58"/>
    </row>
    <row r="9" spans="1:16" ht="24.95" customHeight="1">
      <c r="A9" s="87"/>
      <c r="B9" s="87"/>
      <c r="C9" s="19">
        <v>200</v>
      </c>
      <c r="D9" s="12">
        <f>'[2]3.배수관로'!$F$21</f>
        <v>0</v>
      </c>
      <c r="E9" s="12">
        <f>VLOOKUP($C9,관부설산출!$A$5:$G$19,4,FALSE)</f>
        <v>330000</v>
      </c>
      <c r="F9" s="12">
        <f t="shared" si="4"/>
        <v>0</v>
      </c>
      <c r="G9" s="12">
        <f>'[2]3.배수관로'!$G$21</f>
        <v>9540</v>
      </c>
      <c r="H9" s="12">
        <f>VLOOKUP($C9,관부설산출!$A$5:$G$19,4,FALSE)</f>
        <v>330000</v>
      </c>
      <c r="I9" s="12">
        <f t="shared" si="5"/>
        <v>3148</v>
      </c>
      <c r="J9" s="12">
        <f>'[2]3.배수관로'!$H$21</f>
        <v>0</v>
      </c>
      <c r="K9" s="12">
        <f>VLOOKUP($C9,관부설산출!$A$5:$G$19,4,FALSE)</f>
        <v>330000</v>
      </c>
      <c r="L9" s="12">
        <f t="shared" si="6"/>
        <v>0</v>
      </c>
      <c r="M9" s="12">
        <f>'[2]3.배수관로'!$I$21</f>
        <v>0</v>
      </c>
      <c r="N9" s="12">
        <f>VLOOKUP($C9,관부설산출!$A$5:$G$19,4,FALSE)</f>
        <v>330000</v>
      </c>
      <c r="O9" s="12">
        <f t="shared" si="7"/>
        <v>0</v>
      </c>
      <c r="P9" s="58"/>
    </row>
    <row r="10" spans="1:16" ht="24.95" customHeight="1">
      <c r="A10" s="87" t="s">
        <v>44</v>
      </c>
      <c r="B10" s="87" t="s">
        <v>126</v>
      </c>
      <c r="C10" s="87"/>
      <c r="D10" s="12">
        <f>D11</f>
        <v>0</v>
      </c>
      <c r="E10" s="12"/>
      <c r="F10" s="12">
        <f t="shared" ref="F10:G10" si="8">F11</f>
        <v>0</v>
      </c>
      <c r="G10" s="12">
        <f t="shared" si="8"/>
        <v>0</v>
      </c>
      <c r="H10" s="12"/>
      <c r="I10" s="12">
        <f t="shared" ref="I10:J10" si="9">I11</f>
        <v>0</v>
      </c>
      <c r="J10" s="12">
        <f t="shared" si="9"/>
        <v>330</v>
      </c>
      <c r="K10" s="12"/>
      <c r="L10" s="12">
        <f t="shared" ref="L10:M10" si="10">L11</f>
        <v>133</v>
      </c>
      <c r="M10" s="12">
        <f t="shared" si="10"/>
        <v>0</v>
      </c>
      <c r="N10" s="12"/>
      <c r="O10" s="12">
        <f>O11</f>
        <v>0</v>
      </c>
      <c r="P10" s="58"/>
    </row>
    <row r="11" spans="1:16" ht="24.95" customHeight="1">
      <c r="A11" s="87"/>
      <c r="B11" s="87" t="s">
        <v>115</v>
      </c>
      <c r="C11" s="58" t="s">
        <v>124</v>
      </c>
      <c r="D11" s="12">
        <f>SUM(D12)</f>
        <v>0</v>
      </c>
      <c r="E11" s="12"/>
      <c r="F11" s="12">
        <f t="shared" ref="F11:O11" si="11">SUM(F12)</f>
        <v>0</v>
      </c>
      <c r="G11" s="12">
        <f t="shared" si="11"/>
        <v>0</v>
      </c>
      <c r="H11" s="12"/>
      <c r="I11" s="12">
        <f t="shared" si="11"/>
        <v>0</v>
      </c>
      <c r="J11" s="12">
        <f t="shared" si="11"/>
        <v>330</v>
      </c>
      <c r="K11" s="12"/>
      <c r="L11" s="12">
        <f t="shared" si="11"/>
        <v>133</v>
      </c>
      <c r="M11" s="12">
        <f t="shared" si="11"/>
        <v>0</v>
      </c>
      <c r="N11" s="12"/>
      <c r="O11" s="12">
        <f t="shared" si="11"/>
        <v>0</v>
      </c>
      <c r="P11" s="58"/>
    </row>
    <row r="12" spans="1:16" ht="24.95" customHeight="1">
      <c r="A12" s="87"/>
      <c r="B12" s="87"/>
      <c r="C12" s="19">
        <v>300</v>
      </c>
      <c r="D12" s="12">
        <f>'[2]3.배수관로'!$F$24</f>
        <v>0</v>
      </c>
      <c r="E12" s="12">
        <f>VLOOKUP($C12,관부설산출!$A$5:$G$19,4,FALSE)</f>
        <v>403000</v>
      </c>
      <c r="F12" s="12">
        <f t="shared" ref="F12" si="12">ROUND(D12*E12/1000000,0)</f>
        <v>0</v>
      </c>
      <c r="G12" s="12">
        <f>'[2]3.배수관로'!$G$24</f>
        <v>0</v>
      </c>
      <c r="H12" s="12">
        <f>VLOOKUP($C12,관부설산출!$A$5:$G$19,4,FALSE)</f>
        <v>403000</v>
      </c>
      <c r="I12" s="12">
        <f t="shared" ref="I12" si="13">ROUND(G12*H12/1000000,0)</f>
        <v>0</v>
      </c>
      <c r="J12" s="12">
        <f>'[2]3.배수관로'!$H$24</f>
        <v>330</v>
      </c>
      <c r="K12" s="12">
        <f>VLOOKUP($C12,관부설산출!$A$5:$G$19,4,FALSE)</f>
        <v>403000</v>
      </c>
      <c r="L12" s="12">
        <f t="shared" ref="L12" si="14">ROUND(J12*K12/1000000,0)</f>
        <v>133</v>
      </c>
      <c r="M12" s="12">
        <f>'[2]3.배수관로'!$I$24</f>
        <v>0</v>
      </c>
      <c r="N12" s="12">
        <f>VLOOKUP($C12,관부설산출!$A$5:$G$19,4,FALSE)</f>
        <v>403000</v>
      </c>
      <c r="O12" s="12">
        <f t="shared" ref="O12" si="15">ROUND(M12*N12/1000000,0)</f>
        <v>0</v>
      </c>
      <c r="P12" s="58"/>
    </row>
    <row r="13" spans="1:16" ht="24.95" customHeight="1">
      <c r="A13" s="87" t="s">
        <v>75</v>
      </c>
      <c r="B13" s="87" t="s">
        <v>125</v>
      </c>
      <c r="C13" s="87"/>
      <c r="D13" s="12">
        <f>D14</f>
        <v>0</v>
      </c>
      <c r="E13" s="12"/>
      <c r="F13" s="12">
        <f t="shared" ref="F13:G13" si="16">F14</f>
        <v>0</v>
      </c>
      <c r="G13" s="12">
        <f t="shared" si="16"/>
        <v>44850</v>
      </c>
      <c r="H13" s="12"/>
      <c r="I13" s="12">
        <f t="shared" ref="I13:J13" si="17">I14</f>
        <v>12237</v>
      </c>
      <c r="J13" s="12">
        <f t="shared" si="17"/>
        <v>0</v>
      </c>
      <c r="K13" s="12"/>
      <c r="L13" s="12">
        <f t="shared" ref="L13:M13" si="18">L14</f>
        <v>0</v>
      </c>
      <c r="M13" s="12">
        <f t="shared" si="18"/>
        <v>0</v>
      </c>
      <c r="N13" s="12"/>
      <c r="O13" s="12">
        <f>O14</f>
        <v>0</v>
      </c>
      <c r="P13" s="58"/>
    </row>
    <row r="14" spans="1:16" ht="24.95" customHeight="1">
      <c r="A14" s="87"/>
      <c r="B14" s="87" t="s">
        <v>116</v>
      </c>
      <c r="C14" s="58" t="s">
        <v>124</v>
      </c>
      <c r="D14" s="12">
        <f>SUM(D15:D18)</f>
        <v>0</v>
      </c>
      <c r="E14" s="12"/>
      <c r="F14" s="12">
        <f t="shared" ref="F14:O14" si="19">SUM(F15:F18)</f>
        <v>0</v>
      </c>
      <c r="G14" s="12">
        <f t="shared" si="19"/>
        <v>44850</v>
      </c>
      <c r="H14" s="12"/>
      <c r="I14" s="12">
        <f t="shared" si="19"/>
        <v>12237</v>
      </c>
      <c r="J14" s="12">
        <f t="shared" si="19"/>
        <v>0</v>
      </c>
      <c r="K14" s="12"/>
      <c r="L14" s="12">
        <f t="shared" si="19"/>
        <v>0</v>
      </c>
      <c r="M14" s="12">
        <f t="shared" si="19"/>
        <v>0</v>
      </c>
      <c r="N14" s="12">
        <f t="shared" si="19"/>
        <v>1163000</v>
      </c>
      <c r="O14" s="12">
        <f t="shared" si="19"/>
        <v>0</v>
      </c>
      <c r="P14" s="58"/>
    </row>
    <row r="15" spans="1:16" ht="24.95" customHeight="1">
      <c r="A15" s="87"/>
      <c r="B15" s="87"/>
      <c r="C15" s="19">
        <v>80</v>
      </c>
      <c r="D15" s="12">
        <f>'[2]3.배수관로'!$F$27</f>
        <v>0</v>
      </c>
      <c r="E15" s="12">
        <f>VLOOKUP($C15,관부설산출!$A$5:$G$19,4,FALSE)</f>
        <v>261000</v>
      </c>
      <c r="F15" s="12">
        <f t="shared" ref="F15:F18" si="20">ROUND(D15*E15/1000000,0)</f>
        <v>0</v>
      </c>
      <c r="G15" s="12">
        <f>'[2]3.배수관로'!$G$27</f>
        <v>11880</v>
      </c>
      <c r="H15" s="12">
        <f>VLOOKUP($C15,관부설산출!$A$5:$G$19,4,FALSE)</f>
        <v>261000</v>
      </c>
      <c r="I15" s="12">
        <f t="shared" ref="I15:I18" si="21">ROUND(G15*H15/1000000,0)</f>
        <v>3101</v>
      </c>
      <c r="J15" s="12">
        <f>'[2]3.배수관로'!$H$27</f>
        <v>0</v>
      </c>
      <c r="K15" s="12">
        <f>VLOOKUP($C15,관부설산출!$A$5:$G$19,4,FALSE)</f>
        <v>261000</v>
      </c>
      <c r="L15" s="12">
        <f t="shared" ref="L15:L18" si="22">ROUND(J15*K15/1000000,0)</f>
        <v>0</v>
      </c>
      <c r="M15" s="12">
        <f>'[2]3.배수관로'!$I$27</f>
        <v>0</v>
      </c>
      <c r="N15" s="12">
        <f>VLOOKUP($C15,관부설산출!$A$5:$G$19,4,FALSE)</f>
        <v>261000</v>
      </c>
      <c r="O15" s="12">
        <f t="shared" ref="O15:O18" si="23">ROUND(M15*N15/1000000,0)</f>
        <v>0</v>
      </c>
      <c r="P15" s="58"/>
    </row>
    <row r="16" spans="1:16" ht="24.95" customHeight="1">
      <c r="A16" s="87"/>
      <c r="B16" s="87"/>
      <c r="C16" s="19">
        <v>100</v>
      </c>
      <c r="D16" s="12">
        <f>'[2]3.배수관로'!$F$28</f>
        <v>0</v>
      </c>
      <c r="E16" s="12">
        <f>VLOOKUP($C16,관부설산출!$A$5:$G$19,4,FALSE)</f>
        <v>268000</v>
      </c>
      <c r="F16" s="12">
        <f t="shared" si="20"/>
        <v>0</v>
      </c>
      <c r="G16" s="12">
        <f>'[2]3.배수관로'!$G$28</f>
        <v>27350</v>
      </c>
      <c r="H16" s="12">
        <f>VLOOKUP($C16,관부설산출!$A$5:$G$19,4,FALSE)</f>
        <v>268000</v>
      </c>
      <c r="I16" s="12">
        <f t="shared" si="21"/>
        <v>7330</v>
      </c>
      <c r="J16" s="12">
        <f>'[2]3.배수관로'!$H$28</f>
        <v>0</v>
      </c>
      <c r="K16" s="12">
        <f>VLOOKUP($C16,관부설산출!$A$5:$G$19,4,FALSE)</f>
        <v>268000</v>
      </c>
      <c r="L16" s="12">
        <f t="shared" si="22"/>
        <v>0</v>
      </c>
      <c r="M16" s="12">
        <f>'[2]3.배수관로'!$I$28</f>
        <v>0</v>
      </c>
      <c r="N16" s="12">
        <f>VLOOKUP($C16,관부설산출!$A$5:$G$19,4,FALSE)</f>
        <v>268000</v>
      </c>
      <c r="O16" s="12">
        <f t="shared" si="23"/>
        <v>0</v>
      </c>
      <c r="P16" s="58"/>
    </row>
    <row r="17" spans="1:16" ht="24.95" customHeight="1">
      <c r="A17" s="87"/>
      <c r="B17" s="87"/>
      <c r="C17" s="19">
        <v>150</v>
      </c>
      <c r="D17" s="12">
        <f>'[2]3.배수관로'!$F$29</f>
        <v>0</v>
      </c>
      <c r="E17" s="12">
        <f>VLOOKUP($C17,관부설산출!$A$5:$G$19,4,FALSE)</f>
        <v>304000</v>
      </c>
      <c r="F17" s="12">
        <f t="shared" si="20"/>
        <v>0</v>
      </c>
      <c r="G17" s="12">
        <f>'[2]3.배수관로'!$G$29</f>
        <v>1850</v>
      </c>
      <c r="H17" s="12">
        <f>VLOOKUP($C17,관부설산출!$A$5:$G$19,4,FALSE)</f>
        <v>304000</v>
      </c>
      <c r="I17" s="12">
        <f t="shared" si="21"/>
        <v>562</v>
      </c>
      <c r="J17" s="12">
        <f>'[2]3.배수관로'!$H$29</f>
        <v>0</v>
      </c>
      <c r="K17" s="12">
        <f>VLOOKUP($C17,관부설산출!$A$5:$G$19,4,FALSE)</f>
        <v>304000</v>
      </c>
      <c r="L17" s="12">
        <f t="shared" si="22"/>
        <v>0</v>
      </c>
      <c r="M17" s="12">
        <f>'[2]3.배수관로'!$I$29</f>
        <v>0</v>
      </c>
      <c r="N17" s="12">
        <f>VLOOKUP($C17,관부설산출!$A$5:$G$19,4,FALSE)</f>
        <v>304000</v>
      </c>
      <c r="O17" s="12">
        <f t="shared" si="23"/>
        <v>0</v>
      </c>
      <c r="P17" s="58"/>
    </row>
    <row r="18" spans="1:16" ht="24.95" customHeight="1">
      <c r="A18" s="87"/>
      <c r="B18" s="87"/>
      <c r="C18" s="19">
        <v>200</v>
      </c>
      <c r="D18" s="12">
        <f>'[2]3.배수관로'!$F$30</f>
        <v>0</v>
      </c>
      <c r="E18" s="12">
        <f>VLOOKUP($C18,관부설산출!$A$5:$G$19,4,FALSE)</f>
        <v>330000</v>
      </c>
      <c r="F18" s="12">
        <f t="shared" si="20"/>
        <v>0</v>
      </c>
      <c r="G18" s="12">
        <f>'[2]3.배수관로'!$G$30</f>
        <v>3770</v>
      </c>
      <c r="H18" s="12">
        <f>VLOOKUP($C18,관부설산출!$A$5:$G$19,4,FALSE)</f>
        <v>330000</v>
      </c>
      <c r="I18" s="12">
        <f t="shared" si="21"/>
        <v>1244</v>
      </c>
      <c r="J18" s="12">
        <f>'[2]3.배수관로'!$H$30</f>
        <v>0</v>
      </c>
      <c r="K18" s="12">
        <f>VLOOKUP($C18,관부설산출!$A$5:$G$19,4,FALSE)</f>
        <v>330000</v>
      </c>
      <c r="L18" s="12">
        <f t="shared" si="22"/>
        <v>0</v>
      </c>
      <c r="M18" s="12">
        <f>'[2]3.배수관로'!$I$30</f>
        <v>0</v>
      </c>
      <c r="N18" s="12">
        <f>VLOOKUP($C18,관부설산출!$A$5:$G$19,4,FALSE)</f>
        <v>330000</v>
      </c>
      <c r="O18" s="12">
        <f t="shared" si="23"/>
        <v>0</v>
      </c>
      <c r="P18" s="58"/>
    </row>
    <row r="19" spans="1:16" ht="24.95" customHeight="1">
      <c r="A19" s="87" t="s">
        <v>20</v>
      </c>
      <c r="B19" s="87" t="s">
        <v>125</v>
      </c>
      <c r="C19" s="87"/>
      <c r="D19" s="12">
        <f>D20</f>
        <v>0</v>
      </c>
      <c r="E19" s="12"/>
      <c r="F19" s="12">
        <f t="shared" ref="F19:G19" si="24">F20</f>
        <v>0</v>
      </c>
      <c r="G19" s="12">
        <f t="shared" si="24"/>
        <v>9520</v>
      </c>
      <c r="H19" s="12"/>
      <c r="I19" s="12">
        <f t="shared" ref="I19:J19" si="25">I20</f>
        <v>2560</v>
      </c>
      <c r="J19" s="12">
        <f t="shared" si="25"/>
        <v>0</v>
      </c>
      <c r="K19" s="12"/>
      <c r="L19" s="12">
        <f t="shared" ref="L19:M19" si="26">L20</f>
        <v>0</v>
      </c>
      <c r="M19" s="12">
        <f t="shared" si="26"/>
        <v>0</v>
      </c>
      <c r="N19" s="12"/>
      <c r="O19" s="12">
        <f>O20</f>
        <v>0</v>
      </c>
      <c r="P19" s="58"/>
    </row>
    <row r="20" spans="1:16" ht="24.95" customHeight="1">
      <c r="A20" s="87"/>
      <c r="B20" s="87" t="s">
        <v>116</v>
      </c>
      <c r="C20" s="58" t="s">
        <v>124</v>
      </c>
      <c r="D20" s="12">
        <f>SUM(D21:D23)</f>
        <v>0</v>
      </c>
      <c r="E20" s="12"/>
      <c r="F20" s="12">
        <f t="shared" ref="F20:O20" si="27">SUM(F21:F23)</f>
        <v>0</v>
      </c>
      <c r="G20" s="12">
        <f t="shared" si="27"/>
        <v>9520</v>
      </c>
      <c r="H20" s="12"/>
      <c r="I20" s="12">
        <f t="shared" si="27"/>
        <v>2560</v>
      </c>
      <c r="J20" s="12">
        <f t="shared" si="27"/>
        <v>0</v>
      </c>
      <c r="K20" s="12"/>
      <c r="L20" s="12">
        <f t="shared" si="27"/>
        <v>0</v>
      </c>
      <c r="M20" s="12">
        <f t="shared" si="27"/>
        <v>0</v>
      </c>
      <c r="N20" s="12">
        <f t="shared" si="27"/>
        <v>833000</v>
      </c>
      <c r="O20" s="12">
        <f t="shared" si="27"/>
        <v>0</v>
      </c>
      <c r="P20" s="58"/>
    </row>
    <row r="21" spans="1:16" ht="24.95" customHeight="1">
      <c r="A21" s="87"/>
      <c r="B21" s="87"/>
      <c r="C21" s="19">
        <v>80</v>
      </c>
      <c r="D21" s="12">
        <f>'[2]3.배수관로'!$F$33</f>
        <v>0</v>
      </c>
      <c r="E21" s="12">
        <f>VLOOKUP($C21,관부설산출!$A$5:$G$19,4,FALSE)</f>
        <v>261000</v>
      </c>
      <c r="F21" s="12">
        <f t="shared" ref="F21:F23" si="28">ROUND(D21*E21/1000000,0)</f>
        <v>0</v>
      </c>
      <c r="G21" s="12">
        <f>'[2]3.배수관로'!$G$33</f>
        <v>5090</v>
      </c>
      <c r="H21" s="12">
        <f>VLOOKUP($C21,관부설산출!$A$5:$G$19,4,FALSE)</f>
        <v>261000</v>
      </c>
      <c r="I21" s="12">
        <f t="shared" ref="I21:I23" si="29">ROUND(G21*H21/1000000,0)</f>
        <v>1328</v>
      </c>
      <c r="J21" s="12">
        <f>'[2]3.배수관로'!$H$33</f>
        <v>0</v>
      </c>
      <c r="K21" s="12">
        <f>VLOOKUP($C21,관부설산출!$A$5:$G$19,4,FALSE)</f>
        <v>261000</v>
      </c>
      <c r="L21" s="12">
        <f t="shared" ref="L21:L23" si="30">ROUND(J21*K21/1000000,0)</f>
        <v>0</v>
      </c>
      <c r="M21" s="12">
        <f>'[2]3.배수관로'!$I$33</f>
        <v>0</v>
      </c>
      <c r="N21" s="12">
        <f>VLOOKUP($C21,관부설산출!$A$5:$G$19,4,FALSE)</f>
        <v>261000</v>
      </c>
      <c r="O21" s="12">
        <f t="shared" ref="O21:O23" si="31">ROUND(M21*N21/1000000,0)</f>
        <v>0</v>
      </c>
      <c r="P21" s="58"/>
    </row>
    <row r="22" spans="1:16" ht="24.95" customHeight="1">
      <c r="A22" s="87"/>
      <c r="B22" s="87"/>
      <c r="C22" s="19">
        <v>100</v>
      </c>
      <c r="D22" s="12">
        <f>'[2]3.배수관로'!$F$34</f>
        <v>0</v>
      </c>
      <c r="E22" s="12">
        <f>VLOOKUP($C22,관부설산출!$A$5:$G$19,4,FALSE)</f>
        <v>268000</v>
      </c>
      <c r="F22" s="12">
        <f t="shared" si="28"/>
        <v>0</v>
      </c>
      <c r="G22" s="12">
        <f>'[2]3.배수관로'!$G$34</f>
        <v>3190</v>
      </c>
      <c r="H22" s="12">
        <f>VLOOKUP($C22,관부설산출!$A$5:$G$19,4,FALSE)</f>
        <v>268000</v>
      </c>
      <c r="I22" s="12">
        <f t="shared" si="29"/>
        <v>855</v>
      </c>
      <c r="J22" s="12">
        <f>'[2]3.배수관로'!$H$34</f>
        <v>0</v>
      </c>
      <c r="K22" s="12">
        <f>VLOOKUP($C22,관부설산출!$A$5:$G$19,4,FALSE)</f>
        <v>268000</v>
      </c>
      <c r="L22" s="12">
        <f t="shared" si="30"/>
        <v>0</v>
      </c>
      <c r="M22" s="12">
        <f>'[2]3.배수관로'!$I$34</f>
        <v>0</v>
      </c>
      <c r="N22" s="12">
        <f>VLOOKUP($C22,관부설산출!$A$5:$G$19,4,FALSE)</f>
        <v>268000</v>
      </c>
      <c r="O22" s="12">
        <f t="shared" si="31"/>
        <v>0</v>
      </c>
      <c r="P22" s="58"/>
    </row>
    <row r="23" spans="1:16" ht="24.95" customHeight="1">
      <c r="A23" s="87"/>
      <c r="B23" s="87"/>
      <c r="C23" s="19">
        <v>150</v>
      </c>
      <c r="D23" s="12">
        <f>'[2]3.배수관로'!$F$35</f>
        <v>0</v>
      </c>
      <c r="E23" s="12">
        <f>VLOOKUP($C23,관부설산출!$A$5:$G$19,4,FALSE)</f>
        <v>304000</v>
      </c>
      <c r="F23" s="12">
        <f t="shared" si="28"/>
        <v>0</v>
      </c>
      <c r="G23" s="12">
        <f>'[2]3.배수관로'!$G$35</f>
        <v>1240</v>
      </c>
      <c r="H23" s="12">
        <f>VLOOKUP($C23,관부설산출!$A$5:$G$19,4,FALSE)</f>
        <v>304000</v>
      </c>
      <c r="I23" s="12">
        <f t="shared" si="29"/>
        <v>377</v>
      </c>
      <c r="J23" s="12">
        <f>'[2]3.배수관로'!$H$35</f>
        <v>0</v>
      </c>
      <c r="K23" s="12">
        <f>VLOOKUP($C23,관부설산출!$A$5:$G$19,4,FALSE)</f>
        <v>304000</v>
      </c>
      <c r="L23" s="12">
        <f t="shared" si="30"/>
        <v>0</v>
      </c>
      <c r="M23" s="12">
        <f>'[2]3.배수관로'!$I$35</f>
        <v>0</v>
      </c>
      <c r="N23" s="12">
        <f>VLOOKUP($C23,관부설산출!$A$5:$G$19,4,FALSE)</f>
        <v>304000</v>
      </c>
      <c r="O23" s="12">
        <f t="shared" si="31"/>
        <v>0</v>
      </c>
      <c r="P23" s="58"/>
    </row>
    <row r="24" spans="1:16" ht="21.95" customHeight="1">
      <c r="A24" s="87" t="s">
        <v>21</v>
      </c>
      <c r="B24" s="87" t="s">
        <v>125</v>
      </c>
      <c r="C24" s="87"/>
      <c r="D24" s="12">
        <f>D25+D30+D33+D38+D36</f>
        <v>0</v>
      </c>
      <c r="E24" s="12"/>
      <c r="F24" s="12">
        <f t="shared" ref="F24:G24" si="32">F25+F30+F33+F38+F36</f>
        <v>0</v>
      </c>
      <c r="G24" s="12">
        <f t="shared" si="32"/>
        <v>92310</v>
      </c>
      <c r="H24" s="12"/>
      <c r="I24" s="12">
        <f t="shared" ref="I24:J24" si="33">I25+I30+I33+I38+I36</f>
        <v>25357</v>
      </c>
      <c r="J24" s="12">
        <f t="shared" si="33"/>
        <v>2100</v>
      </c>
      <c r="K24" s="12"/>
      <c r="L24" s="12">
        <f t="shared" ref="L24:M24" si="34">L25+L30+L33+L38+L36</f>
        <v>717</v>
      </c>
      <c r="M24" s="12">
        <f t="shared" si="34"/>
        <v>0</v>
      </c>
      <c r="N24" s="12"/>
      <c r="O24" s="12">
        <f>O25+O30+O33+O38+O36</f>
        <v>0</v>
      </c>
      <c r="P24" s="58"/>
    </row>
    <row r="25" spans="1:16" ht="21.95" customHeight="1">
      <c r="A25" s="87"/>
      <c r="B25" s="87" t="s">
        <v>119</v>
      </c>
      <c r="C25" s="58" t="s">
        <v>124</v>
      </c>
      <c r="D25" s="12">
        <f>SUM(D26:D29)</f>
        <v>0</v>
      </c>
      <c r="E25" s="12"/>
      <c r="F25" s="12">
        <f t="shared" ref="F25:O25" si="35">SUM(F26:F29)</f>
        <v>0</v>
      </c>
      <c r="G25" s="12">
        <f t="shared" si="35"/>
        <v>75640</v>
      </c>
      <c r="H25" s="12"/>
      <c r="I25" s="12">
        <f t="shared" si="35"/>
        <v>20694</v>
      </c>
      <c r="J25" s="12">
        <f t="shared" si="35"/>
        <v>0</v>
      </c>
      <c r="K25" s="12"/>
      <c r="L25" s="12">
        <f t="shared" si="35"/>
        <v>0</v>
      </c>
      <c r="M25" s="12">
        <f t="shared" si="35"/>
        <v>0</v>
      </c>
      <c r="N25" s="12">
        <f t="shared" si="35"/>
        <v>1163000</v>
      </c>
      <c r="O25" s="12">
        <f t="shared" si="35"/>
        <v>0</v>
      </c>
      <c r="P25" s="58"/>
    </row>
    <row r="26" spans="1:16" ht="21.95" customHeight="1">
      <c r="A26" s="87"/>
      <c r="B26" s="87"/>
      <c r="C26" s="19">
        <v>80</v>
      </c>
      <c r="D26" s="12">
        <f>'[2]3.배수관로'!$F$48</f>
        <v>0</v>
      </c>
      <c r="E26" s="12">
        <f>VLOOKUP($C26,관부설산출!$A$5:$G$19,4,FALSE)</f>
        <v>261000</v>
      </c>
      <c r="F26" s="12">
        <f t="shared" ref="F26:F29" si="36">ROUND(D26*E26/1000000,0)</f>
        <v>0</v>
      </c>
      <c r="G26" s="12">
        <f>'[2]3.배수관로'!$G$48+'[2]3.배수관로'!$G$53</f>
        <v>43110</v>
      </c>
      <c r="H26" s="12">
        <f>VLOOKUP($C26,관부설산출!$A$5:$G$19,4,FALSE)</f>
        <v>261000</v>
      </c>
      <c r="I26" s="12">
        <f t="shared" ref="I26:I29" si="37">ROUND(G26*H26/1000000,0)</f>
        <v>11252</v>
      </c>
      <c r="J26" s="12">
        <f>'[2]3.배수관로'!$H$48</f>
        <v>0</v>
      </c>
      <c r="K26" s="12">
        <f>VLOOKUP($C26,관부설산출!$A$5:$G$19,4,FALSE)</f>
        <v>261000</v>
      </c>
      <c r="L26" s="12">
        <f t="shared" ref="L26:L29" si="38">ROUND(J26*K26/1000000,0)</f>
        <v>0</v>
      </c>
      <c r="M26" s="12">
        <f>'[2]3.배수관로'!$I$48</f>
        <v>0</v>
      </c>
      <c r="N26" s="12">
        <f>VLOOKUP($C26,관부설산출!$A$5:$G$19,4,FALSE)</f>
        <v>261000</v>
      </c>
      <c r="O26" s="12">
        <f t="shared" ref="O26:O29" si="39">ROUND(M26*N26/1000000,0)</f>
        <v>0</v>
      </c>
      <c r="P26" s="58"/>
    </row>
    <row r="27" spans="1:16" ht="21.95" customHeight="1">
      <c r="A27" s="87"/>
      <c r="B27" s="87"/>
      <c r="C27" s="19">
        <v>100</v>
      </c>
      <c r="D27" s="12">
        <f>'[2]3.배수관로'!$F$49</f>
        <v>0</v>
      </c>
      <c r="E27" s="12">
        <f>VLOOKUP($C27,관부설산출!$A$5:$G$19,4,FALSE)</f>
        <v>268000</v>
      </c>
      <c r="F27" s="12">
        <f t="shared" si="36"/>
        <v>0</v>
      </c>
      <c r="G27" s="12">
        <f>'[2]3.배수관로'!$G$49+'[2]3.배수관로'!$G$54</f>
        <v>17590</v>
      </c>
      <c r="H27" s="12">
        <f>VLOOKUP($C27,관부설산출!$A$5:$G$19,4,FALSE)</f>
        <v>268000</v>
      </c>
      <c r="I27" s="12">
        <f t="shared" si="37"/>
        <v>4714</v>
      </c>
      <c r="J27" s="12">
        <f>'[2]3.배수관로'!$H$49</f>
        <v>0</v>
      </c>
      <c r="K27" s="12">
        <f>VLOOKUP($C27,관부설산출!$A$5:$G$19,4,FALSE)</f>
        <v>268000</v>
      </c>
      <c r="L27" s="12">
        <f t="shared" si="38"/>
        <v>0</v>
      </c>
      <c r="M27" s="12">
        <f>'[2]3.배수관로'!$I$49</f>
        <v>0</v>
      </c>
      <c r="N27" s="12">
        <f>VLOOKUP($C27,관부설산출!$A$5:$G$19,4,FALSE)</f>
        <v>268000</v>
      </c>
      <c r="O27" s="12">
        <f t="shared" si="39"/>
        <v>0</v>
      </c>
      <c r="P27" s="58"/>
    </row>
    <row r="28" spans="1:16" ht="21.95" customHeight="1">
      <c r="A28" s="87"/>
      <c r="B28" s="87"/>
      <c r="C28" s="19">
        <v>150</v>
      </c>
      <c r="D28" s="12">
        <f>'[2]3.배수관로'!$F$50</f>
        <v>0</v>
      </c>
      <c r="E28" s="12">
        <f>VLOOKUP($C28,관부설산출!$A$5:$G$19,4,FALSE)</f>
        <v>304000</v>
      </c>
      <c r="F28" s="12">
        <f t="shared" si="36"/>
        <v>0</v>
      </c>
      <c r="G28" s="12">
        <f>'[2]3.배수관로'!$G$50</f>
        <v>7780</v>
      </c>
      <c r="H28" s="12">
        <f>VLOOKUP($C28,관부설산출!$A$5:$G$19,4,FALSE)</f>
        <v>304000</v>
      </c>
      <c r="I28" s="12">
        <f t="shared" si="37"/>
        <v>2365</v>
      </c>
      <c r="J28" s="12">
        <f>'[2]3.배수관로'!$H$50</f>
        <v>0</v>
      </c>
      <c r="K28" s="12">
        <f>VLOOKUP($C28,관부설산출!$A$5:$G$19,4,FALSE)</f>
        <v>304000</v>
      </c>
      <c r="L28" s="12">
        <f t="shared" si="38"/>
        <v>0</v>
      </c>
      <c r="M28" s="12">
        <f>'[2]3.배수관로'!$I$50</f>
        <v>0</v>
      </c>
      <c r="N28" s="12">
        <f>VLOOKUP($C28,관부설산출!$A$5:$G$19,4,FALSE)</f>
        <v>304000</v>
      </c>
      <c r="O28" s="12">
        <f t="shared" si="39"/>
        <v>0</v>
      </c>
      <c r="P28" s="58"/>
    </row>
    <row r="29" spans="1:16" ht="21.95" customHeight="1">
      <c r="A29" s="87"/>
      <c r="B29" s="87"/>
      <c r="C29" s="19">
        <v>200</v>
      </c>
      <c r="D29" s="12">
        <f>'[2]3.배수관로'!$F$51</f>
        <v>0</v>
      </c>
      <c r="E29" s="12">
        <f>VLOOKUP($C29,관부설산출!$A$5:$G$19,4,FALSE)</f>
        <v>330000</v>
      </c>
      <c r="F29" s="12">
        <f t="shared" si="36"/>
        <v>0</v>
      </c>
      <c r="G29" s="12">
        <f>'[2]3.배수관로'!$G$51+'[2]3.배수관로'!$G$55</f>
        <v>7160</v>
      </c>
      <c r="H29" s="12">
        <f>VLOOKUP($C29,관부설산출!$A$5:$G$19,4,FALSE)</f>
        <v>330000</v>
      </c>
      <c r="I29" s="12">
        <f t="shared" si="37"/>
        <v>2363</v>
      </c>
      <c r="J29" s="12">
        <f>'[2]3.배수관로'!$H$51</f>
        <v>0</v>
      </c>
      <c r="K29" s="12">
        <f>VLOOKUP($C29,관부설산출!$A$5:$G$19,4,FALSE)</f>
        <v>330000</v>
      </c>
      <c r="L29" s="12">
        <f t="shared" si="38"/>
        <v>0</v>
      </c>
      <c r="M29" s="12">
        <f>'[2]3.배수관로'!$I$51</f>
        <v>0</v>
      </c>
      <c r="N29" s="12">
        <f>VLOOKUP($C29,관부설산출!$A$5:$G$19,4,FALSE)</f>
        <v>330000</v>
      </c>
      <c r="O29" s="12">
        <f t="shared" si="39"/>
        <v>0</v>
      </c>
      <c r="P29" s="58"/>
    </row>
    <row r="30" spans="1:16" ht="21.95" customHeight="1">
      <c r="A30" s="87"/>
      <c r="B30" s="87" t="s">
        <v>117</v>
      </c>
      <c r="C30" s="58" t="s">
        <v>124</v>
      </c>
      <c r="D30" s="12">
        <f>SUM(D31:D32)</f>
        <v>0</v>
      </c>
      <c r="E30" s="12"/>
      <c r="F30" s="12">
        <f t="shared" ref="F30:G30" si="40">SUM(F31:F32)</f>
        <v>0</v>
      </c>
      <c r="G30" s="12">
        <f t="shared" si="40"/>
        <v>0</v>
      </c>
      <c r="H30" s="12"/>
      <c r="I30" s="12">
        <f t="shared" ref="I30:J30" si="41">SUM(I31:I32)</f>
        <v>0</v>
      </c>
      <c r="J30" s="12">
        <f t="shared" si="41"/>
        <v>2100</v>
      </c>
      <c r="K30" s="12"/>
      <c r="L30" s="12">
        <f t="shared" ref="L30:M30" si="42">SUM(L31:L32)</f>
        <v>717</v>
      </c>
      <c r="M30" s="12">
        <f t="shared" si="42"/>
        <v>0</v>
      </c>
      <c r="N30" s="12"/>
      <c r="O30" s="12">
        <f>SUM(O31:O32)</f>
        <v>0</v>
      </c>
      <c r="P30" s="58"/>
    </row>
    <row r="31" spans="1:16" ht="21.95" customHeight="1">
      <c r="A31" s="87"/>
      <c r="B31" s="87"/>
      <c r="C31" s="19">
        <v>150</v>
      </c>
      <c r="D31" s="12"/>
      <c r="E31" s="12">
        <f>VLOOKUP($C31,관부설산출!$A$5:$G$19,4,FALSE)</f>
        <v>304000</v>
      </c>
      <c r="F31" s="12"/>
      <c r="G31" s="12"/>
      <c r="H31" s="12">
        <f>VLOOKUP($C31,관부설산출!$A$5:$G$19,4,FALSE)</f>
        <v>304000</v>
      </c>
      <c r="I31" s="12"/>
      <c r="J31" s="12">
        <f>'[2]3.배수관로'!H37</f>
        <v>1300</v>
      </c>
      <c r="K31" s="12">
        <f>VLOOKUP($C31,관부설산출!$A$5:$G$19,4,FALSE)</f>
        <v>304000</v>
      </c>
      <c r="L31" s="12">
        <f t="shared" ref="L31:L32" si="43">ROUND(J31*K31/1000000,0)</f>
        <v>395</v>
      </c>
      <c r="M31" s="12"/>
      <c r="N31" s="12">
        <f>VLOOKUP($C31,관부설산출!$A$5:$G$19,4,FALSE)</f>
        <v>304000</v>
      </c>
      <c r="O31" s="12"/>
      <c r="P31" s="58"/>
    </row>
    <row r="32" spans="1:16" ht="21.95" customHeight="1">
      <c r="A32" s="87"/>
      <c r="B32" s="87"/>
      <c r="C32" s="19">
        <v>300</v>
      </c>
      <c r="D32" s="12">
        <f>'[2]3.배수관로'!$F$38</f>
        <v>0</v>
      </c>
      <c r="E32" s="12">
        <f>VLOOKUP($C32,관부설산출!$A$5:$G$19,4,FALSE)</f>
        <v>403000</v>
      </c>
      <c r="F32" s="12">
        <f t="shared" ref="F32" si="44">ROUND(D32*E32/1000000,0)</f>
        <v>0</v>
      </c>
      <c r="G32" s="12">
        <f>'[2]3.배수관로'!$G$38</f>
        <v>0</v>
      </c>
      <c r="H32" s="12">
        <f>VLOOKUP($C32,관부설산출!$A$5:$G$19,4,FALSE)</f>
        <v>403000</v>
      </c>
      <c r="I32" s="12">
        <f t="shared" ref="I32" si="45">ROUND(G32*H32/1000000,0)</f>
        <v>0</v>
      </c>
      <c r="J32" s="12">
        <f>'[2]3.배수관로'!H38</f>
        <v>800</v>
      </c>
      <c r="K32" s="12">
        <f>VLOOKUP($C32,관부설산출!$A$5:$G$19,4,FALSE)</f>
        <v>403000</v>
      </c>
      <c r="L32" s="12">
        <f t="shared" si="43"/>
        <v>322</v>
      </c>
      <c r="M32" s="12">
        <f>'[2]3.배수관로'!$I$38</f>
        <v>0</v>
      </c>
      <c r="N32" s="12">
        <f>VLOOKUP($C32,관부설산출!$A$5:$G$19,4,FALSE)</f>
        <v>403000</v>
      </c>
      <c r="O32" s="12">
        <f t="shared" ref="O32" si="46">ROUND(M32*N32/1000000,0)</f>
        <v>0</v>
      </c>
      <c r="P32" s="58"/>
    </row>
    <row r="33" spans="1:16" ht="21.95" customHeight="1">
      <c r="A33" s="87"/>
      <c r="B33" s="87" t="s">
        <v>118</v>
      </c>
      <c r="C33" s="58" t="s">
        <v>124</v>
      </c>
      <c r="D33" s="12">
        <f>SUM(D34:D35)</f>
        <v>0</v>
      </c>
      <c r="E33" s="12"/>
      <c r="F33" s="12">
        <f t="shared" ref="F33:O33" si="47">SUM(F34:F35)</f>
        <v>0</v>
      </c>
      <c r="G33" s="12">
        <f t="shared" si="47"/>
        <v>10450</v>
      </c>
      <c r="H33" s="12"/>
      <c r="I33" s="12">
        <f t="shared" si="47"/>
        <v>2748</v>
      </c>
      <c r="J33" s="12">
        <f t="shared" si="47"/>
        <v>0</v>
      </c>
      <c r="K33" s="12"/>
      <c r="L33" s="12">
        <f t="shared" si="47"/>
        <v>0</v>
      </c>
      <c r="M33" s="12">
        <f t="shared" si="47"/>
        <v>0</v>
      </c>
      <c r="N33" s="12"/>
      <c r="O33" s="12">
        <f t="shared" si="47"/>
        <v>0</v>
      </c>
      <c r="P33" s="58"/>
    </row>
    <row r="34" spans="1:16" ht="21.95" customHeight="1">
      <c r="A34" s="87"/>
      <c r="B34" s="87"/>
      <c r="C34" s="19">
        <v>80</v>
      </c>
      <c r="D34" s="12">
        <f>'[2]3.배수관로'!$F$41</f>
        <v>0</v>
      </c>
      <c r="E34" s="12">
        <f>VLOOKUP($C34,관부설산출!$A$5:$G$19,4,FALSE)</f>
        <v>261000</v>
      </c>
      <c r="F34" s="12">
        <f t="shared" ref="F34:F35" si="48">ROUND(D34*E34/1000000,0)</f>
        <v>0</v>
      </c>
      <c r="G34" s="12">
        <f>'[2]3.배수관로'!$G$41</f>
        <v>7520</v>
      </c>
      <c r="H34" s="12">
        <f>VLOOKUP($C34,관부설산출!$A$5:$G$19,4,FALSE)</f>
        <v>261000</v>
      </c>
      <c r="I34" s="12">
        <f t="shared" ref="I34:I35" si="49">ROUND(G34*H34/1000000,0)</f>
        <v>1963</v>
      </c>
      <c r="J34" s="12">
        <f>'[2]3.배수관로'!$H$41</f>
        <v>0</v>
      </c>
      <c r="K34" s="12">
        <f>VLOOKUP($C34,관부설산출!$A$5:$G$19,4,FALSE)</f>
        <v>261000</v>
      </c>
      <c r="L34" s="12">
        <f t="shared" ref="L34:L35" si="50">ROUND(J34*K34/1000000,0)</f>
        <v>0</v>
      </c>
      <c r="M34" s="12">
        <f>'[2]3.배수관로'!$I$41</f>
        <v>0</v>
      </c>
      <c r="N34" s="12">
        <f>VLOOKUP($C34,관부설산출!$A$5:$G$19,4,FALSE)</f>
        <v>261000</v>
      </c>
      <c r="O34" s="12">
        <f t="shared" ref="O34:O35" si="51">ROUND(M34*N34/1000000,0)</f>
        <v>0</v>
      </c>
      <c r="P34" s="58"/>
    </row>
    <row r="35" spans="1:16" ht="21.95" customHeight="1">
      <c r="A35" s="87"/>
      <c r="B35" s="87"/>
      <c r="C35" s="19">
        <v>100</v>
      </c>
      <c r="D35" s="12">
        <f>'[2]3.배수관로'!$F$42</f>
        <v>0</v>
      </c>
      <c r="E35" s="12">
        <f>VLOOKUP($C35,관부설산출!$A$5:$G$19,4,FALSE)</f>
        <v>268000</v>
      </c>
      <c r="F35" s="12">
        <f t="shared" si="48"/>
        <v>0</v>
      </c>
      <c r="G35" s="12">
        <f>'[2]3.배수관로'!$G$42</f>
        <v>2930</v>
      </c>
      <c r="H35" s="12">
        <f>VLOOKUP($C35,관부설산출!$A$5:$G$19,4,FALSE)</f>
        <v>268000</v>
      </c>
      <c r="I35" s="12">
        <f t="shared" si="49"/>
        <v>785</v>
      </c>
      <c r="J35" s="12">
        <f>'[2]3.배수관로'!$H$42</f>
        <v>0</v>
      </c>
      <c r="K35" s="12">
        <f>VLOOKUP($C35,관부설산출!$A$5:$G$19,4,FALSE)</f>
        <v>268000</v>
      </c>
      <c r="L35" s="12">
        <f t="shared" si="50"/>
        <v>0</v>
      </c>
      <c r="M35" s="12">
        <f>'[2]3.배수관로'!$I$42</f>
        <v>0</v>
      </c>
      <c r="N35" s="12">
        <f>VLOOKUP($C35,관부설산출!$A$5:$G$19,4,FALSE)</f>
        <v>268000</v>
      </c>
      <c r="O35" s="12">
        <f t="shared" si="51"/>
        <v>0</v>
      </c>
      <c r="P35" s="58"/>
    </row>
    <row r="36" spans="1:16" ht="21.95" customHeight="1">
      <c r="A36" s="87"/>
      <c r="B36" s="87" t="s">
        <v>116</v>
      </c>
      <c r="C36" s="58" t="s">
        <v>122</v>
      </c>
      <c r="D36" s="12">
        <f>SUM(D37)</f>
        <v>0</v>
      </c>
      <c r="E36" s="12"/>
      <c r="F36" s="12">
        <f t="shared" ref="F36:G36" si="52">SUM(F37)</f>
        <v>0</v>
      </c>
      <c r="G36" s="12">
        <f t="shared" si="52"/>
        <v>4110</v>
      </c>
      <c r="H36" s="12"/>
      <c r="I36" s="12">
        <f t="shared" ref="I36:J36" si="53">SUM(I37)</f>
        <v>1073</v>
      </c>
      <c r="J36" s="12">
        <f t="shared" si="53"/>
        <v>0</v>
      </c>
      <c r="K36" s="12"/>
      <c r="L36" s="12">
        <f t="shared" ref="L36:M36" si="54">SUM(L37)</f>
        <v>0</v>
      </c>
      <c r="M36" s="12">
        <f t="shared" si="54"/>
        <v>0</v>
      </c>
      <c r="N36" s="12"/>
      <c r="O36" s="12">
        <f>SUM(O37)</f>
        <v>0</v>
      </c>
      <c r="P36" s="58"/>
    </row>
    <row r="37" spans="1:16" ht="21.95" customHeight="1">
      <c r="A37" s="87"/>
      <c r="B37" s="87"/>
      <c r="C37" s="19">
        <v>80</v>
      </c>
      <c r="D37" s="12"/>
      <c r="E37" s="12">
        <f>VLOOKUP($C37,관부설산출!$A$5:$G$19,4,FALSE)</f>
        <v>261000</v>
      </c>
      <c r="F37" s="12"/>
      <c r="G37" s="12">
        <f>'[2]3.배수관로'!$G$57</f>
        <v>4110</v>
      </c>
      <c r="H37" s="12">
        <f>VLOOKUP($C37,관부설산출!$A$5:$G$19,4,FALSE)</f>
        <v>261000</v>
      </c>
      <c r="I37" s="12">
        <f t="shared" ref="I37:I41" si="55">ROUND(G37*H37/1000000,0)</f>
        <v>1073</v>
      </c>
      <c r="J37" s="12"/>
      <c r="K37" s="12">
        <f>VLOOKUP($C37,관부설산출!$A$5:$G$19,4,FALSE)</f>
        <v>261000</v>
      </c>
      <c r="L37" s="12"/>
      <c r="M37" s="12"/>
      <c r="N37" s="12">
        <f>VLOOKUP($C37,관부설산출!$A$5:$G$19,4,FALSE)</f>
        <v>261000</v>
      </c>
      <c r="O37" s="12"/>
      <c r="P37" s="58"/>
    </row>
    <row r="38" spans="1:16" ht="21.95" customHeight="1">
      <c r="A38" s="87"/>
      <c r="B38" s="87" t="s">
        <v>115</v>
      </c>
      <c r="C38" s="58" t="s">
        <v>124</v>
      </c>
      <c r="D38" s="12">
        <f>SUM(D39:D41)</f>
        <v>0</v>
      </c>
      <c r="E38" s="12"/>
      <c r="F38" s="12">
        <f t="shared" ref="F38:O38" si="56">SUM(F39:F41)</f>
        <v>0</v>
      </c>
      <c r="G38" s="12">
        <f t="shared" si="56"/>
        <v>2110</v>
      </c>
      <c r="H38" s="12"/>
      <c r="I38" s="12">
        <f t="shared" si="56"/>
        <v>842</v>
      </c>
      <c r="J38" s="12">
        <f t="shared" si="56"/>
        <v>0</v>
      </c>
      <c r="K38" s="12"/>
      <c r="L38" s="12">
        <f t="shared" si="56"/>
        <v>0</v>
      </c>
      <c r="M38" s="12">
        <f t="shared" si="56"/>
        <v>0</v>
      </c>
      <c r="N38" s="12"/>
      <c r="O38" s="12">
        <f t="shared" si="56"/>
        <v>0</v>
      </c>
      <c r="P38" s="58"/>
    </row>
    <row r="39" spans="1:16" ht="21.95" customHeight="1">
      <c r="A39" s="87"/>
      <c r="B39" s="87"/>
      <c r="C39" s="19">
        <v>200</v>
      </c>
      <c r="D39" s="12">
        <f>'[2]3.배수관로'!$F$44</f>
        <v>0</v>
      </c>
      <c r="E39" s="12">
        <f>VLOOKUP($C39,관부설산출!$A$5:$G$19,4,FALSE)</f>
        <v>330000</v>
      </c>
      <c r="F39" s="12">
        <f t="shared" ref="F39:F41" si="57">ROUND(D39*E39/1000000,0)</f>
        <v>0</v>
      </c>
      <c r="G39" s="12">
        <f>'[2]3.배수관로'!$G$44</f>
        <v>1060</v>
      </c>
      <c r="H39" s="12">
        <f>VLOOKUP($C39,관부설산출!$A$5:$G$19,4,FALSE)</f>
        <v>330000</v>
      </c>
      <c r="I39" s="12">
        <f t="shared" si="55"/>
        <v>350</v>
      </c>
      <c r="J39" s="12">
        <f>'[2]3.배수관로'!$H$44</f>
        <v>0</v>
      </c>
      <c r="K39" s="12">
        <f>VLOOKUP($C39,관부설산출!$A$5:$G$19,4,FALSE)</f>
        <v>330000</v>
      </c>
      <c r="L39" s="12">
        <f t="shared" ref="L39:L41" si="58">ROUND(J39*K39/1000000,0)</f>
        <v>0</v>
      </c>
      <c r="M39" s="12">
        <f>'[2]3.배수관로'!$I$44</f>
        <v>0</v>
      </c>
      <c r="N39" s="12">
        <f>VLOOKUP($C39,관부설산출!$A$5:$G$19,4,FALSE)</f>
        <v>330000</v>
      </c>
      <c r="O39" s="12">
        <f t="shared" ref="O39:O41" si="59">ROUND(M39*N39/1000000,0)</f>
        <v>0</v>
      </c>
      <c r="P39" s="58"/>
    </row>
    <row r="40" spans="1:16" ht="21.95" customHeight="1">
      <c r="A40" s="87"/>
      <c r="B40" s="87"/>
      <c r="C40" s="19">
        <v>350</v>
      </c>
      <c r="D40" s="12">
        <f>'[2]3.배수관로'!$F$45</f>
        <v>0</v>
      </c>
      <c r="E40" s="12">
        <f>VLOOKUP($C40,관부설산출!$A$5:$G$19,4,FALSE)</f>
        <v>452000</v>
      </c>
      <c r="F40" s="12">
        <f t="shared" si="57"/>
        <v>0</v>
      </c>
      <c r="G40" s="12">
        <f>'[2]3.배수관로'!$G$45</f>
        <v>810</v>
      </c>
      <c r="H40" s="12">
        <f>VLOOKUP($C40,관부설산출!$A$5:$G$19,4,FALSE)</f>
        <v>452000</v>
      </c>
      <c r="I40" s="12">
        <f t="shared" si="55"/>
        <v>366</v>
      </c>
      <c r="J40" s="12">
        <f>'[2]3.배수관로'!$H$45</f>
        <v>0</v>
      </c>
      <c r="K40" s="12">
        <f>VLOOKUP($C40,관부설산출!$A$5:$G$19,4,FALSE)</f>
        <v>452000</v>
      </c>
      <c r="L40" s="12">
        <f t="shared" si="58"/>
        <v>0</v>
      </c>
      <c r="M40" s="12">
        <f>'[2]3.배수관로'!$I$45</f>
        <v>0</v>
      </c>
      <c r="N40" s="12">
        <f>VLOOKUP($C40,관부설산출!$A$5:$G$19,4,FALSE)</f>
        <v>452000</v>
      </c>
      <c r="O40" s="12">
        <f t="shared" si="59"/>
        <v>0</v>
      </c>
      <c r="P40" s="58"/>
    </row>
    <row r="41" spans="1:16" ht="21.95" customHeight="1">
      <c r="A41" s="87"/>
      <c r="B41" s="87"/>
      <c r="C41" s="19">
        <v>400</v>
      </c>
      <c r="D41" s="12">
        <f>'[2]3.배수관로'!$F$46</f>
        <v>0</v>
      </c>
      <c r="E41" s="12">
        <f>VLOOKUP($C41,관부설산출!$A$5:$G$19,4,FALSE)</f>
        <v>526000</v>
      </c>
      <c r="F41" s="12">
        <f t="shared" si="57"/>
        <v>0</v>
      </c>
      <c r="G41" s="12">
        <f>'[2]3.배수관로'!$G$46</f>
        <v>240</v>
      </c>
      <c r="H41" s="12">
        <f>VLOOKUP($C41,관부설산출!$A$5:$G$19,4,FALSE)</f>
        <v>526000</v>
      </c>
      <c r="I41" s="12">
        <f t="shared" si="55"/>
        <v>126</v>
      </c>
      <c r="J41" s="12">
        <f>'[2]3.배수관로'!$H$46</f>
        <v>0</v>
      </c>
      <c r="K41" s="12">
        <f>VLOOKUP($C41,관부설산출!$A$5:$G$19,4,FALSE)</f>
        <v>526000</v>
      </c>
      <c r="L41" s="12">
        <f t="shared" si="58"/>
        <v>0</v>
      </c>
      <c r="M41" s="12">
        <f>'[2]3.배수관로'!$I$46</f>
        <v>0</v>
      </c>
      <c r="N41" s="12">
        <f>VLOOKUP($C41,관부설산출!$A$5:$G$19,4,FALSE)</f>
        <v>526000</v>
      </c>
      <c r="O41" s="12">
        <f t="shared" si="59"/>
        <v>0</v>
      </c>
      <c r="P41" s="58"/>
    </row>
    <row r="42" spans="1:16" ht="21.95" customHeight="1">
      <c r="A42" s="87" t="s">
        <v>22</v>
      </c>
      <c r="B42" s="87" t="s">
        <v>122</v>
      </c>
      <c r="C42" s="87"/>
      <c r="D42" s="12">
        <f>D43</f>
        <v>24480</v>
      </c>
      <c r="E42" s="12"/>
      <c r="F42" s="12">
        <f t="shared" ref="F42:G42" si="60">F43</f>
        <v>6623</v>
      </c>
      <c r="G42" s="12">
        <f t="shared" si="60"/>
        <v>0</v>
      </c>
      <c r="H42" s="12"/>
      <c r="I42" s="12">
        <f t="shared" ref="I42:J42" si="61">I43</f>
        <v>0</v>
      </c>
      <c r="J42" s="12">
        <f t="shared" si="61"/>
        <v>0</v>
      </c>
      <c r="K42" s="12"/>
      <c r="L42" s="12">
        <f t="shared" ref="L42:M42" si="62">L43</f>
        <v>0</v>
      </c>
      <c r="M42" s="12">
        <f t="shared" si="62"/>
        <v>0</v>
      </c>
      <c r="N42" s="12"/>
      <c r="O42" s="12">
        <f>O43</f>
        <v>0</v>
      </c>
      <c r="P42" s="58"/>
    </row>
    <row r="43" spans="1:16" ht="21.95" customHeight="1">
      <c r="A43" s="87"/>
      <c r="B43" s="113" t="s">
        <v>127</v>
      </c>
      <c r="C43" s="58" t="s">
        <v>124</v>
      </c>
      <c r="D43" s="12">
        <f>SUM(D44:D46)</f>
        <v>24480</v>
      </c>
      <c r="E43" s="12"/>
      <c r="F43" s="12">
        <f t="shared" ref="F43:O43" si="63">SUM(F44:F46)</f>
        <v>6623</v>
      </c>
      <c r="G43" s="12">
        <f t="shared" si="63"/>
        <v>0</v>
      </c>
      <c r="H43" s="12"/>
      <c r="I43" s="12">
        <f t="shared" si="63"/>
        <v>0</v>
      </c>
      <c r="J43" s="12">
        <f t="shared" si="63"/>
        <v>0</v>
      </c>
      <c r="K43" s="12"/>
      <c r="L43" s="12">
        <f t="shared" si="63"/>
        <v>0</v>
      </c>
      <c r="M43" s="12">
        <f t="shared" si="63"/>
        <v>0</v>
      </c>
      <c r="N43" s="12"/>
      <c r="O43" s="12">
        <f t="shared" si="63"/>
        <v>0</v>
      </c>
      <c r="P43" s="58"/>
    </row>
    <row r="44" spans="1:16" ht="21.95" customHeight="1">
      <c r="A44" s="87"/>
      <c r="B44" s="87"/>
      <c r="C44" s="19">
        <v>80</v>
      </c>
      <c r="D44" s="12">
        <f>'[2]3.배수관로'!$F$60</f>
        <v>15920</v>
      </c>
      <c r="E44" s="12">
        <f>VLOOKUP($C44,관부설산출!$A$5:$G$19,4,FALSE)</f>
        <v>261000</v>
      </c>
      <c r="F44" s="12">
        <f t="shared" ref="F44:F46" si="64">ROUND(D44*E44/1000000,0)</f>
        <v>4155</v>
      </c>
      <c r="G44" s="12">
        <f>'[2]3.배수관로'!$G$60</f>
        <v>0</v>
      </c>
      <c r="H44" s="12">
        <f>VLOOKUP($C44,관부설산출!$A$5:$G$19,4,FALSE)</f>
        <v>261000</v>
      </c>
      <c r="I44" s="12">
        <f t="shared" ref="I44:I46" si="65">ROUND(G44*H44/1000000,0)</f>
        <v>0</v>
      </c>
      <c r="J44" s="12">
        <f>'[2]3.배수관로'!$H$60</f>
        <v>0</v>
      </c>
      <c r="K44" s="12">
        <f>VLOOKUP($C44,관부설산출!$A$5:$G$19,4,FALSE)</f>
        <v>261000</v>
      </c>
      <c r="L44" s="12">
        <f t="shared" ref="L44:L46" si="66">ROUND(J44*K44/1000000,0)</f>
        <v>0</v>
      </c>
      <c r="M44" s="12">
        <f>'[2]3.배수관로'!$I$60</f>
        <v>0</v>
      </c>
      <c r="N44" s="12">
        <f>VLOOKUP($C44,관부설산출!$A$5:$G$19,4,FALSE)</f>
        <v>261000</v>
      </c>
      <c r="O44" s="12">
        <f t="shared" ref="O44:O46" si="67">ROUND(M44*N44/1000000,0)</f>
        <v>0</v>
      </c>
      <c r="P44" s="58"/>
    </row>
    <row r="45" spans="1:16" ht="21.95" customHeight="1">
      <c r="A45" s="87"/>
      <c r="B45" s="87"/>
      <c r="C45" s="19">
        <v>100</v>
      </c>
      <c r="D45" s="12">
        <f>'[2]3.배수관로'!$F$61</f>
        <v>5760</v>
      </c>
      <c r="E45" s="12">
        <f>VLOOKUP($C45,관부설산출!$A$5:$G$19,4,FALSE)</f>
        <v>268000</v>
      </c>
      <c r="F45" s="12">
        <f t="shared" si="64"/>
        <v>1544</v>
      </c>
      <c r="G45" s="12">
        <f>'[2]3.배수관로'!$G$61</f>
        <v>0</v>
      </c>
      <c r="H45" s="12">
        <f>VLOOKUP($C45,관부설산출!$A$5:$G$19,4,FALSE)</f>
        <v>268000</v>
      </c>
      <c r="I45" s="12">
        <f t="shared" si="65"/>
        <v>0</v>
      </c>
      <c r="J45" s="12">
        <f>'[2]3.배수관로'!$H$61</f>
        <v>0</v>
      </c>
      <c r="K45" s="12">
        <f>VLOOKUP($C45,관부설산출!$A$5:$G$19,4,FALSE)</f>
        <v>268000</v>
      </c>
      <c r="L45" s="12">
        <f t="shared" si="66"/>
        <v>0</v>
      </c>
      <c r="M45" s="12">
        <f>'[2]3.배수관로'!$I$61</f>
        <v>0</v>
      </c>
      <c r="N45" s="12">
        <f>VLOOKUP($C45,관부설산출!$A$5:$G$19,4,FALSE)</f>
        <v>268000</v>
      </c>
      <c r="O45" s="12">
        <f t="shared" si="67"/>
        <v>0</v>
      </c>
      <c r="P45" s="58"/>
    </row>
    <row r="46" spans="1:16" ht="21.95" customHeight="1">
      <c r="A46" s="87"/>
      <c r="B46" s="87"/>
      <c r="C46" s="19">
        <v>200</v>
      </c>
      <c r="D46" s="12">
        <f>'[2]3.배수관로'!$F$62</f>
        <v>2800</v>
      </c>
      <c r="E46" s="12">
        <f>VLOOKUP($C46,관부설산출!$A$5:$G$19,4,FALSE)</f>
        <v>330000</v>
      </c>
      <c r="F46" s="12">
        <f t="shared" si="64"/>
        <v>924</v>
      </c>
      <c r="G46" s="12">
        <f>'[2]3.배수관로'!$G$62</f>
        <v>0</v>
      </c>
      <c r="H46" s="12">
        <f>VLOOKUP($C46,관부설산출!$A$5:$G$19,4,FALSE)</f>
        <v>330000</v>
      </c>
      <c r="I46" s="12">
        <f t="shared" si="65"/>
        <v>0</v>
      </c>
      <c r="J46" s="12">
        <f>'[2]3.배수관로'!$H$62</f>
        <v>0</v>
      </c>
      <c r="K46" s="12">
        <f>VLOOKUP($C46,관부설산출!$A$5:$G$19,4,FALSE)</f>
        <v>330000</v>
      </c>
      <c r="L46" s="12">
        <f t="shared" si="66"/>
        <v>0</v>
      </c>
      <c r="M46" s="12">
        <f>'[2]3.배수관로'!$I$62</f>
        <v>0</v>
      </c>
      <c r="N46" s="12">
        <f>VLOOKUP($C46,관부설산출!$A$5:$G$19,4,FALSE)</f>
        <v>330000</v>
      </c>
      <c r="O46" s="12">
        <f t="shared" si="67"/>
        <v>0</v>
      </c>
      <c r="P46" s="58"/>
    </row>
    <row r="47" spans="1:16" ht="21.95" customHeight="1">
      <c r="A47" s="87" t="s">
        <v>121</v>
      </c>
      <c r="B47" s="87" t="s">
        <v>122</v>
      </c>
      <c r="C47" s="87"/>
      <c r="D47" s="12">
        <f>D48</f>
        <v>0</v>
      </c>
      <c r="E47" s="12"/>
      <c r="F47" s="12">
        <f t="shared" ref="F47:G47" si="68">F48</f>
        <v>0</v>
      </c>
      <c r="G47" s="12">
        <f t="shared" si="68"/>
        <v>0</v>
      </c>
      <c r="H47" s="12"/>
      <c r="I47" s="12">
        <f t="shared" ref="I47:J47" si="69">I48</f>
        <v>0</v>
      </c>
      <c r="J47" s="12">
        <f t="shared" si="69"/>
        <v>1600</v>
      </c>
      <c r="K47" s="12"/>
      <c r="L47" s="12">
        <f t="shared" ref="L47:M47" si="70">L48</f>
        <v>528</v>
      </c>
      <c r="M47" s="12">
        <f t="shared" si="70"/>
        <v>0</v>
      </c>
      <c r="N47" s="12"/>
      <c r="O47" s="12">
        <f>O48</f>
        <v>0</v>
      </c>
      <c r="P47" s="58"/>
    </row>
    <row r="48" spans="1:16" ht="21.95" customHeight="1">
      <c r="A48" s="87"/>
      <c r="B48" s="87" t="s">
        <v>117</v>
      </c>
      <c r="C48" s="58" t="s">
        <v>122</v>
      </c>
      <c r="D48" s="12">
        <f>SUM(D49)</f>
        <v>0</v>
      </c>
      <c r="E48" s="12"/>
      <c r="F48" s="12">
        <f t="shared" ref="F48:O48" si="71">SUM(F49)</f>
        <v>0</v>
      </c>
      <c r="G48" s="12">
        <f t="shared" si="71"/>
        <v>0</v>
      </c>
      <c r="H48" s="12"/>
      <c r="I48" s="12">
        <f t="shared" si="71"/>
        <v>0</v>
      </c>
      <c r="J48" s="12">
        <f t="shared" si="71"/>
        <v>1600</v>
      </c>
      <c r="K48" s="12"/>
      <c r="L48" s="12">
        <f t="shared" si="71"/>
        <v>528</v>
      </c>
      <c r="M48" s="12">
        <f t="shared" si="71"/>
        <v>0</v>
      </c>
      <c r="N48" s="12"/>
      <c r="O48" s="12">
        <f t="shared" si="71"/>
        <v>0</v>
      </c>
      <c r="P48" s="58"/>
    </row>
    <row r="49" spans="1:16" ht="21.95" customHeight="1">
      <c r="A49" s="87"/>
      <c r="B49" s="87"/>
      <c r="C49" s="19">
        <v>200</v>
      </c>
      <c r="D49" s="12">
        <f>'[2]3.배수관로'!$F$65</f>
        <v>0</v>
      </c>
      <c r="E49" s="12">
        <f>VLOOKUP($C49,관부설산출!$A$5:$G$19,4,FALSE)</f>
        <v>330000</v>
      </c>
      <c r="F49" s="12">
        <f t="shared" ref="F49" si="72">ROUND(D49*E49/1000000,0)</f>
        <v>0</v>
      </c>
      <c r="G49" s="12">
        <f>'[2]3.배수관로'!$G$65</f>
        <v>0</v>
      </c>
      <c r="H49" s="12">
        <f>VLOOKUP($C49,관부설산출!$A$5:$G$19,4,FALSE)</f>
        <v>330000</v>
      </c>
      <c r="I49" s="12">
        <f t="shared" ref="I49" si="73">ROUND(G49*H49/1000000,0)</f>
        <v>0</v>
      </c>
      <c r="J49" s="12">
        <f>'[2]3.배수관로'!$H$65</f>
        <v>1600</v>
      </c>
      <c r="K49" s="12">
        <f>VLOOKUP($C49,관부설산출!$A$5:$G$19,4,FALSE)</f>
        <v>330000</v>
      </c>
      <c r="L49" s="12">
        <f t="shared" ref="L49" si="74">ROUND(J49*K49/1000000,0)</f>
        <v>528</v>
      </c>
      <c r="M49" s="12">
        <f>'[2]3.배수관로'!$I$65</f>
        <v>0</v>
      </c>
      <c r="N49" s="12">
        <f>VLOOKUP($C49,관부설산출!$A$5:$G$19,4,FALSE)</f>
        <v>330000</v>
      </c>
      <c r="O49" s="12">
        <f t="shared" ref="O49" si="75">ROUND(M49*N49/1000000,0)</f>
        <v>0</v>
      </c>
      <c r="P49" s="58"/>
    </row>
    <row r="50" spans="1:16" ht="24.95" customHeight="1"/>
    <row r="51" spans="1:16" ht="24.95" customHeight="1"/>
    <row r="52" spans="1:16" ht="24.95" customHeight="1"/>
    <row r="53" spans="1:16" ht="24.95" customHeight="1"/>
    <row r="54" spans="1:16" ht="24.95" customHeight="1"/>
    <row r="55" spans="1:16" ht="24.95" customHeight="1"/>
    <row r="56" spans="1:16" ht="24.95" customHeight="1"/>
    <row r="57" spans="1:16" ht="24.95" customHeight="1"/>
    <row r="58" spans="1:16" ht="24.95" customHeight="1"/>
    <row r="59" spans="1:16" ht="24.95" customHeight="1"/>
    <row r="60" spans="1:16" ht="24.95" customHeight="1"/>
    <row r="61" spans="1:16" ht="24.95" customHeight="1"/>
    <row r="62" spans="1:16" ht="24.95" customHeight="1"/>
    <row r="63" spans="1:16" ht="24.95" customHeight="1"/>
    <row r="64" spans="1:16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</sheetData>
  <mergeCells count="34">
    <mergeCell ref="M2:O2"/>
    <mergeCell ref="P2:P3"/>
    <mergeCell ref="A10:A12"/>
    <mergeCell ref="A13:A18"/>
    <mergeCell ref="B14:B18"/>
    <mergeCell ref="C2:C3"/>
    <mergeCell ref="B2:B3"/>
    <mergeCell ref="A2:A3"/>
    <mergeCell ref="D2:F2"/>
    <mergeCell ref="G2:I2"/>
    <mergeCell ref="J2:L2"/>
    <mergeCell ref="B6:B9"/>
    <mergeCell ref="B5:C5"/>
    <mergeCell ref="A4:C4"/>
    <mergeCell ref="A5:A9"/>
    <mergeCell ref="B11:B12"/>
    <mergeCell ref="B10:C10"/>
    <mergeCell ref="A19:A23"/>
    <mergeCell ref="A24:A41"/>
    <mergeCell ref="B24:C24"/>
    <mergeCell ref="B20:B23"/>
    <mergeCell ref="B19:C19"/>
    <mergeCell ref="B25:B29"/>
    <mergeCell ref="B30:B32"/>
    <mergeCell ref="B33:B35"/>
    <mergeCell ref="B38:B41"/>
    <mergeCell ref="B36:B37"/>
    <mergeCell ref="B13:C13"/>
    <mergeCell ref="B43:B46"/>
    <mergeCell ref="A42:A46"/>
    <mergeCell ref="B42:C42"/>
    <mergeCell ref="A47:A49"/>
    <mergeCell ref="B48:B49"/>
    <mergeCell ref="B47:C47"/>
  </mergeCells>
  <phoneticPr fontId="1" type="noConversion"/>
  <printOptions horizontalCentered="1"/>
  <pageMargins left="0.62992125984251968" right="0.62992125984251968" top="0.78740157480314965" bottom="0.78740157480314965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/>
  </sheetPr>
  <dimension ref="A1:O14"/>
  <sheetViews>
    <sheetView view="pageBreakPreview" zoomScaleNormal="115" zoomScaleSheetLayoutView="100" workbookViewId="0">
      <selection activeCell="G21" sqref="G21"/>
    </sheetView>
  </sheetViews>
  <sheetFormatPr defaultColWidth="10.625" defaultRowHeight="24.95" customHeight="1"/>
  <cols>
    <col min="1" max="1" width="10.625" style="1"/>
    <col min="2" max="2" width="8.625" style="1" customWidth="1"/>
    <col min="3" max="14" width="8.875" style="1" customWidth="1"/>
    <col min="15" max="15" width="8.625" style="1" customWidth="1"/>
    <col min="16" max="16384" width="10.625" style="1"/>
  </cols>
  <sheetData>
    <row r="1" spans="1:15" ht="35.1" customHeight="1">
      <c r="A1" s="4" t="s">
        <v>149</v>
      </c>
    </row>
    <row r="2" spans="1:15" ht="24.95" customHeight="1">
      <c r="A2" s="87" t="s">
        <v>128</v>
      </c>
      <c r="B2" s="87" t="s">
        <v>29</v>
      </c>
      <c r="C2" s="87" t="s">
        <v>30</v>
      </c>
      <c r="D2" s="87"/>
      <c r="E2" s="87"/>
      <c r="F2" s="87" t="s">
        <v>34</v>
      </c>
      <c r="G2" s="87"/>
      <c r="H2" s="87"/>
      <c r="I2" s="87" t="s">
        <v>35</v>
      </c>
      <c r="J2" s="87"/>
      <c r="K2" s="87"/>
      <c r="L2" s="87" t="s">
        <v>36</v>
      </c>
      <c r="M2" s="87"/>
      <c r="N2" s="87"/>
      <c r="O2" s="87" t="s">
        <v>37</v>
      </c>
    </row>
    <row r="3" spans="1:15" ht="24.95" customHeight="1">
      <c r="A3" s="87"/>
      <c r="B3" s="87"/>
      <c r="C3" s="14" t="s">
        <v>43</v>
      </c>
      <c r="D3" s="3" t="s">
        <v>38</v>
      </c>
      <c r="E3" s="14" t="s">
        <v>40</v>
      </c>
      <c r="F3" s="14" t="s">
        <v>43</v>
      </c>
      <c r="G3" s="3" t="s">
        <v>38</v>
      </c>
      <c r="H3" s="14" t="s">
        <v>40</v>
      </c>
      <c r="I3" s="14" t="s">
        <v>43</v>
      </c>
      <c r="J3" s="3" t="s">
        <v>38</v>
      </c>
      <c r="K3" s="14" t="s">
        <v>40</v>
      </c>
      <c r="L3" s="14" t="s">
        <v>43</v>
      </c>
      <c r="M3" s="3" t="s">
        <v>38</v>
      </c>
      <c r="N3" s="14" t="s">
        <v>40</v>
      </c>
      <c r="O3" s="87"/>
    </row>
    <row r="4" spans="1:15" ht="24.95" customHeight="1">
      <c r="A4" s="3" t="s">
        <v>62</v>
      </c>
      <c r="B4" s="3"/>
      <c r="C4" s="12">
        <f>SUM(C5:C14)</f>
        <v>76576</v>
      </c>
      <c r="D4" s="12"/>
      <c r="E4" s="12">
        <f t="shared" ref="E4:F4" si="0">SUM(E5:E14)</f>
        <v>20692</v>
      </c>
      <c r="F4" s="12">
        <f t="shared" si="0"/>
        <v>16127</v>
      </c>
      <c r="G4" s="12"/>
      <c r="H4" s="12">
        <f t="shared" ref="H4:I4" si="1">SUM(H5:H14)</f>
        <v>5212</v>
      </c>
      <c r="I4" s="12">
        <f t="shared" si="1"/>
        <v>59861</v>
      </c>
      <c r="J4" s="12"/>
      <c r="K4" s="12">
        <f t="shared" ref="K4:L4" si="2">SUM(K5:K14)</f>
        <v>19477</v>
      </c>
      <c r="L4" s="12">
        <f t="shared" si="2"/>
        <v>27508</v>
      </c>
      <c r="M4" s="12"/>
      <c r="N4" s="12">
        <f>SUM(N5:N14)</f>
        <v>7986</v>
      </c>
      <c r="O4" s="3"/>
    </row>
    <row r="5" spans="1:15" ht="24.95" customHeight="1">
      <c r="A5" s="3" t="s">
        <v>131</v>
      </c>
      <c r="B5" s="3">
        <v>500</v>
      </c>
      <c r="C5" s="12"/>
      <c r="D5" s="12">
        <f>VLOOKUP($B5,관부설산출!$A$5:$G$19,4,FALSE)</f>
        <v>616000</v>
      </c>
      <c r="E5" s="12">
        <f t="shared" ref="E5:E7" si="3">ROUND(C5*D5/1000000,0)</f>
        <v>0</v>
      </c>
      <c r="F5" s="12"/>
      <c r="G5" s="12">
        <f>VLOOKUP($B5,관부설산출!$A$5:$G$19,4,FALSE)</f>
        <v>616000</v>
      </c>
      <c r="H5" s="12">
        <f t="shared" ref="H5:H7" si="4">ROUND(F5*G5/1000000,0)</f>
        <v>0</v>
      </c>
      <c r="I5" s="12">
        <v>832</v>
      </c>
      <c r="J5" s="12">
        <f>VLOOKUP($B5,관부설산출!$A$5:$G$19,4,FALSE)</f>
        <v>616000</v>
      </c>
      <c r="K5" s="12">
        <f t="shared" ref="K5:K7" si="5">ROUND(I5*J5/1000000,0)</f>
        <v>513</v>
      </c>
      <c r="L5" s="12"/>
      <c r="M5" s="12">
        <f>VLOOKUP($B5,관부설산출!$A$5:$G$19,4,FALSE)</f>
        <v>616000</v>
      </c>
      <c r="N5" s="12">
        <f t="shared" ref="N5:N7" si="6">ROUND(L5*M5/1000000,0)</f>
        <v>0</v>
      </c>
      <c r="O5" s="3"/>
    </row>
    <row r="6" spans="1:15" ht="24.95" customHeight="1">
      <c r="A6" s="3" t="s">
        <v>130</v>
      </c>
      <c r="B6" s="3">
        <v>200</v>
      </c>
      <c r="C6" s="12">
        <v>10220</v>
      </c>
      <c r="D6" s="12">
        <f>VLOOKUP($B6,관부설산출!$A$5:$G$19,4,FALSE)</f>
        <v>330000</v>
      </c>
      <c r="E6" s="12">
        <f t="shared" si="3"/>
        <v>3373</v>
      </c>
      <c r="F6" s="12">
        <v>14530</v>
      </c>
      <c r="G6" s="12">
        <f>VLOOKUP($B6,관부설산출!$A$5:$G$19,4,FALSE)</f>
        <v>330000</v>
      </c>
      <c r="H6" s="12">
        <f t="shared" si="4"/>
        <v>4795</v>
      </c>
      <c r="I6" s="12">
        <v>51548</v>
      </c>
      <c r="J6" s="12">
        <f>VLOOKUP($B6,관부설산출!$A$5:$G$19,4,FALSE)</f>
        <v>330000</v>
      </c>
      <c r="K6" s="12">
        <f t="shared" si="5"/>
        <v>17011</v>
      </c>
      <c r="L6" s="12">
        <v>11686</v>
      </c>
      <c r="M6" s="12">
        <f>VLOOKUP($B6,관부설산출!$A$5:$G$19,4,FALSE)</f>
        <v>330000</v>
      </c>
      <c r="N6" s="12">
        <f t="shared" si="6"/>
        <v>3856</v>
      </c>
      <c r="O6" s="3"/>
    </row>
    <row r="7" spans="1:15" ht="24.95" customHeight="1">
      <c r="A7" s="3" t="s">
        <v>132</v>
      </c>
      <c r="B7" s="3">
        <v>80</v>
      </c>
      <c r="C7" s="12">
        <v>66356</v>
      </c>
      <c r="D7" s="12">
        <f>VLOOKUP($B7,관부설산출!$A$5:$G$19,4,FALSE)</f>
        <v>261000</v>
      </c>
      <c r="E7" s="12">
        <f t="shared" si="3"/>
        <v>17319</v>
      </c>
      <c r="F7" s="12">
        <v>1597</v>
      </c>
      <c r="G7" s="12">
        <f>VLOOKUP($B7,관부설산출!$A$5:$G$19,4,FALSE)</f>
        <v>261000</v>
      </c>
      <c r="H7" s="12">
        <f t="shared" si="4"/>
        <v>417</v>
      </c>
      <c r="I7" s="12">
        <v>7481</v>
      </c>
      <c r="J7" s="12">
        <f>VLOOKUP($B7,관부설산출!$A$5:$G$19,4,FALSE)</f>
        <v>261000</v>
      </c>
      <c r="K7" s="12">
        <f t="shared" si="5"/>
        <v>1953</v>
      </c>
      <c r="L7" s="12">
        <v>15822</v>
      </c>
      <c r="M7" s="12">
        <f>VLOOKUP($B7,관부설산출!$A$5:$G$19,4,FALSE)</f>
        <v>261000</v>
      </c>
      <c r="N7" s="12">
        <f t="shared" si="6"/>
        <v>4130</v>
      </c>
      <c r="O7" s="3"/>
    </row>
    <row r="8" spans="1:15" ht="24.95" customHeight="1">
      <c r="A8" s="3"/>
      <c r="B8" s="3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</row>
    <row r="9" spans="1:15" ht="24.95" customHeight="1">
      <c r="A9" s="3"/>
      <c r="B9" s="3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</row>
    <row r="10" spans="1:15" ht="24.95" customHeight="1">
      <c r="A10" s="3"/>
      <c r="B10" s="3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3"/>
    </row>
    <row r="11" spans="1:15" ht="24.95" customHeight="1">
      <c r="A11" s="3"/>
      <c r="B11" s="3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</row>
    <row r="12" spans="1:15" ht="24.95" customHeight="1">
      <c r="A12" s="3"/>
      <c r="B12" s="3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3"/>
    </row>
    <row r="13" spans="1:15" ht="24.9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24.9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</sheetData>
  <mergeCells count="7">
    <mergeCell ref="O2:O3"/>
    <mergeCell ref="B2:B3"/>
    <mergeCell ref="A2:A3"/>
    <mergeCell ref="C2:E2"/>
    <mergeCell ref="F2:H2"/>
    <mergeCell ref="I2:K2"/>
    <mergeCell ref="L2:N2"/>
  </mergeCells>
  <phoneticPr fontId="1" type="noConversion"/>
  <printOptions horizontalCentered="1"/>
  <pageMargins left="0.62992125984251968" right="0.62992125984251968" top="0.78740157480314965" bottom="0.78740157480314965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8"/>
  <sheetViews>
    <sheetView view="pageBreakPreview" zoomScaleSheetLayoutView="100" workbookViewId="0">
      <selection activeCell="I16" sqref="I16"/>
    </sheetView>
  </sheetViews>
  <sheetFormatPr defaultRowHeight="20.100000000000001" customHeight="1"/>
  <cols>
    <col min="1" max="1" width="10.625" style="1" customWidth="1"/>
    <col min="2" max="2" width="15.625" style="1" customWidth="1"/>
    <col min="3" max="7" width="10.625" style="1" customWidth="1"/>
    <col min="8" max="11" width="12.625" style="1" customWidth="1"/>
    <col min="12" max="16384" width="9" style="1"/>
  </cols>
  <sheetData>
    <row r="1" spans="1:8" ht="35.1" customHeight="1">
      <c r="A1" s="4" t="s">
        <v>157</v>
      </c>
    </row>
    <row r="2" spans="1:8" ht="20.100000000000001" customHeight="1">
      <c r="A2" s="87" t="s">
        <v>148</v>
      </c>
      <c r="B2" s="87"/>
      <c r="C2" s="87" t="s">
        <v>151</v>
      </c>
      <c r="D2" s="87"/>
      <c r="E2" s="87"/>
      <c r="F2" s="87"/>
      <c r="G2" s="87" t="s">
        <v>37</v>
      </c>
    </row>
    <row r="3" spans="1:8" ht="20.100000000000001" customHeight="1">
      <c r="A3" s="87"/>
      <c r="B3" s="87"/>
      <c r="C3" s="3" t="s">
        <v>30</v>
      </c>
      <c r="D3" s="3" t="s">
        <v>34</v>
      </c>
      <c r="E3" s="3" t="s">
        <v>35</v>
      </c>
      <c r="F3" s="3" t="s">
        <v>36</v>
      </c>
      <c r="G3" s="87"/>
    </row>
    <row r="4" spans="1:8" ht="20.100000000000001" customHeight="1">
      <c r="A4" s="87" t="s">
        <v>152</v>
      </c>
      <c r="B4" s="3" t="s">
        <v>62</v>
      </c>
      <c r="C4" s="12">
        <f>SUM(C5:C7)</f>
        <v>1393</v>
      </c>
      <c r="D4" s="12">
        <f t="shared" ref="D4:F4" si="0">SUM(D5:D7)</f>
        <v>2932</v>
      </c>
      <c r="E4" s="12">
        <f t="shared" si="0"/>
        <v>2932</v>
      </c>
      <c r="F4" s="12">
        <f t="shared" si="0"/>
        <v>2932</v>
      </c>
      <c r="G4" s="3"/>
    </row>
    <row r="5" spans="1:8" ht="20.100000000000001" customHeight="1">
      <c r="A5" s="87"/>
      <c r="B5" s="3" t="s">
        <v>155</v>
      </c>
      <c r="C5" s="12">
        <v>813</v>
      </c>
      <c r="D5" s="12">
        <v>2032</v>
      </c>
      <c r="E5" s="12">
        <v>2032</v>
      </c>
      <c r="F5" s="12">
        <v>2032</v>
      </c>
      <c r="G5" s="3"/>
    </row>
    <row r="6" spans="1:8" ht="20.100000000000001" customHeight="1">
      <c r="A6" s="87"/>
      <c r="B6" s="3" t="s">
        <v>153</v>
      </c>
      <c r="C6" s="12">
        <v>500</v>
      </c>
      <c r="D6" s="12">
        <v>500</v>
      </c>
      <c r="E6" s="12">
        <v>500</v>
      </c>
      <c r="F6" s="12">
        <v>500</v>
      </c>
      <c r="G6" s="3"/>
    </row>
    <row r="7" spans="1:8" ht="20.100000000000001" customHeight="1">
      <c r="A7" s="87"/>
      <c r="B7" s="3" t="s">
        <v>154</v>
      </c>
      <c r="C7" s="12">
        <v>80</v>
      </c>
      <c r="D7" s="12">
        <v>400</v>
      </c>
      <c r="E7" s="12">
        <v>400</v>
      </c>
      <c r="F7" s="12">
        <v>400</v>
      </c>
      <c r="G7" s="3"/>
    </row>
    <row r="8" spans="1:8" ht="35.1" customHeight="1">
      <c r="A8" s="4" t="s">
        <v>156</v>
      </c>
    </row>
    <row r="9" spans="1:8" ht="20.100000000000001" customHeight="1">
      <c r="A9" s="87" t="s">
        <v>148</v>
      </c>
      <c r="B9" s="87"/>
      <c r="C9" s="87" t="s">
        <v>151</v>
      </c>
      <c r="D9" s="87"/>
      <c r="E9" s="87"/>
      <c r="F9" s="87"/>
      <c r="G9" s="87" t="s">
        <v>37</v>
      </c>
    </row>
    <row r="10" spans="1:8" ht="20.100000000000001" customHeight="1">
      <c r="A10" s="87"/>
      <c r="B10" s="87"/>
      <c r="C10" s="3" t="s">
        <v>30</v>
      </c>
      <c r="D10" s="3" t="s">
        <v>34</v>
      </c>
      <c r="E10" s="3" t="s">
        <v>35</v>
      </c>
      <c r="F10" s="3" t="s">
        <v>36</v>
      </c>
      <c r="G10" s="87"/>
    </row>
    <row r="11" spans="1:8" ht="20.100000000000001" customHeight="1">
      <c r="A11" s="87" t="s">
        <v>158</v>
      </c>
      <c r="B11" s="87"/>
      <c r="C11" s="12">
        <f>C14+C15+C16+C17+C18</f>
        <v>675</v>
      </c>
      <c r="D11" s="12">
        <f t="shared" ref="D11:F11" si="1">D14+D15+D16+D17+D18</f>
        <v>2402</v>
      </c>
      <c r="E11" s="12">
        <f t="shared" si="1"/>
        <v>680</v>
      </c>
      <c r="F11" s="12">
        <f t="shared" si="1"/>
        <v>773</v>
      </c>
      <c r="G11" s="3"/>
      <c r="H11" s="21"/>
    </row>
    <row r="12" spans="1:8" ht="20.100000000000001" hidden="1" customHeight="1">
      <c r="A12" s="87" t="s">
        <v>159</v>
      </c>
      <c r="B12" s="3" t="s">
        <v>122</v>
      </c>
      <c r="C12" s="12">
        <f>SUM(C13:C14)</f>
        <v>4704</v>
      </c>
      <c r="D12" s="12">
        <f t="shared" ref="D12:F12" si="2">SUM(D13:D14)</f>
        <v>6920</v>
      </c>
      <c r="E12" s="12">
        <f t="shared" si="2"/>
        <v>3466</v>
      </c>
      <c r="F12" s="12">
        <f t="shared" si="2"/>
        <v>3559</v>
      </c>
      <c r="G12" s="3"/>
    </row>
    <row r="13" spans="1:8" ht="20.100000000000001" hidden="1" customHeight="1">
      <c r="A13" s="87"/>
      <c r="B13" s="3" t="s">
        <v>136</v>
      </c>
      <c r="C13" s="12">
        <v>4437</v>
      </c>
      <c r="D13" s="12">
        <v>6306</v>
      </c>
      <c r="E13" s="12">
        <v>2970</v>
      </c>
      <c r="F13" s="12">
        <v>2970</v>
      </c>
      <c r="G13" s="3"/>
    </row>
    <row r="14" spans="1:8" ht="20.100000000000001" customHeight="1">
      <c r="A14" s="87"/>
      <c r="B14" s="3" t="s">
        <v>160</v>
      </c>
      <c r="C14" s="12">
        <v>267</v>
      </c>
      <c r="D14" s="12">
        <v>614</v>
      </c>
      <c r="E14" s="12">
        <v>496</v>
      </c>
      <c r="F14" s="12">
        <v>589</v>
      </c>
      <c r="G14" s="3"/>
    </row>
    <row r="15" spans="1:8" ht="20.100000000000001" customHeight="1">
      <c r="A15" s="87" t="s">
        <v>161</v>
      </c>
      <c r="B15" s="87"/>
      <c r="C15" s="12">
        <v>174</v>
      </c>
      <c r="D15" s="12">
        <v>123</v>
      </c>
      <c r="E15" s="12">
        <v>150</v>
      </c>
      <c r="F15" s="12">
        <v>150</v>
      </c>
      <c r="G15" s="3"/>
    </row>
    <row r="16" spans="1:8" ht="20.100000000000001" customHeight="1">
      <c r="A16" s="87" t="s">
        <v>162</v>
      </c>
      <c r="B16" s="87"/>
      <c r="C16" s="12">
        <v>220</v>
      </c>
      <c r="D16" s="12">
        <v>293</v>
      </c>
      <c r="E16" s="12"/>
      <c r="F16" s="12"/>
      <c r="G16" s="3"/>
    </row>
    <row r="17" spans="1:7" ht="20.100000000000001" customHeight="1">
      <c r="A17" s="87" t="s">
        <v>163</v>
      </c>
      <c r="B17" s="87"/>
      <c r="C17" s="12"/>
      <c r="D17" s="12">
        <v>1338</v>
      </c>
      <c r="E17" s="12"/>
      <c r="F17" s="12"/>
      <c r="G17" s="3"/>
    </row>
    <row r="18" spans="1:7" ht="20.100000000000001" customHeight="1">
      <c r="A18" s="87" t="s">
        <v>164</v>
      </c>
      <c r="B18" s="87"/>
      <c r="C18" s="12">
        <v>14</v>
      </c>
      <c r="D18" s="12">
        <v>34</v>
      </c>
      <c r="E18" s="12">
        <v>34</v>
      </c>
      <c r="F18" s="12">
        <v>34</v>
      </c>
      <c r="G18" s="3"/>
    </row>
  </sheetData>
  <mergeCells count="13">
    <mergeCell ref="A18:B18"/>
    <mergeCell ref="A2:B3"/>
    <mergeCell ref="G2:G3"/>
    <mergeCell ref="C2:F2"/>
    <mergeCell ref="A4:A7"/>
    <mergeCell ref="C9:F9"/>
    <mergeCell ref="G9:G10"/>
    <mergeCell ref="A9:B10"/>
    <mergeCell ref="A11:B11"/>
    <mergeCell ref="A12:A14"/>
    <mergeCell ref="A15:B15"/>
    <mergeCell ref="A16:B16"/>
    <mergeCell ref="A17:B17"/>
  </mergeCells>
  <phoneticPr fontId="1" type="noConversion"/>
  <printOptions horizontalCentered="1"/>
  <pageMargins left="0.62992125984251968" right="0.62992125984251968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9"/>
  <sheetViews>
    <sheetView showZeros="0" view="pageBreakPreview" zoomScaleNormal="115" zoomScaleSheetLayoutView="100" workbookViewId="0">
      <selection activeCell="N41" sqref="N41"/>
    </sheetView>
  </sheetViews>
  <sheetFormatPr defaultColWidth="10.625" defaultRowHeight="20.100000000000001" customHeight="1"/>
  <cols>
    <col min="1" max="1" width="8.625" style="1" customWidth="1"/>
    <col min="2" max="2" width="17.5" style="1" customWidth="1"/>
    <col min="3" max="3" width="6.625" style="1" customWidth="1"/>
    <col min="4" max="4" width="8.625" style="1" customWidth="1"/>
    <col min="5" max="5" width="10.625" style="1" customWidth="1"/>
    <col min="6" max="7" width="8.625" style="1" customWidth="1"/>
    <col min="8" max="8" width="10.625" style="1" customWidth="1"/>
    <col min="9" max="10" width="8.625" style="1" customWidth="1"/>
    <col min="11" max="11" width="10.625" style="1" customWidth="1"/>
    <col min="12" max="13" width="8.625" style="1" customWidth="1"/>
    <col min="14" max="14" width="10.625" style="1" customWidth="1"/>
    <col min="15" max="15" width="8.625" style="1" customWidth="1"/>
    <col min="16" max="16384" width="10.625" style="1"/>
  </cols>
  <sheetData>
    <row r="1" spans="1:15" ht="35.1" customHeight="1">
      <c r="A1" s="4" t="s">
        <v>208</v>
      </c>
    </row>
    <row r="2" spans="1:15" ht="24.95" customHeight="1">
      <c r="A2" s="114" t="s">
        <v>128</v>
      </c>
      <c r="B2" s="114" t="s">
        <v>209</v>
      </c>
      <c r="C2" s="115" t="s">
        <v>217</v>
      </c>
      <c r="D2" s="114" t="s">
        <v>218</v>
      </c>
      <c r="E2" s="114"/>
      <c r="F2" s="114"/>
      <c r="G2" s="114" t="s">
        <v>219</v>
      </c>
      <c r="H2" s="114"/>
      <c r="I2" s="114"/>
      <c r="J2" s="114" t="s">
        <v>220</v>
      </c>
      <c r="K2" s="114"/>
      <c r="L2" s="114"/>
      <c r="M2" s="114" t="s">
        <v>221</v>
      </c>
      <c r="N2" s="114"/>
      <c r="O2" s="114"/>
    </row>
    <row r="3" spans="1:15" ht="24.95" customHeight="1">
      <c r="A3" s="114"/>
      <c r="B3" s="114"/>
      <c r="C3" s="115"/>
      <c r="D3" s="39" t="s">
        <v>43</v>
      </c>
      <c r="E3" s="38" t="s">
        <v>38</v>
      </c>
      <c r="F3" s="39" t="s">
        <v>40</v>
      </c>
      <c r="G3" s="39" t="s">
        <v>43</v>
      </c>
      <c r="H3" s="38" t="s">
        <v>38</v>
      </c>
      <c r="I3" s="39" t="s">
        <v>40</v>
      </c>
      <c r="J3" s="39" t="s">
        <v>43</v>
      </c>
      <c r="K3" s="38" t="s">
        <v>38</v>
      </c>
      <c r="L3" s="39" t="s">
        <v>40</v>
      </c>
      <c r="M3" s="39" t="s">
        <v>43</v>
      </c>
      <c r="N3" s="38" t="s">
        <v>38</v>
      </c>
      <c r="O3" s="39" t="s">
        <v>40</v>
      </c>
    </row>
    <row r="4" spans="1:15" ht="20.100000000000001" customHeight="1">
      <c r="A4" s="89" t="s">
        <v>222</v>
      </c>
      <c r="B4" s="89"/>
      <c r="C4" s="90"/>
      <c r="D4" s="10">
        <f>D5+D8+D11+D14</f>
        <v>0</v>
      </c>
      <c r="E4" s="10"/>
      <c r="F4" s="10">
        <f t="shared" ref="F4:G4" si="0">F5+F8+F11+F14</f>
        <v>0</v>
      </c>
      <c r="G4" s="10">
        <f t="shared" si="0"/>
        <v>0</v>
      </c>
      <c r="H4" s="10"/>
      <c r="I4" s="10">
        <f t="shared" ref="I4:J4" si="1">I5+I8+I11+I14</f>
        <v>0</v>
      </c>
      <c r="J4" s="10">
        <f t="shared" si="1"/>
        <v>3140</v>
      </c>
      <c r="K4" s="10"/>
      <c r="L4" s="10">
        <f t="shared" ref="L4:O4" si="2">L5+L8+L11+L14</f>
        <v>1297</v>
      </c>
      <c r="M4" s="10">
        <f t="shared" si="2"/>
        <v>0</v>
      </c>
      <c r="N4" s="10"/>
      <c r="O4" s="10">
        <f t="shared" si="2"/>
        <v>0</v>
      </c>
    </row>
    <row r="5" spans="1:15" ht="20.100000000000001" customHeight="1">
      <c r="A5" s="113" t="s">
        <v>210</v>
      </c>
      <c r="B5" s="113" t="s">
        <v>211</v>
      </c>
      <c r="C5" s="36" t="s">
        <v>215</v>
      </c>
      <c r="D5" s="10">
        <f>SUM(D6:D7)</f>
        <v>0</v>
      </c>
      <c r="E5" s="10"/>
      <c r="F5" s="10">
        <f t="shared" ref="F5:G5" si="3">SUM(F6:F7)</f>
        <v>0</v>
      </c>
      <c r="G5" s="10">
        <f t="shared" si="3"/>
        <v>0</v>
      </c>
      <c r="H5" s="10"/>
      <c r="I5" s="10">
        <f t="shared" ref="I5:J5" si="4">SUM(I6:I7)</f>
        <v>0</v>
      </c>
      <c r="J5" s="10">
        <f t="shared" si="4"/>
        <v>350</v>
      </c>
      <c r="K5" s="10"/>
      <c r="L5" s="10">
        <f t="shared" ref="L5:O5" si="5">SUM(L6:L7)</f>
        <v>150</v>
      </c>
      <c r="M5" s="10">
        <f t="shared" si="5"/>
        <v>0</v>
      </c>
      <c r="N5" s="10"/>
      <c r="O5" s="10">
        <f t="shared" si="5"/>
        <v>0</v>
      </c>
    </row>
    <row r="6" spans="1:15" ht="20.100000000000001" customHeight="1">
      <c r="A6" s="113"/>
      <c r="B6" s="87"/>
      <c r="C6" s="40">
        <v>150</v>
      </c>
      <c r="D6" s="10">
        <f>'[2]5.안정화'!$F$6</f>
        <v>0</v>
      </c>
      <c r="E6" s="10">
        <f>VLOOKUP($C6,관부설산출!$A$5:$G$19,4,FALSE)</f>
        <v>304000</v>
      </c>
      <c r="F6" s="10">
        <f t="shared" ref="F6:F16" si="6">ROUND(D6*E6/1000000,0)</f>
        <v>0</v>
      </c>
      <c r="G6" s="10">
        <f>'[2]5.안정화'!$G$6</f>
        <v>0</v>
      </c>
      <c r="H6" s="10">
        <f>VLOOKUP($C6,관부설산출!$A$5:$G$19,4,FALSE)</f>
        <v>304000</v>
      </c>
      <c r="I6" s="10">
        <f t="shared" ref="I6:I7" si="7">ROUND(G6*H6/1000000,0)</f>
        <v>0</v>
      </c>
      <c r="J6" s="10">
        <f>'[2]5.안정화'!$H$6</f>
        <v>310</v>
      </c>
      <c r="K6" s="10">
        <f>VLOOKUP($C6,관부설산출!$A$5:$G$19,4,FALSE)</f>
        <v>304000</v>
      </c>
      <c r="L6" s="10">
        <f t="shared" ref="L6:L7" si="8">ROUND(J6*K6/1000000,0)</f>
        <v>94</v>
      </c>
      <c r="M6" s="10">
        <f>'[2]5.안정화'!$I$6</f>
        <v>0</v>
      </c>
      <c r="N6" s="10">
        <f>VLOOKUP($C6,관부설산출!$A$5:$G$19,4,FALSE)</f>
        <v>304000</v>
      </c>
      <c r="O6" s="10">
        <f t="shared" ref="O6:O7" si="9">ROUND(M6*N6/1000000,0)</f>
        <v>0</v>
      </c>
    </row>
    <row r="7" spans="1:15" ht="20.100000000000001" customHeight="1">
      <c r="A7" s="113"/>
      <c r="B7" s="87"/>
      <c r="C7" s="36" t="s">
        <v>216</v>
      </c>
      <c r="D7" s="10">
        <f>'[2]5.안정화'!$F$7</f>
        <v>0</v>
      </c>
      <c r="E7" s="10"/>
      <c r="F7" s="10">
        <f t="shared" si="6"/>
        <v>0</v>
      </c>
      <c r="G7" s="10">
        <f>'[2]5.안정화'!$G$7</f>
        <v>0</v>
      </c>
      <c r="H7" s="10"/>
      <c r="I7" s="10">
        <f t="shared" si="7"/>
        <v>0</v>
      </c>
      <c r="J7" s="10">
        <f>'[2]5.안정화'!$H$7</f>
        <v>40</v>
      </c>
      <c r="K7" s="10">
        <v>1411314</v>
      </c>
      <c r="L7" s="10">
        <f t="shared" si="8"/>
        <v>56</v>
      </c>
      <c r="M7" s="10">
        <f>'[2]5.안정화'!$I$7</f>
        <v>0</v>
      </c>
      <c r="N7" s="10"/>
      <c r="O7" s="10">
        <f t="shared" si="9"/>
        <v>0</v>
      </c>
    </row>
    <row r="8" spans="1:15" ht="20.100000000000001" customHeight="1">
      <c r="A8" s="113"/>
      <c r="B8" s="113" t="s">
        <v>212</v>
      </c>
      <c r="C8" s="36" t="s">
        <v>215</v>
      </c>
      <c r="D8" s="10">
        <f>SUM(D9:D10)</f>
        <v>0</v>
      </c>
      <c r="E8" s="10"/>
      <c r="F8" s="10">
        <f t="shared" ref="F8" si="10">SUM(F9:F10)</f>
        <v>0</v>
      </c>
      <c r="G8" s="10">
        <f t="shared" ref="G8" si="11">SUM(G9:G10)</f>
        <v>0</v>
      </c>
      <c r="H8" s="10"/>
      <c r="I8" s="10">
        <f t="shared" ref="I8" si="12">SUM(I9:I10)</f>
        <v>0</v>
      </c>
      <c r="J8" s="10">
        <f t="shared" ref="J8" si="13">SUM(J9:J10)</f>
        <v>270</v>
      </c>
      <c r="K8" s="10"/>
      <c r="L8" s="10">
        <f t="shared" ref="L8" si="14">SUM(L9:L10)</f>
        <v>394</v>
      </c>
      <c r="M8" s="10">
        <f t="shared" ref="M8" si="15">SUM(M9:M10)</f>
        <v>0</v>
      </c>
      <c r="N8" s="10"/>
      <c r="O8" s="10">
        <f t="shared" ref="O8" si="16">SUM(O9:O10)</f>
        <v>0</v>
      </c>
    </row>
    <row r="9" spans="1:15" ht="20.100000000000001" customHeight="1">
      <c r="A9" s="113"/>
      <c r="B9" s="87"/>
      <c r="C9" s="40">
        <v>100</v>
      </c>
      <c r="D9" s="10">
        <f>'[2]5.안정화'!$F$9</f>
        <v>0</v>
      </c>
      <c r="E9" s="10">
        <f>VLOOKUP($C9,관부설산출!$A$5:$G$19,4,FALSE)</f>
        <v>268000</v>
      </c>
      <c r="F9" s="10">
        <f t="shared" si="6"/>
        <v>0</v>
      </c>
      <c r="G9" s="10">
        <f>'[2]5.안정화'!$G$9</f>
        <v>0</v>
      </c>
      <c r="H9" s="10">
        <f>VLOOKUP($C9,관부설산출!$A$5:$G$19,4,FALSE)</f>
        <v>268000</v>
      </c>
      <c r="I9" s="10">
        <f t="shared" ref="I9:I10" si="17">ROUND(G9*H9/1000000,0)</f>
        <v>0</v>
      </c>
      <c r="J9" s="10">
        <f>'[2]5.안정화'!$H$9</f>
        <v>0</v>
      </c>
      <c r="K9" s="10">
        <f>VLOOKUP($C9,관부설산출!$A$5:$G$19,4,FALSE)</f>
        <v>268000</v>
      </c>
      <c r="L9" s="10">
        <f t="shared" ref="L9:L10" si="18">ROUND(J9*K9/1000000,0)</f>
        <v>0</v>
      </c>
      <c r="M9" s="10">
        <f>'[2]5.안정화'!$I$9</f>
        <v>0</v>
      </c>
      <c r="N9" s="10">
        <f>VLOOKUP($C9,관부설산출!$A$5:$G$19,4,FALSE)</f>
        <v>268000</v>
      </c>
      <c r="O9" s="10">
        <f t="shared" ref="O9:O10" si="19">ROUND(M9*N9/1000000,0)</f>
        <v>0</v>
      </c>
    </row>
    <row r="10" spans="1:15" ht="20.100000000000001" customHeight="1">
      <c r="A10" s="113"/>
      <c r="B10" s="87"/>
      <c r="C10" s="36" t="s">
        <v>216</v>
      </c>
      <c r="D10" s="10">
        <f>'[2]5.안정화'!$F$10</f>
        <v>0</v>
      </c>
      <c r="E10" s="10"/>
      <c r="F10" s="10">
        <f t="shared" si="6"/>
        <v>0</v>
      </c>
      <c r="G10" s="10">
        <f>'[2]5.안정화'!$G$10</f>
        <v>0</v>
      </c>
      <c r="H10" s="10"/>
      <c r="I10" s="10">
        <f t="shared" si="17"/>
        <v>0</v>
      </c>
      <c r="J10" s="10">
        <f>'[2]5.안정화'!$H$10</f>
        <v>270</v>
      </c>
      <c r="K10" s="10">
        <v>1460406</v>
      </c>
      <c r="L10" s="10">
        <f t="shared" si="18"/>
        <v>394</v>
      </c>
      <c r="M10" s="10">
        <f>'[2]5.안정화'!$I$10</f>
        <v>0</v>
      </c>
      <c r="N10" s="10"/>
      <c r="O10" s="10">
        <f t="shared" si="19"/>
        <v>0</v>
      </c>
    </row>
    <row r="11" spans="1:15" ht="20.100000000000001" customHeight="1">
      <c r="A11" s="113"/>
      <c r="B11" s="113" t="s">
        <v>213</v>
      </c>
      <c r="C11" s="36" t="s">
        <v>215</v>
      </c>
      <c r="D11" s="10">
        <f>SUM(D12:D13)</f>
        <v>0</v>
      </c>
      <c r="E11" s="10"/>
      <c r="F11" s="10">
        <f t="shared" ref="F11" si="20">SUM(F12:F13)</f>
        <v>0</v>
      </c>
      <c r="G11" s="10">
        <f t="shared" ref="G11" si="21">SUM(G12:G13)</f>
        <v>0</v>
      </c>
      <c r="H11" s="10"/>
      <c r="I11" s="10">
        <f t="shared" ref="I11" si="22">SUM(I12:I13)</f>
        <v>0</v>
      </c>
      <c r="J11" s="10">
        <f t="shared" ref="J11" si="23">SUM(J12:J13)</f>
        <v>320</v>
      </c>
      <c r="K11" s="10"/>
      <c r="L11" s="10">
        <f t="shared" ref="L11" si="24">SUM(L12:L13)</f>
        <v>84</v>
      </c>
      <c r="M11" s="10">
        <f t="shared" ref="M11" si="25">SUM(M12:M13)</f>
        <v>0</v>
      </c>
      <c r="N11" s="10"/>
      <c r="O11" s="10">
        <f t="shared" ref="O11" si="26">SUM(O12:O13)</f>
        <v>0</v>
      </c>
    </row>
    <row r="12" spans="1:15" ht="20.100000000000001" customHeight="1">
      <c r="A12" s="113"/>
      <c r="B12" s="87"/>
      <c r="C12" s="40">
        <v>80</v>
      </c>
      <c r="D12" s="10">
        <f>'[2]5.안정화'!$F$12</f>
        <v>0</v>
      </c>
      <c r="E12" s="10">
        <f>VLOOKUP($C12,관부설산출!$A$5:$G$19,4,FALSE)</f>
        <v>261000</v>
      </c>
      <c r="F12" s="10">
        <f t="shared" si="6"/>
        <v>0</v>
      </c>
      <c r="G12" s="10">
        <f>'[2]5.안정화'!$G$12</f>
        <v>0</v>
      </c>
      <c r="H12" s="10">
        <f>VLOOKUP($C12,관부설산출!$A$5:$G$19,4,FALSE)</f>
        <v>261000</v>
      </c>
      <c r="I12" s="10">
        <f t="shared" ref="I12:I13" si="27">ROUND(G12*H12/1000000,0)</f>
        <v>0</v>
      </c>
      <c r="J12" s="10">
        <f>'[2]5.안정화'!$H$12</f>
        <v>320</v>
      </c>
      <c r="K12" s="10">
        <f>VLOOKUP($C12,관부설산출!$A$5:$G$19,4,FALSE)</f>
        <v>261000</v>
      </c>
      <c r="L12" s="10">
        <f t="shared" ref="L12:L13" si="28">ROUND(J12*K12/1000000,0)</f>
        <v>84</v>
      </c>
      <c r="M12" s="10">
        <f>'[2]5.안정화'!$I$12</f>
        <v>0</v>
      </c>
      <c r="N12" s="10">
        <f>VLOOKUP($C12,관부설산출!$A$5:$G$19,4,FALSE)</f>
        <v>261000</v>
      </c>
      <c r="O12" s="10">
        <f t="shared" ref="O12:O13" si="29">ROUND(M12*N12/1000000,0)</f>
        <v>0</v>
      </c>
    </row>
    <row r="13" spans="1:15" ht="20.100000000000001" customHeight="1">
      <c r="A13" s="113"/>
      <c r="B13" s="87"/>
      <c r="C13" s="36" t="s">
        <v>216</v>
      </c>
      <c r="D13" s="10">
        <f>'[2]5.안정화'!$F$13</f>
        <v>0</v>
      </c>
      <c r="E13" s="10"/>
      <c r="F13" s="10">
        <f t="shared" si="6"/>
        <v>0</v>
      </c>
      <c r="G13" s="10">
        <f>'[2]5.안정화'!$G$13</f>
        <v>0</v>
      </c>
      <c r="H13" s="10"/>
      <c r="I13" s="10">
        <f t="shared" si="27"/>
        <v>0</v>
      </c>
      <c r="J13" s="10">
        <f>'[2]5.안정화'!$H$13</f>
        <v>0</v>
      </c>
      <c r="K13" s="10"/>
      <c r="L13" s="10">
        <f t="shared" si="28"/>
        <v>0</v>
      </c>
      <c r="M13" s="10">
        <f>'[2]5.안정화'!$I$13</f>
        <v>0</v>
      </c>
      <c r="N13" s="10"/>
      <c r="O13" s="10">
        <f t="shared" si="29"/>
        <v>0</v>
      </c>
    </row>
    <row r="14" spans="1:15" ht="20.100000000000001" customHeight="1">
      <c r="A14" s="113"/>
      <c r="B14" s="113" t="s">
        <v>214</v>
      </c>
      <c r="C14" s="36" t="s">
        <v>215</v>
      </c>
      <c r="D14" s="10">
        <f>SUM(D15:D16)</f>
        <v>0</v>
      </c>
      <c r="E14" s="10"/>
      <c r="F14" s="10">
        <f t="shared" ref="F14" si="30">SUM(F15:F16)</f>
        <v>0</v>
      </c>
      <c r="G14" s="10">
        <f t="shared" ref="G14" si="31">SUM(G15:G16)</f>
        <v>0</v>
      </c>
      <c r="H14" s="10"/>
      <c r="I14" s="10">
        <f t="shared" ref="I14" si="32">SUM(I15:I16)</f>
        <v>0</v>
      </c>
      <c r="J14" s="10">
        <f t="shared" ref="J14" si="33">SUM(J15:J16)</f>
        <v>2200</v>
      </c>
      <c r="K14" s="10"/>
      <c r="L14" s="10">
        <f t="shared" ref="L14" si="34">SUM(L15:L16)</f>
        <v>669</v>
      </c>
      <c r="M14" s="10">
        <f t="shared" ref="M14" si="35">SUM(M15:M16)</f>
        <v>0</v>
      </c>
      <c r="N14" s="10"/>
      <c r="O14" s="10">
        <f t="shared" ref="O14" si="36">SUM(O15:O16)</f>
        <v>0</v>
      </c>
    </row>
    <row r="15" spans="1:15" ht="20.100000000000001" customHeight="1">
      <c r="A15" s="113"/>
      <c r="B15" s="87"/>
      <c r="C15" s="40">
        <v>150</v>
      </c>
      <c r="D15" s="10">
        <f>'[2]5.안정화'!$F$15</f>
        <v>0</v>
      </c>
      <c r="E15" s="10">
        <f>VLOOKUP($C15,관부설산출!$A$5:$G$19,4,FALSE)</f>
        <v>304000</v>
      </c>
      <c r="F15" s="10">
        <f t="shared" si="6"/>
        <v>0</v>
      </c>
      <c r="G15" s="10">
        <f>'[2]5.안정화'!$G$15</f>
        <v>0</v>
      </c>
      <c r="H15" s="10">
        <f>VLOOKUP($C15,관부설산출!$A$5:$G$19,4,FALSE)</f>
        <v>304000</v>
      </c>
      <c r="I15" s="10">
        <f t="shared" ref="I15:I16" si="37">ROUND(G15*H15/1000000,0)</f>
        <v>0</v>
      </c>
      <c r="J15" s="10">
        <f>'[2]5.안정화'!$H$15</f>
        <v>2200</v>
      </c>
      <c r="K15" s="10">
        <f>VLOOKUP($C15,관부설산출!$A$5:$G$19,4,FALSE)</f>
        <v>304000</v>
      </c>
      <c r="L15" s="10">
        <f t="shared" ref="L15:L16" si="38">ROUND(J15*K15/1000000,0)</f>
        <v>669</v>
      </c>
      <c r="M15" s="10">
        <f>'[2]5.안정화'!$I$15</f>
        <v>0</v>
      </c>
      <c r="N15" s="10">
        <f>VLOOKUP($C15,관부설산출!$A$5:$G$19,4,FALSE)</f>
        <v>304000</v>
      </c>
      <c r="O15" s="10">
        <f t="shared" ref="O15:O16" si="39">ROUND(M15*N15/1000000,0)</f>
        <v>0</v>
      </c>
    </row>
    <row r="16" spans="1:15" ht="20.100000000000001" customHeight="1">
      <c r="A16" s="113"/>
      <c r="B16" s="87"/>
      <c r="C16" s="36" t="s">
        <v>216</v>
      </c>
      <c r="D16" s="10">
        <f>'[2]5.안정화'!$F$16</f>
        <v>0</v>
      </c>
      <c r="E16" s="10"/>
      <c r="F16" s="10">
        <f t="shared" si="6"/>
        <v>0</v>
      </c>
      <c r="G16" s="10">
        <f>'[2]5.안정화'!$G$16</f>
        <v>0</v>
      </c>
      <c r="H16" s="10"/>
      <c r="I16" s="10">
        <f t="shared" si="37"/>
        <v>0</v>
      </c>
      <c r="J16" s="10">
        <f>'[2]5.안정화'!$H$16</f>
        <v>0</v>
      </c>
      <c r="K16" s="10"/>
      <c r="L16" s="10">
        <f t="shared" si="38"/>
        <v>0</v>
      </c>
      <c r="M16" s="10">
        <f>'[2]5.안정화'!$I$16</f>
        <v>0</v>
      </c>
      <c r="N16" s="10"/>
      <c r="O16" s="10">
        <f t="shared" si="39"/>
        <v>0</v>
      </c>
    </row>
    <row r="29" spans="9:9" ht="20.100000000000001" customHeight="1">
      <c r="I29" s="41">
        <v>1411</v>
      </c>
    </row>
  </sheetData>
  <mergeCells count="13">
    <mergeCell ref="M2:O2"/>
    <mergeCell ref="A4:C4"/>
    <mergeCell ref="C2:C3"/>
    <mergeCell ref="D2:F2"/>
    <mergeCell ref="G2:I2"/>
    <mergeCell ref="J2:L2"/>
    <mergeCell ref="A2:A3"/>
    <mergeCell ref="B2:B3"/>
    <mergeCell ref="A5:A16"/>
    <mergeCell ref="B5:B7"/>
    <mergeCell ref="B8:B10"/>
    <mergeCell ref="B11:B13"/>
    <mergeCell ref="B14:B1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16</vt:i4>
      </vt:variant>
      <vt:variant>
        <vt:lpstr>이름이 지정된 범위</vt:lpstr>
      </vt:variant>
      <vt:variant>
        <vt:i4>9</vt:i4>
      </vt:variant>
    </vt:vector>
  </HeadingPairs>
  <TitlesOfParts>
    <vt:vector size="25" baseType="lpstr">
      <vt:lpstr>재원조달계획</vt:lpstr>
      <vt:lpstr>사업비집계</vt:lpstr>
      <vt:lpstr>1.송수공사비</vt:lpstr>
      <vt:lpstr>2.배수지공사비</vt:lpstr>
      <vt:lpstr>3.가압장공사비</vt:lpstr>
      <vt:lpstr>4.배수공사비</vt:lpstr>
      <vt:lpstr>5.노후관로개량</vt:lpstr>
      <vt:lpstr>6.유지관리</vt:lpstr>
      <vt:lpstr>7.상수도안정화</vt:lpstr>
      <vt:lpstr>8.국비지원</vt:lpstr>
      <vt:lpstr>단가-&gt;</vt:lpstr>
      <vt:lpstr>가압장산출</vt:lpstr>
      <vt:lpstr>배수지산출</vt:lpstr>
      <vt:lpstr>관부설산출</vt:lpstr>
      <vt:lpstr>사업시행별 사업비</vt:lpstr>
      <vt:lpstr>Sheet1</vt:lpstr>
      <vt:lpstr>'3.가압장공사비'!Print_Area</vt:lpstr>
      <vt:lpstr>'6.유지관리'!Print_Area</vt:lpstr>
      <vt:lpstr>'7.상수도안정화'!Print_Area</vt:lpstr>
      <vt:lpstr>'8.국비지원'!Print_Area</vt:lpstr>
      <vt:lpstr>사업비집계!Print_Area</vt:lpstr>
      <vt:lpstr>재원조달계획!Print_Area</vt:lpstr>
      <vt:lpstr>'3.가압장공사비'!Print_Titles</vt:lpstr>
      <vt:lpstr>'4.배수공사비'!Print_Titles</vt:lpstr>
      <vt:lpstr>'8.국비지원'!Print_Titles</vt:lpstr>
    </vt:vector>
  </TitlesOfParts>
  <Company>withus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withus</dc:creator>
  <cp:lastModifiedBy>admin</cp:lastModifiedBy>
  <cp:lastPrinted>2015-04-01T04:18:37Z</cp:lastPrinted>
  <dcterms:created xsi:type="dcterms:W3CDTF">2015-03-13T00:35:21Z</dcterms:created>
  <dcterms:modified xsi:type="dcterms:W3CDTF">2016-04-30T08:46:00Z</dcterms:modified>
</cp:coreProperties>
</file>