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" yWindow="0" windowWidth="14385" windowHeight="14430" tabRatio="759" activeTab="1"/>
  </bookViews>
  <sheets>
    <sheet name="1.3 계획인구(내포신도시지역)" sheetId="17" r:id="rId1"/>
    <sheet name="내포신도시인구계획" sheetId="2" r:id="rId2"/>
    <sheet name="인구유입(NEW)" sheetId="3" r:id="rId3"/>
    <sheet name="추세선" sheetId="4" r:id="rId4"/>
    <sheet name="생활용수" sheetId="9" r:id="rId5"/>
    <sheet name="가정용수" sheetId="15" r:id="rId6"/>
    <sheet name="비가정용수" sheetId="14" r:id="rId7"/>
    <sheet name="출력안함☞" sheetId="8" r:id="rId8"/>
    <sheet name="블록별용적율및연면적" sheetId="11" r:id="rId9"/>
    <sheet name="내포신도시_비가정용수량" sheetId="13" r:id="rId10"/>
    <sheet name="Sheet5" sheetId="12" r:id="rId11"/>
  </sheets>
  <externalReferences>
    <externalReference r:id="rId12"/>
    <externalReference r:id="rId13"/>
  </externalReferences>
  <definedNames>
    <definedName name="_xlnm._FilterDatabase" localSheetId="6" hidden="1">비가정용수!$B$1:$B$72</definedName>
    <definedName name="CCTV적재차량경비">#REF!</definedName>
    <definedName name="CCTV적재차량노무비">#REF!</definedName>
    <definedName name="CCTV적재차량재료비">#REF!</definedName>
    <definedName name="CCTV카메라경비">#REF!</definedName>
    <definedName name="CCTV카메라노무비">#REF!</definedName>
    <definedName name="CCTV카메라재료비">#REF!</definedName>
    <definedName name="_xlnm.Database">#REF!</definedName>
    <definedName name="KATESYSTEM경비">#REF!</definedName>
    <definedName name="KATE탑재차경비">#REF!</definedName>
    <definedName name="KATE탑재차노무비">#REF!</definedName>
    <definedName name="KATE탑재차재료비">#REF!</definedName>
    <definedName name="_xlnm.Print_Area" localSheetId="5">가정용수!$A$3:$L$23</definedName>
    <definedName name="_xlnm.Print_Area" localSheetId="1">내포신도시인구계획!$A$1:$H$44</definedName>
    <definedName name="_xlnm.Print_Area" localSheetId="6">비가정용수!$A$3:$L$23</definedName>
    <definedName name="_xlnm.Print_Area" localSheetId="4">생활용수!$A$3:$L$23</definedName>
    <definedName name="_xlnm.Print_Area" localSheetId="2">'인구유입(NEW)'!$AE$1:$AP$20</definedName>
    <definedName name="_xlnm.Print_Area" localSheetId="3">추세선!$A$1:$E$70</definedName>
    <definedName name="SW기사">#REF!</definedName>
    <definedName name="건축목공">#REF!</definedName>
    <definedName name="고급기술자">#REF!</definedName>
    <definedName name="공기압축기경비">#REF!</definedName>
    <definedName name="공기압축기노무비">#REF!</definedName>
    <definedName name="공기압축기재료비">#REF!</definedName>
    <definedName name="내면보수차경비">#REF!</definedName>
    <definedName name="내면보수차노무비">#REF!</definedName>
    <definedName name="내면보수차재료비">#REF!</definedName>
    <definedName name="디이젤엔진20경비">#REF!</definedName>
    <definedName name="디이젤엔진20노무비">#REF!</definedName>
    <definedName name="디이젤엔진20재료비">#REF!</definedName>
    <definedName name="디이젤엔진7경비">#REF!</definedName>
    <definedName name="디이젤엔진7노무비">#REF!</definedName>
    <definedName name="디이젤엔진7재료비">#REF!</definedName>
    <definedName name="물가조사">#REF!</definedName>
    <definedName name="물막이공경비">#REF!</definedName>
    <definedName name="물막이공노무비">#REF!</definedName>
    <definedName name="물막이공재료비">#REF!</definedName>
    <definedName name="미장공">#REF!</definedName>
    <definedName name="발전기25kw경비">#REF!</definedName>
    <definedName name="발전기25kw노무비">#REF!</definedName>
    <definedName name="발전기25kw재료비">#REF!</definedName>
    <definedName name="발전기60kw경비">#REF!</definedName>
    <definedName name="발전기60kw노무비">#REF!</definedName>
    <definedName name="발전기60kw재료비">#REF!</definedName>
    <definedName name="발전기탑재차경비">#REF!</definedName>
    <definedName name="발전기탑재차노무비">#REF!</definedName>
    <definedName name="발전기탑재차재료비">#REF!</definedName>
    <definedName name="방수공">#REF!</definedName>
    <definedName name="보수기1000">#REF!</definedName>
    <definedName name="보수기1100">#REF!</definedName>
    <definedName name="보수기1200">#REF!</definedName>
    <definedName name="보수기250">#REF!</definedName>
    <definedName name="보수기300">#REF!</definedName>
    <definedName name="보수기350">#REF!</definedName>
    <definedName name="보수기400450">#REF!</definedName>
    <definedName name="보수기500">#REF!</definedName>
    <definedName name="보수기600700">#REF!</definedName>
    <definedName name="보수기800">#REF!</definedName>
    <definedName name="보수기900">#REF!</definedName>
    <definedName name="보통인부">#REF!</definedName>
    <definedName name="비계공">#REF!</definedName>
    <definedName name="양수기100경비">#REF!</definedName>
    <definedName name="양수기150경비">#REF!</definedName>
    <definedName name="작업반장">#REF!</definedName>
    <definedName name="중급기술자">#REF!</definedName>
    <definedName name="천공기차경비">#REF!</definedName>
    <definedName name="천공기차노무비">#REF!</definedName>
    <definedName name="천공기차재료비">#REF!</definedName>
    <definedName name="초급기술자">#REF!</definedName>
    <definedName name="콘크리트공">#REF!</definedName>
    <definedName name="크레인차25경비">#REF!</definedName>
    <definedName name="크레인차25노무비">#REF!</definedName>
    <definedName name="크레인차25재료비">#REF!</definedName>
    <definedName name="특별인부">#REF!</definedName>
    <definedName name="포설공">#REF!</definedName>
    <definedName name="포장공">#REF!</definedName>
    <definedName name="형틀목공">#REF!</definedName>
    <definedName name="활석공">#REF!</definedName>
  </definedNames>
  <calcPr calcId="124519"/>
</workbook>
</file>

<file path=xl/calcChain.xml><?xml version="1.0" encoding="utf-8"?>
<calcChain xmlns="http://schemas.openxmlformats.org/spreadsheetml/2006/main">
  <c r="H50" i="2"/>
  <c r="G50"/>
  <c r="F50"/>
  <c r="E50"/>
  <c r="D50"/>
  <c r="B4" i="13" l="1"/>
  <c r="C4"/>
  <c r="B5"/>
  <c r="C5"/>
  <c r="B6"/>
  <c r="C6"/>
  <c r="B7"/>
  <c r="C7"/>
  <c r="B8"/>
  <c r="C8"/>
  <c r="C3"/>
  <c r="B3"/>
  <c r="E54" i="2" l="1"/>
  <c r="F54"/>
  <c r="G54"/>
  <c r="H54"/>
  <c r="D54"/>
  <c r="E14"/>
  <c r="E15" s="1"/>
  <c r="D13"/>
  <c r="F20"/>
  <c r="G21"/>
  <c r="H21" s="1"/>
  <c r="E22"/>
  <c r="E20" s="1"/>
  <c r="G22"/>
  <c r="H22" s="1"/>
  <c r="L52" i="3"/>
  <c r="M8" i="14"/>
  <c r="M39"/>
  <c r="M42"/>
  <c r="F1"/>
  <c r="H5"/>
  <c r="I5" s="1"/>
  <c r="J5" s="1"/>
  <c r="K5" s="1"/>
  <c r="M6"/>
  <c r="M7"/>
  <c r="D11"/>
  <c r="E11"/>
  <c r="H16"/>
  <c r="I16"/>
  <c r="J16" s="1"/>
  <c r="K16" s="1"/>
  <c r="D22"/>
  <c r="E22"/>
  <c r="E26"/>
  <c r="G26" s="1"/>
  <c r="I26" s="1"/>
  <c r="K26" s="1"/>
  <c r="M38"/>
  <c r="D43"/>
  <c r="E43"/>
  <c r="D54"/>
  <c r="E54"/>
  <c r="D64"/>
  <c r="E64"/>
  <c r="F1" i="15"/>
  <c r="H5"/>
  <c r="I5" s="1"/>
  <c r="J5"/>
  <c r="K5" s="1"/>
  <c r="D11"/>
  <c r="E11"/>
  <c r="H16"/>
  <c r="I16" s="1"/>
  <c r="J16" s="1"/>
  <c r="K16" s="1"/>
  <c r="D22"/>
  <c r="E22"/>
  <c r="E26"/>
  <c r="G26" s="1"/>
  <c r="I26" s="1"/>
  <c r="K26" s="1"/>
  <c r="F1" i="9"/>
  <c r="H5"/>
  <c r="I5"/>
  <c r="J5" s="1"/>
  <c r="K5" s="1"/>
  <c r="D11"/>
  <c r="E11"/>
  <c r="H16"/>
  <c r="I16" s="1"/>
  <c r="J16" s="1"/>
  <c r="K16" s="1"/>
  <c r="D22"/>
  <c r="E22"/>
  <c r="E26"/>
  <c r="G26"/>
  <c r="I26" s="1"/>
  <c r="K26" s="1"/>
  <c r="H38"/>
  <c r="I38" s="1"/>
  <c r="J38" s="1"/>
  <c r="K38" s="1"/>
  <c r="D44"/>
  <c r="E44"/>
  <c r="H49"/>
  <c r="I49" s="1"/>
  <c r="J49" s="1"/>
  <c r="K49" s="1"/>
  <c r="D55"/>
  <c r="E55"/>
  <c r="B3" i="4"/>
  <c r="E3"/>
  <c r="G40" i="3" s="1"/>
  <c r="E4" i="4"/>
  <c r="E5"/>
  <c r="I41" i="3" s="1"/>
  <c r="I54" s="1"/>
  <c r="E6" i="4"/>
  <c r="E7"/>
  <c r="K41" i="3" s="1"/>
  <c r="E8" i="4"/>
  <c r="L41" i="3" s="1"/>
  <c r="E9" i="4"/>
  <c r="M41" i="3" s="1"/>
  <c r="E10" i="4"/>
  <c r="E11"/>
  <c r="O41" i="3" s="1"/>
  <c r="E12" i="4"/>
  <c r="P41" i="3" s="1"/>
  <c r="P54" s="1"/>
  <c r="E13" i="4"/>
  <c r="E14" s="1"/>
  <c r="E15" s="1"/>
  <c r="E16" s="1"/>
  <c r="H3" i="3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L3"/>
  <c r="AM3" s="1"/>
  <c r="AN3" s="1"/>
  <c r="AO3" s="1"/>
  <c r="G4"/>
  <c r="W4"/>
  <c r="X4"/>
  <c r="G5"/>
  <c r="AK5" s="1"/>
  <c r="R5"/>
  <c r="S5"/>
  <c r="T5"/>
  <c r="U5"/>
  <c r="V5"/>
  <c r="W5"/>
  <c r="X5"/>
  <c r="Y5"/>
  <c r="Z5"/>
  <c r="AA5"/>
  <c r="G6"/>
  <c r="AK6" s="1"/>
  <c r="R6"/>
  <c r="S6"/>
  <c r="T6"/>
  <c r="U6"/>
  <c r="V6"/>
  <c r="W6"/>
  <c r="X6"/>
  <c r="Y6"/>
  <c r="Z6"/>
  <c r="AA6"/>
  <c r="G7"/>
  <c r="AK7" s="1"/>
  <c r="R7"/>
  <c r="S7"/>
  <c r="T7"/>
  <c r="U7"/>
  <c r="V7"/>
  <c r="W7"/>
  <c r="X7"/>
  <c r="Y7"/>
  <c r="Z7"/>
  <c r="AO7" s="1"/>
  <c r="AA7"/>
  <c r="G8"/>
  <c r="AK8" s="1"/>
  <c r="R8"/>
  <c r="S8"/>
  <c r="T8"/>
  <c r="U8"/>
  <c r="AN8" s="1"/>
  <c r="V8"/>
  <c r="X8"/>
  <c r="Y8"/>
  <c r="Z8"/>
  <c r="AA8"/>
  <c r="D9"/>
  <c r="E9"/>
  <c r="X9"/>
  <c r="AH9"/>
  <c r="AI9"/>
  <c r="G10"/>
  <c r="AB10"/>
  <c r="AK10"/>
  <c r="H14"/>
  <c r="I14" s="1"/>
  <c r="J14"/>
  <c r="K14" s="1"/>
  <c r="L14" s="1"/>
  <c r="M14" s="1"/>
  <c r="N14" s="1"/>
  <c r="O14" s="1"/>
  <c r="P14" s="1"/>
  <c r="Q14" s="1"/>
  <c r="R14" s="1"/>
  <c r="S14"/>
  <c r="T14" s="1"/>
  <c r="U14" s="1"/>
  <c r="V14" s="1"/>
  <c r="W14" s="1"/>
  <c r="X14" s="1"/>
  <c r="Y14" s="1"/>
  <c r="Z14" s="1"/>
  <c r="AA14" s="1"/>
  <c r="AL14"/>
  <c r="AM14" s="1"/>
  <c r="AN14" s="1"/>
  <c r="AO14" s="1"/>
  <c r="G15"/>
  <c r="L15"/>
  <c r="G16"/>
  <c r="H16"/>
  <c r="I16"/>
  <c r="J16"/>
  <c r="K16"/>
  <c r="L16"/>
  <c r="M16"/>
  <c r="N16"/>
  <c r="O16"/>
  <c r="P16"/>
  <c r="AK16"/>
  <c r="D5" i="2" s="1"/>
  <c r="D34" s="1"/>
  <c r="G17" i="3"/>
  <c r="G18"/>
  <c r="G19"/>
  <c r="L19"/>
  <c r="AH20"/>
  <c r="AI20"/>
  <c r="H34"/>
  <c r="I34" s="1"/>
  <c r="J34" s="1"/>
  <c r="K34" s="1"/>
  <c r="L34" s="1"/>
  <c r="M34" s="1"/>
  <c r="N34" s="1"/>
  <c r="O34" s="1"/>
  <c r="P34" s="1"/>
  <c r="Q34" s="1"/>
  <c r="R34" s="1"/>
  <c r="S34" s="1"/>
  <c r="T34" s="1"/>
  <c r="U34" s="1"/>
  <c r="V34" s="1"/>
  <c r="W34" s="1"/>
  <c r="X34" s="1"/>
  <c r="Y34" s="1"/>
  <c r="Z34" s="1"/>
  <c r="AA34" s="1"/>
  <c r="H36"/>
  <c r="I36"/>
  <c r="I5" s="1"/>
  <c r="J36"/>
  <c r="J5"/>
  <c r="K36"/>
  <c r="K5" s="1"/>
  <c r="L36"/>
  <c r="L5" s="1"/>
  <c r="M36"/>
  <c r="M5" s="1"/>
  <c r="N36"/>
  <c r="O36"/>
  <c r="O5" s="1"/>
  <c r="P36"/>
  <c r="P5" s="1"/>
  <c r="D40"/>
  <c r="E40"/>
  <c r="H41"/>
  <c r="J41"/>
  <c r="K40" s="1"/>
  <c r="N41"/>
  <c r="N40" s="1"/>
  <c r="Q41"/>
  <c r="G42"/>
  <c r="X42"/>
  <c r="H47"/>
  <c r="I47"/>
  <c r="J47" s="1"/>
  <c r="K47" s="1"/>
  <c r="L47" s="1"/>
  <c r="M47" s="1"/>
  <c r="N47" s="1"/>
  <c r="O47" s="1"/>
  <c r="P47" s="1"/>
  <c r="Q47" s="1"/>
  <c r="R47" s="1"/>
  <c r="S47" s="1"/>
  <c r="T47" s="1"/>
  <c r="U47" s="1"/>
  <c r="V47" s="1"/>
  <c r="W47" s="1"/>
  <c r="X47" s="1"/>
  <c r="Y47" s="1"/>
  <c r="Z47" s="1"/>
  <c r="AA47" s="1"/>
  <c r="Q48"/>
  <c r="AD48" s="1"/>
  <c r="AC48"/>
  <c r="AE48"/>
  <c r="K48" s="1"/>
  <c r="J48" s="1"/>
  <c r="Q49"/>
  <c r="Q36" s="1"/>
  <c r="AD36" s="1"/>
  <c r="AC49"/>
  <c r="AE49"/>
  <c r="L50"/>
  <c r="AE50" s="1"/>
  <c r="K50" s="1"/>
  <c r="AC50"/>
  <c r="L51"/>
  <c r="AC51"/>
  <c r="Q52"/>
  <c r="AC52"/>
  <c r="AE52"/>
  <c r="K52" s="1"/>
  <c r="D53"/>
  <c r="E53"/>
  <c r="K54"/>
  <c r="Q54"/>
  <c r="G55"/>
  <c r="G58"/>
  <c r="H58"/>
  <c r="I58"/>
  <c r="J58"/>
  <c r="K58"/>
  <c r="L58"/>
  <c r="M58"/>
  <c r="N58"/>
  <c r="O58"/>
  <c r="P58"/>
  <c r="K57"/>
  <c r="M40" i="14"/>
  <c r="M10"/>
  <c r="G20" i="2"/>
  <c r="D22"/>
  <c r="D20" s="1"/>
  <c r="K19" i="3"/>
  <c r="L39"/>
  <c r="L8" s="1"/>
  <c r="Q15"/>
  <c r="P48"/>
  <c r="O48" s="1"/>
  <c r="O15" s="1"/>
  <c r="L18"/>
  <c r="AE51"/>
  <c r="K51" s="1"/>
  <c r="Q51"/>
  <c r="P51" s="1"/>
  <c r="Q19"/>
  <c r="S41"/>
  <c r="S54" s="1"/>
  <c r="G8" i="15"/>
  <c r="G40" i="14"/>
  <c r="G51" s="1"/>
  <c r="M9"/>
  <c r="M41"/>
  <c r="G7" i="15"/>
  <c r="K41" i="14"/>
  <c r="Q5" i="3"/>
  <c r="R51"/>
  <c r="Q60" s="1"/>
  <c r="AD51"/>
  <c r="Q18"/>
  <c r="G19" i="15"/>
  <c r="C29" s="1"/>
  <c r="E17" i="4"/>
  <c r="U41" i="3" s="1"/>
  <c r="T41"/>
  <c r="P35"/>
  <c r="P15"/>
  <c r="Q35"/>
  <c r="Q4" s="1"/>
  <c r="N48"/>
  <c r="N15" s="1"/>
  <c r="E18" i="4"/>
  <c r="V41" i="3" s="1"/>
  <c r="P4"/>
  <c r="G61" i="14"/>
  <c r="G8" s="1"/>
  <c r="G19" s="1"/>
  <c r="C29" s="1"/>
  <c r="R18" i="3"/>
  <c r="M48"/>
  <c r="N35" s="1"/>
  <c r="N4" s="1"/>
  <c r="M57"/>
  <c r="N57"/>
  <c r="V54"/>
  <c r="L57"/>
  <c r="M35"/>
  <c r="M4" s="1"/>
  <c r="O51" l="1"/>
  <c r="P38" s="1"/>
  <c r="P7" s="1"/>
  <c r="P60"/>
  <c r="P18"/>
  <c r="G41" i="14"/>
  <c r="G52" s="1"/>
  <c r="G62" s="1"/>
  <c r="G9" s="1"/>
  <c r="G9" i="9" s="1"/>
  <c r="G42"/>
  <c r="G53" s="1"/>
  <c r="AK18" i="3"/>
  <c r="D7" i="2" s="1"/>
  <c r="D38" s="1"/>
  <c r="G9" i="15"/>
  <c r="G20" s="1"/>
  <c r="C30" s="1"/>
  <c r="O40" i="3"/>
  <c r="O54"/>
  <c r="M15"/>
  <c r="O35"/>
  <c r="O4" s="1"/>
  <c r="S51"/>
  <c r="T51" s="1"/>
  <c r="S60" s="1"/>
  <c r="O57"/>
  <c r="L55"/>
  <c r="P57"/>
  <c r="J54"/>
  <c r="J53" s="1"/>
  <c r="AD49"/>
  <c r="AN5"/>
  <c r="E19" i="4"/>
  <c r="J50" i="3"/>
  <c r="K17"/>
  <c r="L37"/>
  <c r="L6" s="1"/>
  <c r="AB36"/>
  <c r="AC36" s="1"/>
  <c r="H5"/>
  <c r="J10" i="15"/>
  <c r="J43" i="9"/>
  <c r="J42" i="14"/>
  <c r="G43" i="9"/>
  <c r="G42" i="14"/>
  <c r="G53" s="1"/>
  <c r="G63" s="1"/>
  <c r="G10" s="1"/>
  <c r="G10" i="15"/>
  <c r="AK19" i="3"/>
  <c r="D8" i="2" s="1"/>
  <c r="D39" s="1"/>
  <c r="AM4" i="3"/>
  <c r="T54"/>
  <c r="T40"/>
  <c r="T35" s="1"/>
  <c r="K18"/>
  <c r="K60"/>
  <c r="J51"/>
  <c r="K38" s="1"/>
  <c r="K7" s="1"/>
  <c r="L38"/>
  <c r="L7" s="1"/>
  <c r="K55"/>
  <c r="K56" s="1"/>
  <c r="K66" s="1"/>
  <c r="N5"/>
  <c r="AM5" s="1"/>
  <c r="R52"/>
  <c r="I48"/>
  <c r="J35"/>
  <c r="K35"/>
  <c r="I57"/>
  <c r="R60"/>
  <c r="AD52"/>
  <c r="P52" s="1"/>
  <c r="P61" s="1"/>
  <c r="N54"/>
  <c r="J15"/>
  <c r="K61"/>
  <c r="J52"/>
  <c r="J61" s="1"/>
  <c r="M40"/>
  <c r="M54"/>
  <c r="O60"/>
  <c r="Q38"/>
  <c r="G18" i="15"/>
  <c r="C28" s="1"/>
  <c r="J39" i="14"/>
  <c r="J7" i="15"/>
  <c r="J40" i="9"/>
  <c r="H20" i="2"/>
  <c r="L35" i="3"/>
  <c r="J57"/>
  <c r="K15"/>
  <c r="K42" i="9"/>
  <c r="K9" i="15"/>
  <c r="AN7" i="3"/>
  <c r="G41" i="9"/>
  <c r="AK17" i="3"/>
  <c r="D6" i="2" s="1"/>
  <c r="D35" s="1"/>
  <c r="M11" i="14"/>
  <c r="G40" i="9"/>
  <c r="G51" s="1"/>
  <c r="G39" i="14"/>
  <c r="G50" s="1"/>
  <c r="G9" i="3"/>
  <c r="Q16"/>
  <c r="R48"/>
  <c r="L17"/>
  <c r="Q50"/>
  <c r="K59"/>
  <c r="R49"/>
  <c r="R41"/>
  <c r="L20"/>
  <c r="AN6"/>
  <c r="AO5"/>
  <c r="AK4"/>
  <c r="G43"/>
  <c r="M43" i="14"/>
  <c r="K53" i="3"/>
  <c r="J40"/>
  <c r="G20"/>
  <c r="AO6"/>
  <c r="G21" i="14"/>
  <c r="C31" s="1"/>
  <c r="G20"/>
  <c r="C30" s="1"/>
  <c r="G52" i="9"/>
  <c r="G54"/>
  <c r="Q53" i="3"/>
  <c r="P53"/>
  <c r="U54"/>
  <c r="U40"/>
  <c r="V40"/>
  <c r="L54"/>
  <c r="L40"/>
  <c r="G60" i="14"/>
  <c r="Q40" i="3"/>
  <c r="H54"/>
  <c r="H40"/>
  <c r="G10" i="9"/>
  <c r="P40" i="3"/>
  <c r="G53"/>
  <c r="G56" s="1"/>
  <c r="G8" i="9"/>
  <c r="I40" i="3"/>
  <c r="N53" l="1"/>
  <c r="W41"/>
  <c r="E20" i="4"/>
  <c r="U51" i="3"/>
  <c r="S18"/>
  <c r="T18"/>
  <c r="O18"/>
  <c r="N51"/>
  <c r="Q55"/>
  <c r="Q56" s="1"/>
  <c r="R50"/>
  <c r="Q17"/>
  <c r="Q20" s="1"/>
  <c r="AD50"/>
  <c r="P50" s="1"/>
  <c r="I40" i="9"/>
  <c r="I7" i="15"/>
  <c r="I39" i="14"/>
  <c r="I52" i="3"/>
  <c r="J39" s="1"/>
  <c r="J8" s="1"/>
  <c r="I61"/>
  <c r="J19"/>
  <c r="J4"/>
  <c r="J60"/>
  <c r="U18"/>
  <c r="V51"/>
  <c r="T60"/>
  <c r="G21" i="15"/>
  <c r="C31" s="1"/>
  <c r="J17" i="3"/>
  <c r="I50"/>
  <c r="J37" s="1"/>
  <c r="J6" s="1"/>
  <c r="J55"/>
  <c r="J56" s="1"/>
  <c r="J66" s="1"/>
  <c r="K8" i="15"/>
  <c r="K41" i="9"/>
  <c r="K40" i="14"/>
  <c r="J8" i="15"/>
  <c r="J41" i="9"/>
  <c r="J40" i="14"/>
  <c r="L4" i="3"/>
  <c r="L9" s="1"/>
  <c r="L42"/>
  <c r="R19"/>
  <c r="Q61"/>
  <c r="S52"/>
  <c r="O53"/>
  <c r="G6" i="15"/>
  <c r="G38" i="14"/>
  <c r="AK9" i="3"/>
  <c r="G39" i="9"/>
  <c r="AK15" i="3"/>
  <c r="R54"/>
  <c r="R40"/>
  <c r="R35" s="1"/>
  <c r="R42" s="1"/>
  <c r="R43" s="1"/>
  <c r="S40"/>
  <c r="K20"/>
  <c r="AD38"/>
  <c r="Q7"/>
  <c r="H48"/>
  <c r="I35" s="1"/>
  <c r="I15"/>
  <c r="H57"/>
  <c r="J59"/>
  <c r="K37"/>
  <c r="K6" s="1"/>
  <c r="K4"/>
  <c r="T53"/>
  <c r="I39" i="9"/>
  <c r="I6" i="15"/>
  <c r="I38" i="14"/>
  <c r="L43" i="3"/>
  <c r="K7" i="15"/>
  <c r="K39" i="14"/>
  <c r="K40" i="9"/>
  <c r="R16" i="3"/>
  <c r="Q58"/>
  <c r="S49"/>
  <c r="R55"/>
  <c r="S48"/>
  <c r="R15"/>
  <c r="Q57"/>
  <c r="J42" i="9"/>
  <c r="J41" i="14"/>
  <c r="J9" i="15"/>
  <c r="AD35" i="3"/>
  <c r="P19"/>
  <c r="O52"/>
  <c r="Q39"/>
  <c r="K39"/>
  <c r="K8" s="1"/>
  <c r="I51"/>
  <c r="J18"/>
  <c r="J38"/>
  <c r="J7" s="1"/>
  <c r="I60"/>
  <c r="T4"/>
  <c r="T9" s="1"/>
  <c r="T42"/>
  <c r="T43" s="1"/>
  <c r="AL5"/>
  <c r="AB5"/>
  <c r="R4"/>
  <c r="G7" i="14"/>
  <c r="M53" i="3"/>
  <c r="L53"/>
  <c r="L56"/>
  <c r="L66" s="1"/>
  <c r="U35"/>
  <c r="G21" i="9"/>
  <c r="C31" s="1"/>
  <c r="U53" i="3"/>
  <c r="V53"/>
  <c r="G19" i="9"/>
  <c r="C29" s="1"/>
  <c r="H53" i="3"/>
  <c r="I53"/>
  <c r="V35"/>
  <c r="G20" i="9"/>
  <c r="C30" s="1"/>
  <c r="M51" i="3" l="1"/>
  <c r="N18"/>
  <c r="N60"/>
  <c r="J20"/>
  <c r="O38"/>
  <c r="O7" s="1"/>
  <c r="I59"/>
  <c r="E21" i="4"/>
  <c r="X41" i="3"/>
  <c r="W54"/>
  <c r="W53" s="1"/>
  <c r="W40"/>
  <c r="O50"/>
  <c r="P37" s="1"/>
  <c r="P17"/>
  <c r="P20" s="1"/>
  <c r="P55"/>
  <c r="P56" s="1"/>
  <c r="P66" s="1"/>
  <c r="Q37"/>
  <c r="P59"/>
  <c r="O19"/>
  <c r="N52"/>
  <c r="N61" s="1"/>
  <c r="G17" i="15"/>
  <c r="G11"/>
  <c r="H39" i="14"/>
  <c r="L39" s="1"/>
  <c r="H7" i="15"/>
  <c r="H40" i="9"/>
  <c r="AP5" i="3"/>
  <c r="AO16"/>
  <c r="H5" i="2" s="1"/>
  <c r="AL16" i="3"/>
  <c r="E5" i="2" s="1"/>
  <c r="AM16" i="3"/>
  <c r="F5" i="2" s="1"/>
  <c r="AN16" i="3"/>
  <c r="G5" i="2" s="1"/>
  <c r="K42" i="3"/>
  <c r="K43" s="1"/>
  <c r="R53"/>
  <c r="R56"/>
  <c r="S53"/>
  <c r="G50" i="9"/>
  <c r="G55" s="1"/>
  <c r="G44"/>
  <c r="R61" i="3"/>
  <c r="T52"/>
  <c r="S19"/>
  <c r="V18"/>
  <c r="U60"/>
  <c r="W51"/>
  <c r="J42"/>
  <c r="J43" s="1"/>
  <c r="O61"/>
  <c r="R58"/>
  <c r="S16"/>
  <c r="T49"/>
  <c r="I4"/>
  <c r="H15"/>
  <c r="G57"/>
  <c r="H35"/>
  <c r="I17"/>
  <c r="I20" s="1"/>
  <c r="H50"/>
  <c r="I37" s="1"/>
  <c r="J9"/>
  <c r="I39"/>
  <c r="I8" s="1"/>
  <c r="H52"/>
  <c r="H61" s="1"/>
  <c r="I19"/>
  <c r="S55"/>
  <c r="S56" s="1"/>
  <c r="T48"/>
  <c r="R57"/>
  <c r="S15"/>
  <c r="K9"/>
  <c r="AK20"/>
  <c r="D4" i="2"/>
  <c r="P39" i="3"/>
  <c r="P8" s="1"/>
  <c r="H51"/>
  <c r="I38" s="1"/>
  <c r="I7" s="1"/>
  <c r="H60"/>
  <c r="I18"/>
  <c r="AD39"/>
  <c r="Q8"/>
  <c r="R20"/>
  <c r="I55"/>
  <c r="I56" s="1"/>
  <c r="I66" s="1"/>
  <c r="S35"/>
  <c r="G49" i="14"/>
  <c r="G43"/>
  <c r="S50" i="3"/>
  <c r="R17"/>
  <c r="Q59"/>
  <c r="V4"/>
  <c r="V9" s="1"/>
  <c r="V42"/>
  <c r="V43" s="1"/>
  <c r="R9"/>
  <c r="U42"/>
  <c r="U43" s="1"/>
  <c r="U4"/>
  <c r="U9" s="1"/>
  <c r="G18" i="14"/>
  <c r="G7" i="9"/>
  <c r="Y41" i="3" l="1"/>
  <c r="E22" i="4"/>
  <c r="N38" i="3"/>
  <c r="N7" s="1"/>
  <c r="L60"/>
  <c r="M38"/>
  <c r="M7" s="1"/>
  <c r="AM7" s="1"/>
  <c r="M60"/>
  <c r="M18"/>
  <c r="H59"/>
  <c r="O39"/>
  <c r="O8" s="1"/>
  <c r="X40"/>
  <c r="X43" s="1"/>
  <c r="X54"/>
  <c r="X53" s="1"/>
  <c r="W39"/>
  <c r="P42"/>
  <c r="P43" s="1"/>
  <c r="P6"/>
  <c r="P9" s="1"/>
  <c r="I6"/>
  <c r="I42"/>
  <c r="I43" s="1"/>
  <c r="I9"/>
  <c r="G59" i="14"/>
  <c r="G54"/>
  <c r="I51" i="9"/>
  <c r="K51"/>
  <c r="L40"/>
  <c r="H51"/>
  <c r="J51"/>
  <c r="D33" i="2"/>
  <c r="D32" s="1"/>
  <c r="D3"/>
  <c r="W18" i="3"/>
  <c r="X51"/>
  <c r="V60"/>
  <c r="U52"/>
  <c r="T19"/>
  <c r="S61"/>
  <c r="K18" i="15"/>
  <c r="K28" s="1"/>
  <c r="I18"/>
  <c r="G28" s="1"/>
  <c r="J18"/>
  <c r="I28" s="1"/>
  <c r="H18"/>
  <c r="E28" s="1"/>
  <c r="L7"/>
  <c r="H4" i="3"/>
  <c r="G22" i="15"/>
  <c r="C27"/>
  <c r="C32" s="1"/>
  <c r="N50" i="3"/>
  <c r="O17"/>
  <c r="O20" s="1"/>
  <c r="O55"/>
  <c r="O56" s="1"/>
  <c r="O66" s="1"/>
  <c r="I42" i="9"/>
  <c r="I41" i="14"/>
  <c r="I9" i="15"/>
  <c r="R59" i="3"/>
  <c r="S17"/>
  <c r="S20" s="1"/>
  <c r="T50"/>
  <c r="S4"/>
  <c r="S9" s="1"/>
  <c r="S42"/>
  <c r="S43" s="1"/>
  <c r="H38"/>
  <c r="H18"/>
  <c r="G60"/>
  <c r="S57"/>
  <c r="T15"/>
  <c r="U48"/>
  <c r="H19"/>
  <c r="G61"/>
  <c r="H39"/>
  <c r="G59"/>
  <c r="H37"/>
  <c r="H17"/>
  <c r="H55"/>
  <c r="H56" s="1"/>
  <c r="H66" s="1"/>
  <c r="S58"/>
  <c r="T16"/>
  <c r="U49"/>
  <c r="N19"/>
  <c r="M52"/>
  <c r="N39" s="1"/>
  <c r="N8" s="1"/>
  <c r="M61"/>
  <c r="AD37"/>
  <c r="Q6"/>
  <c r="Q9" s="1"/>
  <c r="Q42"/>
  <c r="Q43" s="1"/>
  <c r="O59"/>
  <c r="G18" i="9"/>
  <c r="C28" i="14"/>
  <c r="H20" i="3" l="1"/>
  <c r="Z41"/>
  <c r="E23" i="4"/>
  <c r="AA41" i="3" s="1"/>
  <c r="Y54"/>
  <c r="Y53" s="1"/>
  <c r="Y40"/>
  <c r="Y35" s="1"/>
  <c r="W42"/>
  <c r="W43" s="1"/>
  <c r="W8"/>
  <c r="AL4"/>
  <c r="X18"/>
  <c r="Y51"/>
  <c r="W60"/>
  <c r="AN4"/>
  <c r="AN9" s="1"/>
  <c r="T20"/>
  <c r="S59"/>
  <c r="U50"/>
  <c r="T17"/>
  <c r="N17"/>
  <c r="N20" s="1"/>
  <c r="M50"/>
  <c r="N55"/>
  <c r="N56" s="1"/>
  <c r="N66" s="1"/>
  <c r="T58"/>
  <c r="U16"/>
  <c r="V49"/>
  <c r="T55"/>
  <c r="T56" s="1"/>
  <c r="H7"/>
  <c r="AB38"/>
  <c r="AC38" s="1"/>
  <c r="N59"/>
  <c r="T61"/>
  <c r="V52"/>
  <c r="U19"/>
  <c r="H8"/>
  <c r="G6" i="14"/>
  <c r="G64"/>
  <c r="L61" i="3"/>
  <c r="M39"/>
  <c r="M8" s="1"/>
  <c r="AM8" s="1"/>
  <c r="M19"/>
  <c r="H6"/>
  <c r="O37"/>
  <c r="H42"/>
  <c r="H43" s="1"/>
  <c r="D27" i="2"/>
  <c r="D51" s="1"/>
  <c r="D26"/>
  <c r="V48" i="3"/>
  <c r="U55"/>
  <c r="U56" s="1"/>
  <c r="T57"/>
  <c r="U15"/>
  <c r="C28" i="9"/>
  <c r="J38" i="14"/>
  <c r="J39" i="9"/>
  <c r="AN15" i="3"/>
  <c r="AO8" l="1"/>
  <c r="W9"/>
  <c r="AA40"/>
  <c r="AA35" s="1"/>
  <c r="AA54"/>
  <c r="Y42"/>
  <c r="Y43" s="1"/>
  <c r="Y4"/>
  <c r="AB35"/>
  <c r="AC35" s="1"/>
  <c r="J6" i="15"/>
  <c r="Z40" i="3"/>
  <c r="Z35" s="1"/>
  <c r="Z54"/>
  <c r="Z53" s="1"/>
  <c r="AL6"/>
  <c r="V15"/>
  <c r="W48"/>
  <c r="U57"/>
  <c r="V16"/>
  <c r="W49"/>
  <c r="U58"/>
  <c r="L59"/>
  <c r="M17"/>
  <c r="M20" s="1"/>
  <c r="M37"/>
  <c r="M55"/>
  <c r="M56" s="1"/>
  <c r="M66" s="1"/>
  <c r="D58" i="2"/>
  <c r="AL8" i="3"/>
  <c r="AB8"/>
  <c r="O42"/>
  <c r="O43" s="1"/>
  <c r="O6"/>
  <c r="O9" s="1"/>
  <c r="I10" i="15"/>
  <c r="I42" i="14"/>
  <c r="I43" i="9"/>
  <c r="G17" i="14"/>
  <c r="G11"/>
  <c r="G6" i="9"/>
  <c r="M59" i="3"/>
  <c r="T59"/>
  <c r="U17"/>
  <c r="U20" s="1"/>
  <c r="V50"/>
  <c r="V55" s="1"/>
  <c r="V56" s="1"/>
  <c r="H9"/>
  <c r="D28" i="2"/>
  <c r="AB39" i="3"/>
  <c r="AC39" s="1"/>
  <c r="W52"/>
  <c r="U61"/>
  <c r="V19"/>
  <c r="AL7"/>
  <c r="AB7"/>
  <c r="N37"/>
  <c r="Y18"/>
  <c r="Z51"/>
  <c r="X60"/>
  <c r="H6" i="15"/>
  <c r="H38" i="14"/>
  <c r="H39" i="9"/>
  <c r="AM15" i="3"/>
  <c r="AL15"/>
  <c r="J44" i="9"/>
  <c r="J50"/>
  <c r="G4" i="2"/>
  <c r="J43" i="14"/>
  <c r="J11" i="15"/>
  <c r="AA4" i="3" l="1"/>
  <c r="AA9" s="1"/>
  <c r="AA42"/>
  <c r="AA43" s="1"/>
  <c r="Z42"/>
  <c r="Z43" s="1"/>
  <c r="Z4"/>
  <c r="Z9" s="1"/>
  <c r="K10" i="15"/>
  <c r="K42" i="14"/>
  <c r="K43" i="9"/>
  <c r="AL9" i="3"/>
  <c r="AL10" s="1"/>
  <c r="AA53"/>
  <c r="Y9"/>
  <c r="AB4"/>
  <c r="E4" i="2"/>
  <c r="D53"/>
  <c r="D52" s="1"/>
  <c r="D59" s="1"/>
  <c r="D37"/>
  <c r="D36" s="1"/>
  <c r="M6" i="3"/>
  <c r="M42"/>
  <c r="M43" s="1"/>
  <c r="AB37"/>
  <c r="V58"/>
  <c r="X49"/>
  <c r="W16"/>
  <c r="F4" i="2"/>
  <c r="N6" i="3"/>
  <c r="N9" s="1"/>
  <c r="N42"/>
  <c r="N43" s="1"/>
  <c r="W19"/>
  <c r="V61"/>
  <c r="X52"/>
  <c r="U59"/>
  <c r="W50"/>
  <c r="W55" s="1"/>
  <c r="W56" s="1"/>
  <c r="V17"/>
  <c r="G17" i="9"/>
  <c r="G11"/>
  <c r="D57" i="2"/>
  <c r="C27" i="14"/>
  <c r="C32" s="1"/>
  <c r="G22"/>
  <c r="H10" i="15"/>
  <c r="H43" i="9"/>
  <c r="H42" i="14"/>
  <c r="AN19" i="3"/>
  <c r="G8" i="2" s="1"/>
  <c r="G39" s="1"/>
  <c r="AM19" i="3"/>
  <c r="F8" i="2" s="1"/>
  <c r="F39" s="1"/>
  <c r="AL19" i="3"/>
  <c r="E8" i="2" s="1"/>
  <c r="E39" s="1"/>
  <c r="AP8" i="3"/>
  <c r="AO19"/>
  <c r="H8" i="2" s="1"/>
  <c r="H39" s="1"/>
  <c r="I17" i="15"/>
  <c r="H17"/>
  <c r="H10" i="3"/>
  <c r="I10" s="1"/>
  <c r="J10" s="1"/>
  <c r="K10" s="1"/>
  <c r="L10" s="1"/>
  <c r="V20"/>
  <c r="J17" i="15"/>
  <c r="I27" s="1"/>
  <c r="I50" i="9"/>
  <c r="H50"/>
  <c r="Z18" i="3"/>
  <c r="Y60"/>
  <c r="AA51"/>
  <c r="AL18"/>
  <c r="E7" i="2" s="1"/>
  <c r="E38" s="1"/>
  <c r="AO18" i="3"/>
  <c r="H7" i="2" s="1"/>
  <c r="H38" s="1"/>
  <c r="H9" i="15"/>
  <c r="AN18" i="3"/>
  <c r="G7" i="2" s="1"/>
  <c r="G38" s="1"/>
  <c r="AP7" i="3"/>
  <c r="H41" i="14"/>
  <c r="L41" s="1"/>
  <c r="AM18" i="3"/>
  <c r="F7" i="2" s="1"/>
  <c r="F38" s="1"/>
  <c r="H42" i="9"/>
  <c r="H44" s="1"/>
  <c r="H45" s="1"/>
  <c r="V57" i="3"/>
  <c r="W15"/>
  <c r="X48"/>
  <c r="H40" i="14"/>
  <c r="H41" i="9"/>
  <c r="AL17" i="3"/>
  <c r="E6" i="2" s="1"/>
  <c r="E35" s="1"/>
  <c r="H8" i="15"/>
  <c r="G33" i="2"/>
  <c r="L42" i="14" l="1"/>
  <c r="AO4" i="3"/>
  <c r="H20" i="15"/>
  <c r="E30" s="1"/>
  <c r="I20"/>
  <c r="G30" s="1"/>
  <c r="J20"/>
  <c r="I30" s="1"/>
  <c r="L9"/>
  <c r="K20"/>
  <c r="K30" s="1"/>
  <c r="J21"/>
  <c r="I31" s="1"/>
  <c r="H21"/>
  <c r="E31" s="1"/>
  <c r="I21"/>
  <c r="G31" s="1"/>
  <c r="L10"/>
  <c r="K21"/>
  <c r="K31" s="1"/>
  <c r="X50" i="3"/>
  <c r="V59"/>
  <c r="W17"/>
  <c r="W20" s="1"/>
  <c r="W58"/>
  <c r="X16"/>
  <c r="Y49"/>
  <c r="AM6"/>
  <c r="M9"/>
  <c r="AB9" s="1"/>
  <c r="AB6"/>
  <c r="E33" i="2"/>
  <c r="E3"/>
  <c r="E27" i="15"/>
  <c r="H52" i="9"/>
  <c r="G27" i="15"/>
  <c r="C27" i="9"/>
  <c r="C32" s="1"/>
  <c r="G22"/>
  <c r="Y52" i="3"/>
  <c r="W61"/>
  <c r="X19"/>
  <c r="F33" i="2"/>
  <c r="AC37" i="3"/>
  <c r="AB40"/>
  <c r="H19" i="15"/>
  <c r="E29" s="1"/>
  <c r="W57" i="3"/>
  <c r="Y48"/>
  <c r="X55"/>
  <c r="X56" s="1"/>
  <c r="X15"/>
  <c r="H53" i="9"/>
  <c r="K53"/>
  <c r="J53"/>
  <c r="L42"/>
  <c r="I53"/>
  <c r="AA60" i="3"/>
  <c r="AA18"/>
  <c r="Z60"/>
  <c r="H11" i="15"/>
  <c r="H12" s="1"/>
  <c r="H54" i="9"/>
  <c r="H55" s="1"/>
  <c r="J54"/>
  <c r="I54"/>
  <c r="K54"/>
  <c r="L43"/>
  <c r="H43" i="14"/>
  <c r="H44" s="1"/>
  <c r="AL20" i="3"/>
  <c r="H71" i="14" s="1"/>
  <c r="K38" l="1"/>
  <c r="K6" i="15"/>
  <c r="K39" i="9"/>
  <c r="AO15" i="3"/>
  <c r="H4" i="2" s="1"/>
  <c r="H33" s="1"/>
  <c r="AO9" i="3"/>
  <c r="AP4"/>
  <c r="Z48"/>
  <c r="X57"/>
  <c r="Y15"/>
  <c r="Y55"/>
  <c r="Y56" s="1"/>
  <c r="Y16"/>
  <c r="X58"/>
  <c r="Z49"/>
  <c r="Z52"/>
  <c r="X61"/>
  <c r="Y19"/>
  <c r="Y50"/>
  <c r="X17"/>
  <c r="X20" s="1"/>
  <c r="W59"/>
  <c r="H22" i="15"/>
  <c r="E32"/>
  <c r="E26" i="2"/>
  <c r="E27"/>
  <c r="E51" s="1"/>
  <c r="E58" s="1"/>
  <c r="I41" i="9"/>
  <c r="I8" i="15"/>
  <c r="I40" i="14"/>
  <c r="AM9" i="3"/>
  <c r="AP6"/>
  <c r="AM17"/>
  <c r="AO17"/>
  <c r="AN17"/>
  <c r="M10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K44" i="9" l="1"/>
  <c r="K50"/>
  <c r="L39"/>
  <c r="E28" i="2"/>
  <c r="K11" i="15"/>
  <c r="L6"/>
  <c r="K17"/>
  <c r="K27" s="1"/>
  <c r="K43" i="14"/>
  <c r="L38"/>
  <c r="I44" i="9"/>
  <c r="I45" s="1"/>
  <c r="J45" s="1"/>
  <c r="K45" s="1"/>
  <c r="J52"/>
  <c r="J55" s="1"/>
  <c r="I52"/>
  <c r="I55" s="1"/>
  <c r="K52"/>
  <c r="K55" s="1"/>
  <c r="L41"/>
  <c r="L44" s="1"/>
  <c r="Z19" i="3"/>
  <c r="Y61"/>
  <c r="AA52"/>
  <c r="H6" i="2"/>
  <c r="AO20" i="3"/>
  <c r="I43" i="14"/>
  <c r="I44" s="1"/>
  <c r="L40"/>
  <c r="L43" s="1"/>
  <c r="E37" i="2"/>
  <c r="E36" s="1"/>
  <c r="E34" s="1"/>
  <c r="E32" s="1"/>
  <c r="E53"/>
  <c r="E52" s="1"/>
  <c r="E59" s="1"/>
  <c r="Z16" i="3"/>
  <c r="AA49"/>
  <c r="Y58"/>
  <c r="F6" i="2"/>
  <c r="AM20" i="3"/>
  <c r="I11" i="15"/>
  <c r="I12" s="1"/>
  <c r="J12" s="1"/>
  <c r="K12" s="1"/>
  <c r="K19"/>
  <c r="J19"/>
  <c r="I19"/>
  <c r="L8"/>
  <c r="L11" s="1"/>
  <c r="Y20" i="3"/>
  <c r="G6" i="2"/>
  <c r="AN20" i="3"/>
  <c r="I71" i="14" s="1"/>
  <c r="AP9" i="3"/>
  <c r="AM10"/>
  <c r="AN10" s="1"/>
  <c r="AO10" s="1"/>
  <c r="E57" i="2"/>
  <c r="Y17" i="3"/>
  <c r="X59"/>
  <c r="Z50"/>
  <c r="AA48"/>
  <c r="Z15"/>
  <c r="Y57"/>
  <c r="Z55"/>
  <c r="Z56" s="1"/>
  <c r="G29" i="15" l="1"/>
  <c r="G32" s="1"/>
  <c r="I22"/>
  <c r="J44" i="14"/>
  <c r="N41"/>
  <c r="H52" s="1"/>
  <c r="N39"/>
  <c r="N42"/>
  <c r="N43"/>
  <c r="N38"/>
  <c r="N40"/>
  <c r="AA19" i="3"/>
  <c r="AA61"/>
  <c r="Z61"/>
  <c r="AA57"/>
  <c r="AA15"/>
  <c r="Z57"/>
  <c r="G35" i="2"/>
  <c r="G3"/>
  <c r="I29" i="15"/>
  <c r="I32" s="1"/>
  <c r="J22"/>
  <c r="F35" i="2"/>
  <c r="F3"/>
  <c r="Z58" i="3"/>
  <c r="AA58"/>
  <c r="AA16"/>
  <c r="AA50"/>
  <c r="AA55" s="1"/>
  <c r="AA56" s="1"/>
  <c r="Z17"/>
  <c r="Z20" s="1"/>
  <c r="Y59"/>
  <c r="K29" i="15"/>
  <c r="K32" s="1"/>
  <c r="K22"/>
  <c r="H35" i="2"/>
  <c r="H3"/>
  <c r="G27" l="1"/>
  <c r="G26"/>
  <c r="G28" s="1"/>
  <c r="J53" i="14"/>
  <c r="H53"/>
  <c r="J51"/>
  <c r="H51"/>
  <c r="J50"/>
  <c r="H50"/>
  <c r="I50"/>
  <c r="F26" i="2"/>
  <c r="F27"/>
  <c r="F51" s="1"/>
  <c r="F58" s="1"/>
  <c r="I53" i="14"/>
  <c r="H27" i="2"/>
  <c r="H51" s="1"/>
  <c r="H58" s="1"/>
  <c r="H26"/>
  <c r="H28" s="1"/>
  <c r="J49" i="14"/>
  <c r="H49"/>
  <c r="H62"/>
  <c r="I51"/>
  <c r="AA17" i="3"/>
  <c r="AA20" s="1"/>
  <c r="Z59"/>
  <c r="AA59"/>
  <c r="K44" i="14"/>
  <c r="J52"/>
  <c r="I49"/>
  <c r="I52"/>
  <c r="I62" s="1"/>
  <c r="I9" s="1"/>
  <c r="I9" i="9" s="1"/>
  <c r="J60" i="14" l="1"/>
  <c r="J7" s="1"/>
  <c r="J7" i="9" s="1"/>
  <c r="I61" i="14"/>
  <c r="I8" s="1"/>
  <c r="I8" i="9" s="1"/>
  <c r="J54" i="14"/>
  <c r="H60"/>
  <c r="H53" i="2"/>
  <c r="H52" s="1"/>
  <c r="H59" s="1"/>
  <c r="H57" s="1"/>
  <c r="H37"/>
  <c r="H36" s="1"/>
  <c r="H34" s="1"/>
  <c r="H32" s="1"/>
  <c r="J63" i="14"/>
  <c r="J10" s="1"/>
  <c r="J10" i="9" s="1"/>
  <c r="J59" i="14"/>
  <c r="I59"/>
  <c r="I54"/>
  <c r="H9"/>
  <c r="F28" i="2"/>
  <c r="H61" i="14"/>
  <c r="G53" i="2"/>
  <c r="G52" s="1"/>
  <c r="G59" s="1"/>
  <c r="G37"/>
  <c r="G36" s="1"/>
  <c r="K49" i="14"/>
  <c r="L49" s="1"/>
  <c r="K51"/>
  <c r="K61" s="1"/>
  <c r="K8" s="1"/>
  <c r="K8" i="9" s="1"/>
  <c r="K50" i="14"/>
  <c r="K60" s="1"/>
  <c r="K7" s="1"/>
  <c r="K7" i="9" s="1"/>
  <c r="K53" i="14"/>
  <c r="K63" s="1"/>
  <c r="K10" s="1"/>
  <c r="K10" i="9" s="1"/>
  <c r="K52" i="14"/>
  <c r="K62" s="1"/>
  <c r="K9" s="1"/>
  <c r="K9" i="9" s="1"/>
  <c r="H63" i="14"/>
  <c r="J62"/>
  <c r="J9" s="1"/>
  <c r="J9" i="9" s="1"/>
  <c r="H59" i="14"/>
  <c r="H54"/>
  <c r="I63"/>
  <c r="I10" s="1"/>
  <c r="I10" i="9" s="1"/>
  <c r="I60" i="14"/>
  <c r="I7" s="1"/>
  <c r="I7" i="9" s="1"/>
  <c r="J61" i="14"/>
  <c r="J8" s="1"/>
  <c r="J8" i="9" s="1"/>
  <c r="G51" i="2"/>
  <c r="G58" s="1"/>
  <c r="G57" s="1"/>
  <c r="G34"/>
  <c r="G32" s="1"/>
  <c r="L53" i="14" l="1"/>
  <c r="L62"/>
  <c r="L63"/>
  <c r="H10"/>
  <c r="J6"/>
  <c r="J64"/>
  <c r="L51"/>
  <c r="H20"/>
  <c r="E30" s="1"/>
  <c r="I20"/>
  <c r="G30" s="1"/>
  <c r="H9" i="9"/>
  <c r="L9" i="14"/>
  <c r="N9" s="1"/>
  <c r="J20"/>
  <c r="I30" s="1"/>
  <c r="K20"/>
  <c r="K30" s="1"/>
  <c r="L52"/>
  <c r="H6"/>
  <c r="H64"/>
  <c r="H65" s="1"/>
  <c r="K59"/>
  <c r="L59" s="1"/>
  <c r="K54"/>
  <c r="H8"/>
  <c r="L61"/>
  <c r="H7"/>
  <c r="L60"/>
  <c r="F53" i="2"/>
  <c r="F52" s="1"/>
  <c r="F59" s="1"/>
  <c r="F57" s="1"/>
  <c r="F37"/>
  <c r="F36" s="1"/>
  <c r="F34" s="1"/>
  <c r="F32" s="1"/>
  <c r="I64" i="14"/>
  <c r="I6"/>
  <c r="L50"/>
  <c r="L54" l="1"/>
  <c r="L64"/>
  <c r="H72"/>
  <c r="I65"/>
  <c r="J11"/>
  <c r="J6" i="9"/>
  <c r="J11" s="1"/>
  <c r="I6"/>
  <c r="I11" s="1"/>
  <c r="I11" i="14"/>
  <c r="H11"/>
  <c r="H12" s="1"/>
  <c r="J17"/>
  <c r="I17"/>
  <c r="H6" i="9"/>
  <c r="H17" i="14"/>
  <c r="J21"/>
  <c r="I31" s="1"/>
  <c r="L10"/>
  <c r="N10" s="1"/>
  <c r="H21"/>
  <c r="E31" s="1"/>
  <c r="H10" i="9"/>
  <c r="K21" i="14"/>
  <c r="K31" s="1"/>
  <c r="I21"/>
  <c r="G31" s="1"/>
  <c r="H19"/>
  <c r="E29" s="1"/>
  <c r="K19"/>
  <c r="K29" s="1"/>
  <c r="I19"/>
  <c r="G29" s="1"/>
  <c r="L8"/>
  <c r="N8" s="1"/>
  <c r="J19"/>
  <c r="I29" s="1"/>
  <c r="H8" i="9"/>
  <c r="I18" i="14"/>
  <c r="G28" s="1"/>
  <c r="J18"/>
  <c r="I28" s="1"/>
  <c r="L7"/>
  <c r="N7" s="1"/>
  <c r="H7" i="9"/>
  <c r="K18" i="14"/>
  <c r="K28" s="1"/>
  <c r="H18"/>
  <c r="E28" s="1"/>
  <c r="K6"/>
  <c r="K17" s="1"/>
  <c r="K64"/>
  <c r="J20" i="9"/>
  <c r="I30" s="1"/>
  <c r="L9"/>
  <c r="I20"/>
  <c r="G30" s="1"/>
  <c r="K20"/>
  <c r="K30" s="1"/>
  <c r="H20"/>
  <c r="E30" s="1"/>
  <c r="L6" i="14" l="1"/>
  <c r="N6" s="1"/>
  <c r="K22"/>
  <c r="K27"/>
  <c r="J18" i="9"/>
  <c r="I28" s="1"/>
  <c r="H18"/>
  <c r="E28" s="1"/>
  <c r="I18"/>
  <c r="G28" s="1"/>
  <c r="K18"/>
  <c r="K28" s="1"/>
  <c r="L7"/>
  <c r="H21"/>
  <c r="E31" s="1"/>
  <c r="J21"/>
  <c r="I31" s="1"/>
  <c r="K21"/>
  <c r="K31" s="1"/>
  <c r="L10"/>
  <c r="I21"/>
  <c r="G31" s="1"/>
  <c r="H22" i="14"/>
  <c r="E27"/>
  <c r="J22"/>
  <c r="I27"/>
  <c r="G27"/>
  <c r="I22"/>
  <c r="I72"/>
  <c r="J65"/>
  <c r="K65" s="1"/>
  <c r="L8" i="9"/>
  <c r="K19"/>
  <c r="K29" s="1"/>
  <c r="I19"/>
  <c r="G29" s="1"/>
  <c r="H19"/>
  <c r="E29" s="1"/>
  <c r="J19"/>
  <c r="I29" s="1"/>
  <c r="K11" i="14"/>
  <c r="K6" i="9"/>
  <c r="K11" s="1"/>
  <c r="J17"/>
  <c r="H11"/>
  <c r="H12" s="1"/>
  <c r="I12" s="1"/>
  <c r="J12" s="1"/>
  <c r="I17"/>
  <c r="H17"/>
  <c r="I12" i="14"/>
  <c r="J12" s="1"/>
  <c r="K12" l="1"/>
  <c r="L11"/>
  <c r="N11" s="1"/>
  <c r="I32"/>
  <c r="G32"/>
  <c r="E32"/>
  <c r="K32"/>
  <c r="L6" i="9"/>
  <c r="L11" s="1"/>
  <c r="K17"/>
  <c r="K22" s="1"/>
  <c r="K12"/>
  <c r="H22"/>
  <c r="E27"/>
  <c r="I27"/>
  <c r="J22"/>
  <c r="I22"/>
  <c r="G27"/>
  <c r="I32" l="1"/>
  <c r="G32"/>
  <c r="E32"/>
  <c r="K27"/>
  <c r="K32" l="1"/>
  <c r="D49" i="2" l="1"/>
  <c r="D48" s="1"/>
  <c r="H49" l="1"/>
  <c r="H48" s="1"/>
  <c r="E49"/>
  <c r="E48" s="1"/>
  <c r="F49" l="1"/>
  <c r="F48" s="1"/>
  <c r="G49" l="1"/>
  <c r="G48" s="1"/>
</calcChain>
</file>

<file path=xl/comments1.xml><?xml version="1.0" encoding="utf-8"?>
<comments xmlns="http://schemas.openxmlformats.org/spreadsheetml/2006/main">
  <authors>
    <author>선호</author>
  </authors>
  <commentList>
    <comment ref="L48" authorId="0">
      <text>
        <r>
          <rPr>
            <b/>
            <sz val="9"/>
            <color indexed="81"/>
            <rFont val="Tahoma"/>
            <family val="2"/>
          </rPr>
          <t>19630</t>
        </r>
        <r>
          <rPr>
            <b/>
            <sz val="9"/>
            <color indexed="81"/>
            <rFont val="돋움"/>
            <family val="3"/>
            <charset val="129"/>
          </rPr>
          <t>예산전체인구에서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중심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돋움"/>
            <family val="3"/>
            <charset val="129"/>
          </rPr>
          <t>생활권</t>
        </r>
        <r>
          <rPr>
            <b/>
            <sz val="9"/>
            <color indexed="81"/>
            <rFont val="Tahoma"/>
            <family val="2"/>
          </rPr>
          <t xml:space="preserve"> 2449 </t>
        </r>
        <r>
          <rPr>
            <b/>
            <sz val="9"/>
            <color indexed="81"/>
            <rFont val="돋움"/>
            <family val="3"/>
            <charset val="129"/>
          </rPr>
          <t>제외한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나머지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값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강제입렵</t>
        </r>
      </text>
    </comment>
  </commentList>
</comments>
</file>

<file path=xl/sharedStrings.xml><?xml version="1.0" encoding="utf-8"?>
<sst xmlns="http://schemas.openxmlformats.org/spreadsheetml/2006/main" count="776" uniqueCount="285">
  <si>
    <t>구분</t>
  </si>
  <si>
    <t>기존</t>
  </si>
  <si>
    <t>1단계</t>
  </si>
  <si>
    <t>2단계</t>
  </si>
  <si>
    <t>3단계</t>
  </si>
  <si>
    <t>4단계</t>
  </si>
  <si>
    <t>주거1생활권</t>
  </si>
  <si>
    <t>주거2생활권</t>
  </si>
  <si>
    <t>중심1생활권</t>
  </si>
  <si>
    <t>중심2생활권</t>
  </si>
  <si>
    <t>산업생활권</t>
  </si>
  <si>
    <t>합계</t>
  </si>
  <si>
    <t>예산</t>
  </si>
  <si>
    <t>홍성</t>
  </si>
  <si>
    <t>생활권별 인구계획</t>
  </si>
  <si>
    <t>입주개시일</t>
  </si>
  <si>
    <t xml:space="preserve">    1단계</t>
  </si>
  <si>
    <t xml:space="preserve">   2 단계</t>
  </si>
  <si>
    <t xml:space="preserve">    3 단계</t>
  </si>
  <si>
    <t>합 계</t>
  </si>
  <si>
    <t>번호</t>
  </si>
  <si>
    <t>동,리</t>
  </si>
  <si>
    <t>생활권</t>
  </si>
  <si>
    <t>세대수</t>
  </si>
  <si>
    <t>인구수</t>
  </si>
  <si>
    <t>주거1</t>
  </si>
  <si>
    <t>주거2</t>
  </si>
  <si>
    <t>중심1</t>
  </si>
  <si>
    <t>중심2</t>
  </si>
  <si>
    <t>산업</t>
  </si>
  <si>
    <t>합     계</t>
  </si>
  <si>
    <t>누     계</t>
  </si>
  <si>
    <t>인구</t>
  </si>
  <si>
    <t>지역</t>
  </si>
  <si>
    <t>2015년</t>
  </si>
  <si>
    <t>2016년</t>
  </si>
  <si>
    <t>2017년</t>
  </si>
  <si>
    <t>2018년</t>
  </si>
  <si>
    <t>2019년</t>
  </si>
  <si>
    <t>2020년</t>
  </si>
  <si>
    <t>2021년</t>
  </si>
  <si>
    <t>2022년</t>
  </si>
  <si>
    <t>2023년</t>
  </si>
  <si>
    <t>2024년</t>
  </si>
  <si>
    <t>2025년</t>
  </si>
  <si>
    <t>2026년</t>
  </si>
  <si>
    <t>2027년</t>
  </si>
  <si>
    <t>2028년</t>
  </si>
  <si>
    <t>2029년</t>
  </si>
  <si>
    <t>2030년</t>
  </si>
  <si>
    <t>2031년</t>
  </si>
  <si>
    <t>2032년</t>
  </si>
  <si>
    <t>2033년</t>
  </si>
  <si>
    <t>2034년</t>
  </si>
  <si>
    <t>2035년</t>
  </si>
  <si>
    <t>* 2015년 인구는 예산 137명 홍성 10814명</t>
  </si>
  <si>
    <t>가정용수(일최대)</t>
  </si>
  <si>
    <t>일최대원단위</t>
  </si>
  <si>
    <t>예산</t>
    <phoneticPr fontId="6" type="noConversion"/>
  </si>
  <si>
    <t>비율</t>
    <phoneticPr fontId="6" type="noConversion"/>
  </si>
  <si>
    <t>홍성</t>
    <phoneticPr fontId="6" type="noConversion"/>
  </si>
  <si>
    <t>기존</t>
    <phoneticPr fontId="6" type="noConversion"/>
  </si>
  <si>
    <t>계</t>
    <phoneticPr fontId="6" type="noConversion"/>
  </si>
  <si>
    <t>구분</t>
    <phoneticPr fontId="6" type="noConversion"/>
  </si>
  <si>
    <t>인구</t>
    <phoneticPr fontId="6" type="noConversion"/>
  </si>
  <si>
    <t>년도</t>
    <phoneticPr fontId="6" type="noConversion"/>
  </si>
  <si>
    <t>년수</t>
    <phoneticPr fontId="6" type="noConversion"/>
  </si>
  <si>
    <t>년도별 증가인구</t>
    <phoneticPr fontId="6" type="noConversion"/>
  </si>
  <si>
    <t>■ 추세선 단계별인구산정</t>
    <phoneticPr fontId="6" type="noConversion"/>
  </si>
  <si>
    <t>주거1생활권</t>
    <phoneticPr fontId="6" type="noConversion"/>
  </si>
  <si>
    <t>주거2생활권</t>
    <phoneticPr fontId="6" type="noConversion"/>
  </si>
  <si>
    <t>예산군</t>
  </si>
  <si>
    <t>홍성군</t>
  </si>
  <si>
    <t>예산군(일부홍성군)</t>
  </si>
  <si>
    <t>1단계</t>
    <phoneticPr fontId="6" type="noConversion"/>
  </si>
  <si>
    <t>2단계</t>
    <phoneticPr fontId="6" type="noConversion"/>
  </si>
  <si>
    <t>■  내포신도시 계획인구 산정(누계)</t>
    <phoneticPr fontId="6" type="noConversion"/>
  </si>
  <si>
    <t>■  내포신도시 계획인구 산정(합계)</t>
    <phoneticPr fontId="6" type="noConversion"/>
  </si>
  <si>
    <t>누계합계</t>
    <phoneticPr fontId="6" type="noConversion"/>
  </si>
  <si>
    <t>비고</t>
  </si>
  <si>
    <t>비고</t>
    <phoneticPr fontId="6" type="noConversion"/>
  </si>
  <si>
    <t>2단계</t>
    <phoneticPr fontId="6" type="noConversion"/>
  </si>
  <si>
    <t>1단계</t>
    <phoneticPr fontId="6" type="noConversion"/>
  </si>
  <si>
    <t>전년도 해당연도 차</t>
    <phoneticPr fontId="6" type="noConversion"/>
  </si>
  <si>
    <t>■  내포신도시 생활용수 산정(누계)</t>
    <phoneticPr fontId="6" type="noConversion"/>
  </si>
  <si>
    <t>비고</t>
    <phoneticPr fontId="6" type="noConversion"/>
  </si>
  <si>
    <t>■ 블록별 용적율 및 연면적</t>
  </si>
  <si>
    <t>구 분</t>
  </si>
  <si>
    <t>면적(㎡)</t>
  </si>
  <si>
    <t>용적율(%)</t>
  </si>
  <si>
    <t>연면적(㎡)</t>
  </si>
  <si>
    <t>계</t>
  </si>
  <si>
    <t>특화상업</t>
  </si>
  <si>
    <t>C-1</t>
  </si>
  <si>
    <t>C-2</t>
  </si>
  <si>
    <t>중심상업</t>
  </si>
  <si>
    <t>C-3</t>
  </si>
  <si>
    <t>C-4</t>
  </si>
  <si>
    <t>근린상업</t>
  </si>
  <si>
    <t>C-5</t>
  </si>
  <si>
    <t>C-6</t>
  </si>
  <si>
    <t>C-7</t>
  </si>
  <si>
    <t>C-8</t>
  </si>
  <si>
    <t>C-9</t>
  </si>
  <si>
    <t>C-10</t>
  </si>
  <si>
    <t>업무</t>
  </si>
  <si>
    <t>공청1</t>
  </si>
  <si>
    <t>행정타운</t>
  </si>
  <si>
    <t>공청2</t>
  </si>
  <si>
    <t>공청3</t>
  </si>
  <si>
    <t>공청4</t>
  </si>
  <si>
    <t>업무1</t>
  </si>
  <si>
    <t>비즈니스파크</t>
  </si>
  <si>
    <t>업무2</t>
  </si>
  <si>
    <t>업무3</t>
  </si>
  <si>
    <t>업무4</t>
  </si>
  <si>
    <t>업무5</t>
  </si>
  <si>
    <t>업무6</t>
  </si>
  <si>
    <t>업무7</t>
  </si>
  <si>
    <t>교육시설</t>
  </si>
  <si>
    <t>유1</t>
  </si>
  <si>
    <t>유2</t>
  </si>
  <si>
    <t>유3</t>
  </si>
  <si>
    <t>유4</t>
  </si>
  <si>
    <t>초1</t>
  </si>
  <si>
    <t>초2</t>
  </si>
  <si>
    <t>초3</t>
  </si>
  <si>
    <t>초4</t>
  </si>
  <si>
    <t>초5</t>
  </si>
  <si>
    <t>초6</t>
  </si>
  <si>
    <t>중1</t>
  </si>
  <si>
    <t>중2</t>
  </si>
  <si>
    <t>중3</t>
  </si>
  <si>
    <t>고1</t>
  </si>
  <si>
    <t>고2</t>
  </si>
  <si>
    <t>대1</t>
  </si>
  <si>
    <t>대2</t>
  </si>
  <si>
    <t>문화시설</t>
  </si>
  <si>
    <t>문화1</t>
  </si>
  <si>
    <t>중심1 일부포함</t>
  </si>
  <si>
    <t>공공청사</t>
  </si>
  <si>
    <t>공청6</t>
  </si>
  <si>
    <t>공청7</t>
  </si>
  <si>
    <t>공청8</t>
  </si>
  <si>
    <t>공청9</t>
  </si>
  <si>
    <t>공청10</t>
  </si>
  <si>
    <t>공청11</t>
  </si>
  <si>
    <t>공청12</t>
  </si>
  <si>
    <t>공청13</t>
  </si>
  <si>
    <t>공청14</t>
  </si>
  <si>
    <t>사회복지시설</t>
  </si>
  <si>
    <t>복1</t>
  </si>
  <si>
    <t>복합커뮤니티시설</t>
  </si>
  <si>
    <t>커1</t>
  </si>
  <si>
    <t>커2</t>
  </si>
  <si>
    <t>커3</t>
  </si>
  <si>
    <t>커4</t>
  </si>
  <si>
    <t>커5</t>
  </si>
  <si>
    <t>주민1</t>
  </si>
  <si>
    <t>주민공동시설</t>
  </si>
  <si>
    <t>주민2</t>
  </si>
  <si>
    <t>주민3</t>
  </si>
  <si>
    <t>종교시설</t>
  </si>
  <si>
    <t>종1</t>
  </si>
  <si>
    <t>종2</t>
  </si>
  <si>
    <t>종3</t>
  </si>
  <si>
    <t>종5</t>
  </si>
  <si>
    <t>종6</t>
  </si>
  <si>
    <t>종7</t>
  </si>
  <si>
    <t>의료시설</t>
  </si>
  <si>
    <t>의1</t>
  </si>
  <si>
    <t>집회시설</t>
  </si>
  <si>
    <t>집1</t>
  </si>
  <si>
    <t>집2</t>
  </si>
  <si>
    <t>■ 단위면적당 원단위(비가정용수) - 개발계획 11차 기준(지구단위계획 9차)</t>
  </si>
  <si>
    <t>비가정용수 면적(㎡)</t>
  </si>
  <si>
    <t>주거용지</t>
  </si>
  <si>
    <t>소계</t>
  </si>
  <si>
    <t>단독주택</t>
  </si>
  <si>
    <t>공동주택</t>
  </si>
  <si>
    <t>상업용지</t>
  </si>
  <si>
    <t>주상복합</t>
  </si>
  <si>
    <t>업무시설용지</t>
  </si>
  <si>
    <t>산업시설용지</t>
  </si>
  <si>
    <t>산합협력시설</t>
  </si>
  <si>
    <t>산업시설</t>
  </si>
  <si>
    <t>도시기반시설용지</t>
  </si>
  <si>
    <t>도로</t>
  </si>
  <si>
    <t>보행자전용도로</t>
  </si>
  <si>
    <t>주차장</t>
  </si>
  <si>
    <t>공원</t>
  </si>
  <si>
    <t>녹지</t>
  </si>
  <si>
    <t>공공공지</t>
  </si>
  <si>
    <t>광장</t>
  </si>
  <si>
    <t>통신시설</t>
  </si>
  <si>
    <t>종합의료시설</t>
  </si>
  <si>
    <t>하천</t>
  </si>
  <si>
    <t>저류지</t>
  </si>
  <si>
    <t>하수처리시설</t>
  </si>
  <si>
    <t>열공급시설</t>
  </si>
  <si>
    <t>쓰레기자동집하시설</t>
  </si>
  <si>
    <t>배수지</t>
  </si>
  <si>
    <t>기타시설용지</t>
  </si>
  <si>
    <t>체육시설</t>
  </si>
  <si>
    <t>주유소</t>
  </si>
  <si>
    <t>자동차정비시설</t>
  </si>
  <si>
    <t>농업관련시설</t>
  </si>
  <si>
    <t>유보지</t>
  </si>
  <si>
    <t>* 주거용지, 주상복합(상업용지), 산업시설용지, 도로 등(도시기반시설용지), 체육시설 등(기타시설용지) 제외</t>
  </si>
  <si>
    <t>* 지구단위계획의 용적율 적용</t>
  </si>
  <si>
    <t>* 공업용수는 해당되지 않으며, 공업용수는 별도 산정</t>
  </si>
  <si>
    <t xml:space="preserve">연면적 </t>
  </si>
  <si>
    <t>㎡</t>
  </si>
  <si>
    <t>총인구</t>
  </si>
  <si>
    <t>인</t>
  </si>
  <si>
    <t>일최대급수량원단위</t>
  </si>
  <si>
    <t>Lpcd(영업, 업무, 기타용)</t>
  </si>
  <si>
    <t>비가정용수량</t>
  </si>
  <si>
    <t>㎥/일</t>
  </si>
  <si>
    <t>단위면적당 비가정용수량</t>
  </si>
  <si>
    <t>L/일/㎡(연면적당)</t>
  </si>
  <si>
    <t>■ 내포신도시 생활권별 비가정용수량</t>
    <phoneticPr fontId="20" type="noConversion"/>
  </si>
  <si>
    <t>연면적(㎡)</t>
    <phoneticPr fontId="20" type="noConversion"/>
  </si>
  <si>
    <r>
      <t>비가정용수량
(</t>
    </r>
    <r>
      <rPr>
        <sz val="12"/>
        <rFont val="HY울릉도M"/>
        <family val="1"/>
        <charset val="129"/>
      </rPr>
      <t>㎥</t>
    </r>
    <r>
      <rPr>
        <sz val="10.199999999999999"/>
        <rFont val="맑은 고딕"/>
        <family val="3"/>
        <charset val="129"/>
      </rPr>
      <t>/일)</t>
    </r>
    <phoneticPr fontId="20" type="noConversion"/>
  </si>
  <si>
    <t>계</t>
    <phoneticPr fontId="20" type="noConversion"/>
  </si>
  <si>
    <t>주거1생활권</t>
    <phoneticPr fontId="20" type="noConversion"/>
  </si>
  <si>
    <t>중심1생활권</t>
    <phoneticPr fontId="20" type="noConversion"/>
  </si>
  <si>
    <t>중심2생활권</t>
    <phoneticPr fontId="20" type="noConversion"/>
  </si>
  <si>
    <t>주거2생활권</t>
    <phoneticPr fontId="20" type="noConversion"/>
  </si>
  <si>
    <t>산업생활권</t>
    <phoneticPr fontId="20" type="noConversion"/>
  </si>
  <si>
    <t>비가정</t>
    <phoneticPr fontId="6" type="noConversion"/>
  </si>
  <si>
    <t xml:space="preserve">■  내포신도시 단계별 생활용수 </t>
    <phoneticPr fontId="6" type="noConversion"/>
  </si>
  <si>
    <t>■  내포신도시 계획인구 산정(누계)</t>
    <phoneticPr fontId="6" type="noConversion"/>
  </si>
  <si>
    <t>1단계</t>
    <phoneticPr fontId="6" type="noConversion"/>
  </si>
  <si>
    <t>3단계</t>
    <phoneticPr fontId="6" type="noConversion"/>
  </si>
  <si>
    <t>4단계</t>
    <phoneticPr fontId="6" type="noConversion"/>
  </si>
  <si>
    <t>비고</t>
    <phoneticPr fontId="6" type="noConversion"/>
  </si>
  <si>
    <t>2단계</t>
    <phoneticPr fontId="6" type="noConversion"/>
  </si>
  <si>
    <t>■  내포신도시 가정용수 산정(누계)</t>
    <phoneticPr fontId="6" type="noConversion"/>
  </si>
  <si>
    <t xml:space="preserve">■  내포신도시 단계별 가정용수 </t>
    <phoneticPr fontId="6" type="noConversion"/>
  </si>
  <si>
    <t>■  내포신도시 비가정용수 산정(누계)</t>
    <phoneticPr fontId="6" type="noConversion"/>
  </si>
  <si>
    <t xml:space="preserve">■  내포신도시 단계별 비가정용수 </t>
    <phoneticPr fontId="6" type="noConversion"/>
  </si>
  <si>
    <t>오차</t>
    <phoneticPr fontId="6" type="noConversion"/>
  </si>
  <si>
    <t>■  내포신도시 비가정용수(원단위 147적용했을때 값)</t>
    <phoneticPr fontId="6" type="noConversion"/>
  </si>
  <si>
    <t>■  내포신도시 비가정용수(각각의 비가정용수량 배율 적용)</t>
    <phoneticPr fontId="6" type="noConversion"/>
  </si>
  <si>
    <t>(2)/(1)=(3)</t>
    <phoneticPr fontId="6" type="noConversion"/>
  </si>
  <si>
    <t>기존</t>
    <phoneticPr fontId="6" type="noConversion"/>
  </si>
  <si>
    <t>내포신도시 실제 비가정(2)</t>
    <phoneticPr fontId="6" type="noConversion"/>
  </si>
  <si>
    <t>전체 합계(1)</t>
    <phoneticPr fontId="6" type="noConversion"/>
  </si>
  <si>
    <t>1단계[(3)*(4)=(5)]</t>
    <phoneticPr fontId="6" type="noConversion"/>
  </si>
  <si>
    <t>2단계[(3)*(4)=(5)]</t>
    <phoneticPr fontId="6" type="noConversion"/>
  </si>
  <si>
    <t>3단계[(3)*(4)=(5)]</t>
    <phoneticPr fontId="6" type="noConversion"/>
  </si>
  <si>
    <t>4단계[(3)*(4)=(5)]</t>
    <phoneticPr fontId="6" type="noConversion"/>
  </si>
  <si>
    <t>이 값이 나와야함</t>
    <phoneticPr fontId="6" type="noConversion"/>
  </si>
  <si>
    <t>합     계</t>
    <phoneticPr fontId="6" type="noConversion"/>
  </si>
  <si>
    <t>단계별 누계(4)</t>
    <phoneticPr fontId="6" type="noConversion"/>
  </si>
  <si>
    <t>■  내포신도시 비가정용수(합계)</t>
    <phoneticPr fontId="6" type="noConversion"/>
  </si>
  <si>
    <t>내포신도시 예산군 주변지역</t>
    <phoneticPr fontId="6" type="noConversion"/>
  </si>
  <si>
    <t>■  내포신도시 계획인구 산정</t>
    <phoneticPr fontId="6" type="noConversion"/>
  </si>
  <si>
    <t>■  내포신도시 생활용수 산정</t>
    <phoneticPr fontId="6" type="noConversion"/>
  </si>
  <si>
    <t>■  내포신도시 비가정용수 산정</t>
    <phoneticPr fontId="6" type="noConversion"/>
  </si>
  <si>
    <t>■  내포신도시 가정용수 산정</t>
    <phoneticPr fontId="6" type="noConversion"/>
  </si>
  <si>
    <r>
      <t xml:space="preserve">주)  </t>
    </r>
    <r>
      <rPr>
        <sz val="11"/>
        <color indexed="8"/>
        <rFont val="MS Gothic"/>
        <family val="3"/>
        <charset val="128"/>
      </rPr>
      <t>｢</t>
    </r>
    <r>
      <rPr>
        <sz val="11"/>
        <color indexed="8"/>
        <rFont val="돋움"/>
        <family val="3"/>
        <charset val="129"/>
      </rPr>
      <t>충남도청(내포)신도시 개발계획(11차 변경)</t>
    </r>
    <r>
      <rPr>
        <sz val="11"/>
        <color indexed="8"/>
        <rFont val="MS Gothic"/>
        <family val="3"/>
        <charset val="128"/>
      </rPr>
      <t>｣</t>
    </r>
    <r>
      <rPr>
        <sz val="11"/>
        <color indexed="8"/>
        <rFont val="돋움"/>
        <family val="3"/>
        <charset val="129"/>
      </rPr>
      <t xml:space="preserve"> 계획인구 설정 비율 적용</t>
    </r>
    <phoneticPr fontId="6" type="noConversion"/>
  </si>
  <si>
    <t>비율(%)</t>
    <phoneticPr fontId="6" type="noConversion"/>
  </si>
  <si>
    <r>
      <t xml:space="preserve">주)  </t>
    </r>
    <r>
      <rPr>
        <sz val="11"/>
        <color indexed="8"/>
        <rFont val="MS Gothic"/>
        <family val="3"/>
        <charset val="128"/>
      </rPr>
      <t>｢</t>
    </r>
    <r>
      <rPr>
        <sz val="11"/>
        <color indexed="8"/>
        <rFont val="돋움"/>
        <family val="3"/>
        <charset val="129"/>
      </rPr>
      <t>충남도청(내포)신도시 개발계획(11차 변경)</t>
    </r>
    <r>
      <rPr>
        <sz val="11"/>
        <color indexed="8"/>
        <rFont val="MS Gothic"/>
        <family val="3"/>
        <charset val="128"/>
      </rPr>
      <t>｣</t>
    </r>
    <r>
      <rPr>
        <sz val="11"/>
        <color indexed="8"/>
        <rFont val="돋움"/>
        <family val="3"/>
        <charset val="129"/>
      </rPr>
      <t xml:space="preserve"> 계획인구</t>
    </r>
    <phoneticPr fontId="6" type="noConversion"/>
  </si>
  <si>
    <r>
      <t>용수량(</t>
    </r>
    <r>
      <rPr>
        <b/>
        <sz val="10"/>
        <color indexed="8"/>
        <rFont val="맑은 고딕"/>
        <family val="3"/>
        <charset val="129"/>
      </rPr>
      <t>㎥</t>
    </r>
    <r>
      <rPr>
        <b/>
        <sz val="8.5"/>
        <color indexed="8"/>
        <rFont val="돋움"/>
        <family val="3"/>
        <charset val="129"/>
      </rPr>
      <t>/일)</t>
    </r>
    <phoneticPr fontId="6" type="noConversion"/>
  </si>
  <si>
    <t>목표년도</t>
    <phoneticPr fontId="6" type="noConversion"/>
  </si>
  <si>
    <t>소계</t>
    <phoneticPr fontId="6" type="noConversion"/>
  </si>
  <si>
    <t>홍성군</t>
    <phoneticPr fontId="6" type="noConversion"/>
  </si>
  <si>
    <t>읍면지역</t>
    <phoneticPr fontId="6" type="noConversion"/>
  </si>
  <si>
    <t>내포신도시</t>
    <phoneticPr fontId="6" type="noConversion"/>
  </si>
  <si>
    <t>예산군</t>
    <phoneticPr fontId="6" type="noConversion"/>
  </si>
  <si>
    <t>주변지역</t>
    <phoneticPr fontId="6" type="noConversion"/>
  </si>
  <si>
    <t>내포신도시
(주변지역 포함)</t>
    <phoneticPr fontId="6" type="noConversion"/>
  </si>
  <si>
    <t>내포신도시 계획인구</t>
    <phoneticPr fontId="6" type="noConversion"/>
  </si>
  <si>
    <t>홍성군 계획인구</t>
    <phoneticPr fontId="6" type="noConversion"/>
  </si>
  <si>
    <t>■  내포신도시 생활용수 산정(생활권인구에 원단위 적용시)</t>
    <phoneticPr fontId="6" type="noConversion"/>
  </si>
  <si>
    <t>■  내포신도시 생활용수 산정(생활권인구에 원단위 적용시, 누계)</t>
    <phoneticPr fontId="6" type="noConversion"/>
  </si>
  <si>
    <t>비가정용수의 경우 업무시설 및 상업시설지역에서 발생하는 수요량이므로 생활권별 수요량을 재분배하였음. 이에 따라 생활권별 인구에 따른 수요량과 차이가 발생함</t>
    <phoneticPr fontId="6" type="noConversion"/>
  </si>
  <si>
    <t>▣ 내포신도시 단계별인구(생활권별)</t>
    <phoneticPr fontId="6" type="noConversion"/>
  </si>
  <si>
    <t>▣ 내포신도시 행정구역별 인구적용비율</t>
    <phoneticPr fontId="6" type="noConversion"/>
  </si>
  <si>
    <t>▣ 내포신도시 단계별 인구적용비율</t>
    <phoneticPr fontId="6" type="noConversion"/>
  </si>
  <si>
    <t>▣ 내포신도시 단계별인구(행정구역별)</t>
    <phoneticPr fontId="6" type="noConversion"/>
  </si>
  <si>
    <t>▣ 내포신도시 단계별인구(생활권별, 행정구역별 배분)</t>
    <phoneticPr fontId="6" type="noConversion"/>
  </si>
  <si>
    <t>▣ 내포신도시 주변지역 단계별인구</t>
    <phoneticPr fontId="6" type="noConversion"/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</si>
</sst>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&quot;ℓ/인⋅일(일평균)&quot;"/>
    <numFmt numFmtId="178" formatCode="_-* #,##0.0_-;\-* #,##0.0_-;_-* &quot;-&quot;_-;_-@_-"/>
    <numFmt numFmtId="179" formatCode="0.000"/>
    <numFmt numFmtId="180" formatCode="0.0"/>
    <numFmt numFmtId="181" formatCode="_-* #,##0.00_-;\-* #,##0.00_-;_-* &quot;-&quot;_-;_-@_-"/>
    <numFmt numFmtId="182" formatCode="#,##0_ "/>
    <numFmt numFmtId="183" formatCode="#,##0.0000_);[Red]\(#,##0.0000\)"/>
    <numFmt numFmtId="184" formatCode="_-* #,##0_-;\-* #,##0_-;_-* &quot;-&quot;??_-;_-@_-"/>
    <numFmt numFmtId="185" formatCode="_-* #,##0.000_-;\-* #,##0.000_-;_-* &quot;-&quot;_-;_-@_-"/>
    <numFmt numFmtId="186" formatCode="0.000%"/>
  </numFmts>
  <fonts count="48"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9"/>
      <color indexed="8"/>
      <name val="돋움"/>
      <family val="3"/>
      <charset val="129"/>
    </font>
    <font>
      <sz val="11"/>
      <color indexed="8"/>
      <name val="맑은 고딕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0"/>
      <color indexed="8"/>
      <name val="돋움"/>
      <family val="3"/>
      <charset val="129"/>
    </font>
    <font>
      <sz val="10"/>
      <color indexed="10"/>
      <name val="돋움"/>
      <family val="3"/>
      <charset val="129"/>
    </font>
    <font>
      <sz val="11"/>
      <name val="돋움"/>
      <family val="3"/>
      <charset val="129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돋움"/>
      <family val="3"/>
      <charset val="129"/>
    </font>
    <font>
      <b/>
      <sz val="10"/>
      <name val="돋움"/>
      <family val="3"/>
      <charset val="129"/>
    </font>
    <font>
      <sz val="8"/>
      <color indexed="8"/>
      <name val="돋움"/>
      <family val="3"/>
      <charset val="129"/>
    </font>
    <font>
      <b/>
      <sz val="14"/>
      <color indexed="8"/>
      <name val="돋움"/>
      <family val="3"/>
      <charset val="129"/>
    </font>
    <font>
      <b/>
      <sz val="9"/>
      <color indexed="8"/>
      <name val="돋움"/>
      <family val="3"/>
      <charset val="129"/>
    </font>
    <font>
      <sz val="9"/>
      <color indexed="10"/>
      <name val="돋움"/>
      <family val="3"/>
      <charset val="129"/>
    </font>
    <font>
      <b/>
      <sz val="8"/>
      <color indexed="8"/>
      <name val="돋움"/>
      <family val="3"/>
      <charset val="129"/>
    </font>
    <font>
      <sz val="12"/>
      <name val="HY울릉도M"/>
      <family val="1"/>
      <charset val="129"/>
    </font>
    <font>
      <sz val="8"/>
      <name val="맑은 고딕"/>
      <family val="3"/>
      <charset val="129"/>
    </font>
    <font>
      <sz val="10.199999999999999"/>
      <name val="맑은 고딕"/>
      <family val="3"/>
      <charset val="129"/>
    </font>
    <font>
      <sz val="11"/>
      <color indexed="10"/>
      <name val="돋움"/>
      <family val="3"/>
      <charset val="129"/>
    </font>
    <font>
      <sz val="14"/>
      <color indexed="8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8"/>
      <name val="돋움"/>
      <family val="3"/>
      <charset val="129"/>
    </font>
    <font>
      <b/>
      <sz val="13"/>
      <name val="돋움"/>
      <family val="3"/>
      <charset val="129"/>
    </font>
    <font>
      <sz val="13"/>
      <name val="돋움"/>
      <family val="3"/>
      <charset val="129"/>
    </font>
    <font>
      <sz val="11"/>
      <color indexed="8"/>
      <name val="MS Gothic"/>
      <family val="3"/>
      <charset val="128"/>
    </font>
    <font>
      <b/>
      <sz val="10"/>
      <color indexed="8"/>
      <name val="맑은 고딕"/>
      <family val="3"/>
      <charset val="129"/>
    </font>
    <font>
      <b/>
      <sz val="8.5"/>
      <color indexed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hadow/>
      <sz val="12"/>
      <name val="맑은 고딕"/>
      <family val="3"/>
      <charset val="129"/>
      <scheme val="minor"/>
    </font>
    <font>
      <shadow/>
      <sz val="12"/>
      <color rgb="FF00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0"/>
      <color theme="1"/>
      <name val="돋움"/>
      <family val="3"/>
      <charset val="129"/>
    </font>
    <font>
      <b/>
      <sz val="10"/>
      <color rgb="FFFF0000"/>
      <name val="돋움"/>
      <family val="3"/>
      <charset val="129"/>
    </font>
    <font>
      <sz val="11"/>
      <color theme="1"/>
      <name val="돋움"/>
      <family val="3"/>
      <charset val="129"/>
    </font>
    <font>
      <sz val="11.5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b/>
      <sz val="10"/>
      <color theme="1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12"/>
      <color indexed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25">
    <xf numFmtId="0" fontId="0" fillId="0" borderId="0" applyNumberFormat="0" applyFon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3" fillId="0" borderId="0" applyFont="0" applyFill="0" applyBorder="0" applyAlignment="0" applyProtection="0"/>
    <xf numFmtId="177" fontId="10" fillId="0" borderId="0" applyFont="0" applyFill="0" applyBorder="0" applyAlignment="0" applyProtection="0"/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32" fillId="0" borderId="0">
      <alignment vertical="center"/>
    </xf>
    <xf numFmtId="0" fontId="9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2" fillId="0" borderId="0">
      <alignment vertical="center"/>
    </xf>
  </cellStyleXfs>
  <cellXfs count="37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41" fontId="7" fillId="0" borderId="1" xfId="10" applyFont="1" applyBorder="1" applyAlignment="1">
      <alignment horizontal="center" vertical="center"/>
    </xf>
    <xf numFmtId="41" fontId="8" fillId="0" borderId="1" xfId="1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1" fontId="7" fillId="0" borderId="3" xfId="1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41" fontId="7" fillId="0" borderId="4" xfId="10" applyFont="1" applyFill="1" applyBorder="1" applyAlignment="1">
      <alignment horizontal="center" vertical="center"/>
    </xf>
    <xf numFmtId="41" fontId="7" fillId="0" borderId="4" xfId="10" applyFont="1" applyFill="1" applyBorder="1" applyAlignment="1">
      <alignment horizontal="center" vertical="center" shrinkToFit="1"/>
    </xf>
    <xf numFmtId="41" fontId="7" fillId="0" borderId="5" xfId="1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41" fontId="7" fillId="0" borderId="7" xfId="10" applyFont="1" applyBorder="1" applyAlignment="1">
      <alignment horizontal="center" vertical="center"/>
    </xf>
    <xf numFmtId="41" fontId="8" fillId="0" borderId="7" xfId="10" applyFont="1" applyFill="1" applyBorder="1" applyAlignment="1">
      <alignment horizontal="center" vertical="center"/>
    </xf>
    <xf numFmtId="41" fontId="7" fillId="0" borderId="8" xfId="1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41" fontId="7" fillId="0" borderId="10" xfId="10" applyFont="1" applyBorder="1" applyAlignment="1">
      <alignment horizontal="center" vertical="center"/>
    </xf>
    <xf numFmtId="41" fontId="8" fillId="0" borderId="10" xfId="10" applyFont="1" applyFill="1" applyBorder="1" applyAlignment="1">
      <alignment horizontal="center" vertical="center"/>
    </xf>
    <xf numFmtId="41" fontId="7" fillId="0" borderId="11" xfId="1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41" fontId="7" fillId="0" borderId="12" xfId="10" applyFont="1" applyFill="1" applyBorder="1" applyAlignment="1">
      <alignment horizontal="center" vertical="center"/>
    </xf>
    <xf numFmtId="41" fontId="7" fillId="0" borderId="12" xfId="10" applyFont="1" applyFill="1" applyBorder="1" applyAlignment="1">
      <alignment horizontal="center" vertical="center" shrinkToFit="1"/>
    </xf>
    <xf numFmtId="41" fontId="7" fillId="0" borderId="13" xfId="1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/>
    </xf>
    <xf numFmtId="41" fontId="14" fillId="0" borderId="7" xfId="10" applyFont="1" applyBorder="1" applyAlignment="1">
      <alignment horizontal="center" vertical="center"/>
    </xf>
    <xf numFmtId="41" fontId="14" fillId="0" borderId="1" xfId="10" applyFont="1" applyBorder="1" applyAlignment="1">
      <alignment horizontal="center" vertical="center"/>
    </xf>
    <xf numFmtId="41" fontId="14" fillId="0" borderId="10" xfId="10" applyFont="1" applyBorder="1" applyAlignment="1">
      <alignment horizontal="center" vertical="center"/>
    </xf>
    <xf numFmtId="41" fontId="14" fillId="0" borderId="12" xfId="1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1" fontId="7" fillId="0" borderId="1" xfId="10" applyFont="1" applyFill="1" applyBorder="1" applyAlignment="1">
      <alignment horizontal="center" vertical="center" shrinkToFit="1"/>
    </xf>
    <xf numFmtId="41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vertical="center"/>
    </xf>
    <xf numFmtId="41" fontId="7" fillId="4" borderId="1" xfId="10" applyFont="1" applyFill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center" vertical="center" shrinkToFit="1"/>
    </xf>
    <xf numFmtId="41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shrinkToFit="1"/>
    </xf>
    <xf numFmtId="41" fontId="2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1" fontId="7" fillId="0" borderId="7" xfId="10" applyFont="1" applyFill="1" applyBorder="1" applyAlignment="1">
      <alignment horizontal="center" vertical="center" shrinkToFit="1"/>
    </xf>
    <xf numFmtId="41" fontId="7" fillId="0" borderId="8" xfId="0" applyNumberFormat="1" applyFont="1" applyFill="1" applyBorder="1" applyAlignment="1">
      <alignment horizontal="center" vertical="center" shrinkToFit="1"/>
    </xf>
    <xf numFmtId="41" fontId="2" fillId="0" borderId="10" xfId="0" applyNumberFormat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1" fontId="7" fillId="0" borderId="10" xfId="10" applyFont="1" applyFill="1" applyBorder="1" applyAlignment="1">
      <alignment horizontal="center" vertical="center" shrinkToFit="1"/>
    </xf>
    <xf numFmtId="41" fontId="7" fillId="0" borderId="11" xfId="0" applyNumberFormat="1" applyFont="1" applyFill="1" applyBorder="1" applyAlignment="1">
      <alignment horizontal="center" vertical="center" shrinkToFit="1"/>
    </xf>
    <xf numFmtId="176" fontId="2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shrinkToFit="1"/>
    </xf>
    <xf numFmtId="176" fontId="7" fillId="0" borderId="13" xfId="0" applyNumberFormat="1" applyFont="1" applyFill="1" applyBorder="1" applyAlignment="1">
      <alignment horizontal="center" vertical="center" shrinkToFit="1"/>
    </xf>
    <xf numFmtId="176" fontId="2" fillId="0" borderId="1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41" fontId="7" fillId="0" borderId="18" xfId="0" applyNumberFormat="1" applyFont="1" applyFill="1" applyBorder="1" applyAlignment="1">
      <alignment horizontal="center" vertical="center" shrinkToFit="1"/>
    </xf>
    <xf numFmtId="176" fontId="7" fillId="0" borderId="19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0" fontId="16" fillId="3" borderId="1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41" fontId="2" fillId="0" borderId="7" xfId="10" applyFont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41" fontId="2" fillId="0" borderId="11" xfId="0" applyNumberFormat="1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41" fontId="2" fillId="0" borderId="18" xfId="0" applyNumberFormat="1" applyFont="1" applyFill="1" applyBorder="1" applyAlignment="1">
      <alignment horizontal="center" vertical="center" shrinkToFit="1"/>
    </xf>
    <xf numFmtId="176" fontId="2" fillId="0" borderId="19" xfId="0" applyNumberFormat="1" applyFont="1" applyFill="1" applyBorder="1" applyAlignment="1">
      <alignment horizontal="center" vertical="center" shrinkToFit="1"/>
    </xf>
    <xf numFmtId="41" fontId="2" fillId="0" borderId="8" xfId="10" applyFont="1" applyBorder="1" applyAlignment="1">
      <alignment horizontal="center" vertical="center"/>
    </xf>
    <xf numFmtId="41" fontId="2" fillId="0" borderId="20" xfId="1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1" fontId="2" fillId="0" borderId="12" xfId="10" applyFont="1" applyBorder="1" applyAlignment="1">
      <alignment horizontal="center" vertical="center"/>
    </xf>
    <xf numFmtId="41" fontId="2" fillId="0" borderId="13" xfId="1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41" fontId="2" fillId="0" borderId="21" xfId="10" applyFont="1" applyBorder="1" applyAlignment="1">
      <alignment horizontal="center" vertical="center"/>
    </xf>
    <xf numFmtId="41" fontId="2" fillId="0" borderId="22" xfId="1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41" fontId="7" fillId="0" borderId="0" xfId="10" applyFont="1" applyFill="1" applyBorder="1" applyAlignment="1">
      <alignment horizontal="center" vertical="center"/>
    </xf>
    <xf numFmtId="41" fontId="7" fillId="0" borderId="0" xfId="10" applyFont="1" applyFill="1" applyBorder="1" applyAlignment="1">
      <alignment horizontal="center" vertical="center" shrinkToFit="1"/>
    </xf>
    <xf numFmtId="0" fontId="33" fillId="0" borderId="1" xfId="17" applyNumberFormat="1" applyFont="1" applyFill="1" applyBorder="1" applyAlignment="1">
      <alignment horizontal="center" vertical="center" wrapText="1"/>
    </xf>
    <xf numFmtId="181" fontId="34" fillId="0" borderId="1" xfId="17" applyNumberFormat="1" applyFont="1" applyFill="1" applyBorder="1" applyAlignment="1">
      <alignment horizontal="center" vertical="center"/>
    </xf>
    <xf numFmtId="181" fontId="35" fillId="0" borderId="1" xfId="17" applyNumberFormat="1" applyFont="1" applyFill="1" applyBorder="1" applyAlignment="1">
      <alignment horizontal="center" vertical="center" wrapText="1"/>
    </xf>
    <xf numFmtId="181" fontId="33" fillId="0" borderId="1" xfId="17" applyNumberFormat="1" applyFont="1" applyFill="1" applyBorder="1" applyAlignment="1">
      <alignment horizontal="center" vertical="center"/>
    </xf>
    <xf numFmtId="41" fontId="36" fillId="0" borderId="1" xfId="22" applyNumberFormat="1" applyFont="1" applyFill="1" applyBorder="1" applyAlignment="1">
      <alignment horizontal="center" vertical="center" wrapText="1"/>
    </xf>
    <xf numFmtId="41" fontId="33" fillId="0" borderId="1" xfId="8" applyNumberFormat="1" applyFont="1" applyFill="1" applyBorder="1" applyAlignment="1">
      <alignment horizontal="center" vertical="center"/>
    </xf>
    <xf numFmtId="182" fontId="34" fillId="0" borderId="1" xfId="17" applyNumberFormat="1" applyFont="1" applyFill="1" applyBorder="1" applyAlignment="1">
      <alignment horizontal="center" vertical="center"/>
    </xf>
    <xf numFmtId="0" fontId="33" fillId="0" borderId="1" xfId="17" applyNumberFormat="1" applyFont="1" applyFill="1" applyBorder="1" applyAlignment="1">
      <alignment vertical="center" wrapText="1"/>
    </xf>
    <xf numFmtId="182" fontId="33" fillId="0" borderId="1" xfId="8" applyNumberFormat="1" applyFont="1" applyFill="1" applyBorder="1" applyAlignment="1">
      <alignment horizontal="right" vertical="center"/>
    </xf>
    <xf numFmtId="182" fontId="35" fillId="0" borderId="1" xfId="17" applyNumberFormat="1" applyFont="1" applyFill="1" applyBorder="1" applyAlignment="1">
      <alignment horizontal="right" vertical="center"/>
    </xf>
    <xf numFmtId="182" fontId="36" fillId="0" borderId="1" xfId="22" applyNumberFormat="1" applyFont="1" applyFill="1" applyBorder="1" applyAlignment="1">
      <alignment horizontal="right" vertical="center"/>
    </xf>
    <xf numFmtId="0" fontId="32" fillId="0" borderId="0" xfId="22">
      <alignment vertical="center"/>
    </xf>
    <xf numFmtId="41" fontId="33" fillId="0" borderId="0" xfId="17" applyNumberFormat="1" applyFont="1" applyFill="1" applyAlignment="1">
      <alignment horizontal="center" vertical="center"/>
    </xf>
    <xf numFmtId="41" fontId="37" fillId="0" borderId="1" xfId="8" applyNumberFormat="1" applyFont="1" applyFill="1" applyBorder="1" applyAlignment="1">
      <alignment horizontal="center" vertical="center"/>
    </xf>
    <xf numFmtId="0" fontId="33" fillId="0" borderId="1" xfId="17" applyNumberFormat="1" applyFont="1" applyFill="1" applyBorder="1" applyAlignment="1">
      <alignment horizontal="center" vertical="center" wrapText="1"/>
    </xf>
    <xf numFmtId="41" fontId="35" fillId="0" borderId="1" xfId="22" applyNumberFormat="1" applyFont="1" applyFill="1" applyBorder="1" applyAlignment="1">
      <alignment horizontal="center" vertical="center" wrapText="1"/>
    </xf>
    <xf numFmtId="0" fontId="33" fillId="0" borderId="0" xfId="17" applyNumberFormat="1" applyFont="1" applyFill="1" applyAlignment="1">
      <alignment horizontal="left" vertical="center"/>
    </xf>
    <xf numFmtId="0" fontId="33" fillId="0" borderId="0" xfId="17" applyNumberFormat="1" applyFont="1" applyFill="1" applyAlignment="1">
      <alignment horizontal="center" vertical="center"/>
    </xf>
    <xf numFmtId="0" fontId="33" fillId="0" borderId="0" xfId="8" applyNumberFormat="1" applyFont="1" applyFill="1" applyAlignment="1">
      <alignment horizontal="center" vertical="center"/>
    </xf>
    <xf numFmtId="0" fontId="33" fillId="0" borderId="0" xfId="17" quotePrefix="1" applyNumberFormat="1" applyFont="1" applyFill="1" applyAlignment="1">
      <alignment horizontal="left" vertical="center"/>
    </xf>
    <xf numFmtId="0" fontId="33" fillId="0" borderId="1" xfId="8" applyNumberFormat="1" applyFont="1" applyFill="1" applyBorder="1" applyAlignment="1">
      <alignment horizontal="center" vertical="center" wrapText="1"/>
    </xf>
    <xf numFmtId="0" fontId="33" fillId="0" borderId="0" xfId="17" applyNumberFormat="1" applyFont="1" applyFill="1" applyAlignment="1">
      <alignment vertical="center"/>
    </xf>
    <xf numFmtId="176" fontId="33" fillId="0" borderId="0" xfId="17" applyNumberFormat="1" applyFont="1" applyFill="1" applyAlignment="1">
      <alignment vertical="center"/>
    </xf>
    <xf numFmtId="183" fontId="33" fillId="0" borderId="0" xfId="17" applyNumberFormat="1" applyFont="1" applyFill="1" applyAlignment="1">
      <alignment vertical="center"/>
    </xf>
    <xf numFmtId="0" fontId="33" fillId="0" borderId="0" xfId="8" applyNumberFormat="1" applyFont="1" applyFill="1" applyAlignment="1">
      <alignment horizontal="left" vertical="center"/>
    </xf>
    <xf numFmtId="0" fontId="19" fillId="0" borderId="0" xfId="8" applyNumberFormat="1" applyFont="1" applyFill="1" applyAlignment="1">
      <alignment horizontal="left" vertical="center"/>
    </xf>
    <xf numFmtId="0" fontId="33" fillId="0" borderId="1" xfId="10" applyNumberFormat="1" applyFont="1" applyFill="1" applyBorder="1" applyAlignment="1">
      <alignment horizontal="center" vertical="center" wrapText="1"/>
    </xf>
    <xf numFmtId="176" fontId="33" fillId="0" borderId="1" xfId="6" applyNumberFormat="1" applyFont="1" applyFill="1" applyBorder="1" applyAlignment="1">
      <alignment horizontal="right" vertical="center"/>
    </xf>
    <xf numFmtId="41" fontId="7" fillId="0" borderId="21" xfId="10" applyFont="1" applyBorder="1" applyAlignment="1">
      <alignment horizontal="center" vertical="center"/>
    </xf>
    <xf numFmtId="41" fontId="7" fillId="0" borderId="12" xfId="1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1" fontId="2" fillId="0" borderId="0" xfId="10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41" fontId="7" fillId="0" borderId="8" xfId="10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1" fontId="7" fillId="0" borderId="20" xfId="10" applyFont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41" fontId="7" fillId="0" borderId="13" xfId="10" applyFont="1" applyBorder="1" applyAlignment="1">
      <alignment horizontal="center" vertical="center"/>
    </xf>
    <xf numFmtId="41" fontId="7" fillId="0" borderId="18" xfId="10" applyFont="1" applyBorder="1" applyAlignment="1">
      <alignment horizontal="center" vertical="center"/>
    </xf>
    <xf numFmtId="41" fontId="7" fillId="0" borderId="19" xfId="10" applyFont="1" applyBorder="1" applyAlignment="1">
      <alignment horizontal="center" vertical="center"/>
    </xf>
    <xf numFmtId="41" fontId="7" fillId="0" borderId="22" xfId="10" applyFont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shrinkToFit="1"/>
    </xf>
    <xf numFmtId="41" fontId="7" fillId="0" borderId="18" xfId="10" applyFont="1" applyFill="1" applyBorder="1" applyAlignment="1">
      <alignment horizontal="center" vertical="center"/>
    </xf>
    <xf numFmtId="41" fontId="7" fillId="0" borderId="18" xfId="10" applyFont="1" applyFill="1" applyBorder="1" applyAlignment="1">
      <alignment horizontal="center" vertical="center" shrinkToFit="1"/>
    </xf>
    <xf numFmtId="41" fontId="7" fillId="0" borderId="19" xfId="10" applyFont="1" applyFill="1" applyBorder="1" applyAlignment="1">
      <alignment horizontal="center" vertical="center" shrinkToFit="1"/>
    </xf>
    <xf numFmtId="41" fontId="1" fillId="0" borderId="0" xfId="0" applyNumberFormat="1" applyFont="1" applyBorder="1" applyAlignment="1">
      <alignment horizontal="center" vertical="center"/>
    </xf>
    <xf numFmtId="41" fontId="7" fillId="0" borderId="24" xfId="10" applyFont="1" applyFill="1" applyBorder="1" applyAlignment="1">
      <alignment horizontal="center" vertical="center" shrinkToFit="1"/>
    </xf>
    <xf numFmtId="41" fontId="7" fillId="0" borderId="25" xfId="10" applyFont="1" applyFill="1" applyBorder="1" applyAlignment="1">
      <alignment horizontal="center" vertical="center" shrinkToFit="1"/>
    </xf>
    <xf numFmtId="41" fontId="7" fillId="0" borderId="26" xfId="10" applyFont="1" applyFill="1" applyBorder="1" applyAlignment="1">
      <alignment horizontal="center" vertical="center" shrinkToFit="1"/>
    </xf>
    <xf numFmtId="41" fontId="7" fillId="0" borderId="23" xfId="10" applyFont="1" applyFill="1" applyBorder="1" applyAlignment="1">
      <alignment horizontal="center" vertical="center" shrinkToFit="1"/>
    </xf>
    <xf numFmtId="41" fontId="7" fillId="0" borderId="27" xfId="10" applyFont="1" applyFill="1" applyBorder="1" applyAlignment="1">
      <alignment horizontal="center" vertical="center" shrinkToFit="1"/>
    </xf>
    <xf numFmtId="41" fontId="7" fillId="0" borderId="28" xfId="10" applyFont="1" applyFill="1" applyBorder="1" applyAlignment="1">
      <alignment horizontal="center" vertical="center" shrinkToFit="1"/>
    </xf>
    <xf numFmtId="41" fontId="7" fillId="0" borderId="16" xfId="10" applyFont="1" applyFill="1" applyBorder="1" applyAlignment="1">
      <alignment horizontal="center" vertical="center" shrinkToFit="1"/>
    </xf>
    <xf numFmtId="41" fontId="38" fillId="0" borderId="4" xfId="10" applyFont="1" applyFill="1" applyBorder="1" applyAlignment="1">
      <alignment horizontal="center" vertical="center" shrinkToFit="1"/>
    </xf>
    <xf numFmtId="41" fontId="39" fillId="0" borderId="29" xfId="10" applyFont="1" applyFill="1" applyBorder="1" applyAlignment="1">
      <alignment horizontal="center" vertical="center" shrinkToFit="1"/>
    </xf>
    <xf numFmtId="41" fontId="7" fillId="0" borderId="7" xfId="10" applyNumberFormat="1" applyFont="1" applyBorder="1" applyAlignment="1">
      <alignment horizontal="center" vertical="center"/>
    </xf>
    <xf numFmtId="41" fontId="12" fillId="0" borderId="12" xfId="10" applyFont="1" applyFill="1" applyBorder="1" applyAlignment="1">
      <alignment horizontal="center" vertical="center"/>
    </xf>
    <xf numFmtId="41" fontId="12" fillId="0" borderId="4" xfId="10" applyFont="1" applyFill="1" applyBorder="1" applyAlignment="1">
      <alignment horizontal="center" vertical="center"/>
    </xf>
    <xf numFmtId="41" fontId="38" fillId="0" borderId="12" xfId="10" applyFont="1" applyFill="1" applyBorder="1" applyAlignment="1">
      <alignment horizontal="center" vertical="center" shrinkToFit="1"/>
    </xf>
    <xf numFmtId="41" fontId="39" fillId="0" borderId="4" xfId="1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1" fontId="1" fillId="0" borderId="1" xfId="0" applyNumberFormat="1" applyFont="1" applyBorder="1" applyAlignment="1">
      <alignment horizontal="center" vertical="center"/>
    </xf>
    <xf numFmtId="0" fontId="40" fillId="0" borderId="0" xfId="19" applyFont="1" applyAlignment="1">
      <alignment horizontal="left" vertical="center"/>
    </xf>
    <xf numFmtId="0" fontId="41" fillId="0" borderId="55" xfId="19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  <xf numFmtId="178" fontId="1" fillId="0" borderId="0" xfId="10" applyNumberFormat="1" applyFont="1" applyBorder="1" applyAlignment="1">
      <alignment vertical="center"/>
    </xf>
    <xf numFmtId="41" fontId="4" fillId="5" borderId="1" xfId="10" applyFont="1" applyFill="1" applyBorder="1" applyAlignment="1">
      <alignment horizontal="center" vertical="center"/>
    </xf>
    <xf numFmtId="41" fontId="4" fillId="0" borderId="1" xfId="10" applyFont="1" applyFill="1" applyBorder="1" applyAlignment="1">
      <alignment horizontal="center" vertical="center"/>
    </xf>
    <xf numFmtId="10" fontId="4" fillId="0" borderId="1" xfId="6" applyNumberFormat="1" applyFont="1" applyFill="1" applyBorder="1" applyAlignment="1">
      <alignment horizontal="right" vertical="center"/>
    </xf>
    <xf numFmtId="0" fontId="1" fillId="0" borderId="0" xfId="0" applyFont="1" applyBorder="1">
      <alignment vertical="center"/>
    </xf>
    <xf numFmtId="41" fontId="1" fillId="0" borderId="1" xfId="10" applyFont="1" applyFill="1" applyBorder="1" applyAlignment="1">
      <alignment horizontal="center" vertical="center"/>
    </xf>
    <xf numFmtId="10" fontId="1" fillId="0" borderId="1" xfId="6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4" fontId="1" fillId="0" borderId="0" xfId="0" applyNumberFormat="1" applyFont="1">
      <alignment vertical="center"/>
    </xf>
    <xf numFmtId="41" fontId="1" fillId="3" borderId="1" xfId="0" applyNumberFormat="1" applyFont="1" applyFill="1" applyBorder="1" applyAlignment="1">
      <alignment horizontal="center" vertical="center"/>
    </xf>
    <xf numFmtId="43" fontId="1" fillId="0" borderId="0" xfId="0" applyNumberFormat="1" applyFont="1" applyBorder="1">
      <alignment vertical="center"/>
    </xf>
    <xf numFmtId="41" fontId="4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>
      <alignment vertical="center"/>
    </xf>
    <xf numFmtId="3" fontId="42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/>
    </xf>
    <xf numFmtId="4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1" fontId="1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1" fontId="7" fillId="0" borderId="0" xfId="0" applyNumberFormat="1" applyFont="1" applyFill="1" applyBorder="1" applyAlignment="1">
      <alignment vertical="center" shrinkToFit="1"/>
    </xf>
    <xf numFmtId="180" fontId="7" fillId="0" borderId="0" xfId="0" applyNumberFormat="1" applyFont="1" applyAlignment="1">
      <alignment vertical="center"/>
    </xf>
    <xf numFmtId="176" fontId="7" fillId="0" borderId="0" xfId="0" applyNumberFormat="1" applyFont="1" applyFill="1" applyBorder="1" applyAlignment="1">
      <alignment vertical="center" shrinkToFit="1"/>
    </xf>
    <xf numFmtId="41" fontId="7" fillId="0" borderId="7" xfId="0" applyNumberFormat="1" applyFont="1" applyFill="1" applyBorder="1" applyAlignment="1">
      <alignment vertical="center" shrinkToFit="1"/>
    </xf>
    <xf numFmtId="179" fontId="7" fillId="0" borderId="8" xfId="0" applyNumberFormat="1" applyFont="1" applyBorder="1" applyAlignment="1">
      <alignment vertical="center"/>
    </xf>
    <xf numFmtId="41" fontId="7" fillId="0" borderId="1" xfId="0" applyNumberFormat="1" applyFont="1" applyFill="1" applyBorder="1" applyAlignment="1">
      <alignment vertical="center" shrinkToFit="1"/>
    </xf>
    <xf numFmtId="179" fontId="7" fillId="0" borderId="3" xfId="0" applyNumberFormat="1" applyFont="1" applyBorder="1" applyAlignment="1">
      <alignment vertical="center"/>
    </xf>
    <xf numFmtId="41" fontId="7" fillId="0" borderId="10" xfId="0" applyNumberFormat="1" applyFont="1" applyFill="1" applyBorder="1" applyAlignment="1">
      <alignment vertical="center" shrinkToFit="1"/>
    </xf>
    <xf numFmtId="179" fontId="7" fillId="0" borderId="11" xfId="0" applyNumberFormat="1" applyFont="1" applyBorder="1" applyAlignment="1">
      <alignment vertical="center"/>
    </xf>
    <xf numFmtId="176" fontId="7" fillId="0" borderId="12" xfId="0" applyNumberFormat="1" applyFont="1" applyFill="1" applyBorder="1" applyAlignment="1">
      <alignment vertical="center" shrinkToFit="1"/>
    </xf>
    <xf numFmtId="180" fontId="7" fillId="0" borderId="13" xfId="0" applyNumberFormat="1" applyFont="1" applyBorder="1" applyAlignment="1">
      <alignment vertical="center"/>
    </xf>
    <xf numFmtId="176" fontId="7" fillId="0" borderId="4" xfId="0" applyNumberFormat="1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184" fontId="14" fillId="0" borderId="0" xfId="0" applyNumberFormat="1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41" fontId="1" fillId="0" borderId="12" xfId="10" applyFont="1" applyBorder="1" applyAlignment="1">
      <alignment horizontal="center" vertical="center"/>
    </xf>
    <xf numFmtId="41" fontId="1" fillId="0" borderId="13" xfId="1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41" fontId="7" fillId="4" borderId="1" xfId="10" applyNumberFormat="1" applyFont="1" applyFill="1" applyBorder="1" applyAlignment="1">
      <alignment horizontal="center" vertical="center"/>
    </xf>
    <xf numFmtId="178" fontId="4" fillId="5" borderId="1" xfId="10" applyNumberFormat="1" applyFont="1" applyFill="1" applyBorder="1" applyAlignment="1">
      <alignment horizontal="center" vertical="center"/>
    </xf>
    <xf numFmtId="41" fontId="4" fillId="5" borderId="15" xfId="10" applyFont="1" applyFill="1" applyBorder="1" applyAlignment="1">
      <alignment horizontal="center" vertical="center"/>
    </xf>
    <xf numFmtId="41" fontId="4" fillId="0" borderId="15" xfId="1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27" fillId="3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78" fontId="28" fillId="0" borderId="1" xfId="0" applyNumberFormat="1" applyFont="1" applyBorder="1" applyAlignment="1">
      <alignment horizontal="center" vertical="center"/>
    </xf>
    <xf numFmtId="185" fontId="1" fillId="0" borderId="15" xfId="10" applyNumberFormat="1" applyFont="1" applyFill="1" applyBorder="1" applyAlignment="1">
      <alignment horizontal="center" vertical="center"/>
    </xf>
    <xf numFmtId="186" fontId="1" fillId="0" borderId="1" xfId="6" applyNumberFormat="1" applyFont="1" applyFill="1" applyBorder="1" applyAlignment="1">
      <alignment vertical="center"/>
    </xf>
    <xf numFmtId="186" fontId="40" fillId="0" borderId="1" xfId="19" applyNumberFormat="1" applyFont="1" applyFill="1" applyBorder="1">
      <alignment vertical="center"/>
    </xf>
    <xf numFmtId="9" fontId="4" fillId="0" borderId="1" xfId="6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1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4" fillId="2" borderId="25" xfId="0" applyNumberFormat="1" applyFont="1" applyFill="1" applyBorder="1" applyAlignment="1" applyProtection="1">
      <alignment horizontal="center" vertical="center"/>
    </xf>
    <xf numFmtId="0" fontId="4" fillId="2" borderId="15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1" fontId="1" fillId="0" borderId="25" xfId="10" applyFont="1" applyFill="1" applyBorder="1" applyAlignment="1">
      <alignment horizontal="center" vertical="center"/>
    </xf>
    <xf numFmtId="41" fontId="1" fillId="0" borderId="15" xfId="1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78" fontId="4" fillId="5" borderId="25" xfId="10" applyNumberFormat="1" applyFont="1" applyFill="1" applyBorder="1" applyAlignment="1">
      <alignment horizontal="center" vertical="center"/>
    </xf>
    <xf numFmtId="178" fontId="4" fillId="5" borderId="15" xfId="10" applyNumberFormat="1" applyFont="1" applyFill="1" applyBorder="1" applyAlignment="1">
      <alignment horizontal="center" vertical="center"/>
    </xf>
    <xf numFmtId="178" fontId="1" fillId="0" borderId="25" xfId="10" applyNumberFormat="1" applyFont="1" applyBorder="1" applyAlignment="1">
      <alignment horizontal="center" vertical="center"/>
    </xf>
    <xf numFmtId="178" fontId="1" fillId="0" borderId="15" xfId="10" applyNumberFormat="1" applyFont="1" applyBorder="1" applyAlignment="1">
      <alignment horizontal="center" vertical="center"/>
    </xf>
    <xf numFmtId="178" fontId="4" fillId="0" borderId="25" xfId="10" applyNumberFormat="1" applyFont="1" applyBorder="1" applyAlignment="1">
      <alignment horizontal="center" vertical="center"/>
    </xf>
    <xf numFmtId="178" fontId="4" fillId="0" borderId="15" xfId="1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41" fontId="4" fillId="5" borderId="25" xfId="10" applyFont="1" applyFill="1" applyBorder="1" applyAlignment="1">
      <alignment horizontal="center" vertical="center"/>
    </xf>
    <xf numFmtId="41" fontId="4" fillId="5" borderId="15" xfId="10" applyFont="1" applyFill="1" applyBorder="1" applyAlignment="1">
      <alignment horizontal="center" vertical="center"/>
    </xf>
    <xf numFmtId="41" fontId="4" fillId="0" borderId="25" xfId="10" applyFont="1" applyFill="1" applyBorder="1" applyAlignment="1">
      <alignment horizontal="center" vertical="center"/>
    </xf>
    <xf numFmtId="41" fontId="4" fillId="0" borderId="15" xfId="1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 shrinkToFit="1"/>
    </xf>
    <xf numFmtId="0" fontId="16" fillId="3" borderId="1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1" fontId="1" fillId="0" borderId="23" xfId="0" applyNumberFormat="1" applyFont="1" applyBorder="1" applyAlignment="1">
      <alignment horizontal="center" vertical="center"/>
    </xf>
    <xf numFmtId="41" fontId="1" fillId="0" borderId="33" xfId="0" applyNumberFormat="1" applyFont="1" applyBorder="1" applyAlignment="1">
      <alignment horizontal="center" vertical="center"/>
    </xf>
    <xf numFmtId="41" fontId="1" fillId="0" borderId="25" xfId="0" applyNumberFormat="1" applyFont="1" applyBorder="1" applyAlignment="1">
      <alignment horizontal="center" vertical="center"/>
    </xf>
    <xf numFmtId="41" fontId="1" fillId="0" borderId="15" xfId="0" applyNumberFormat="1" applyFont="1" applyBorder="1" applyAlignment="1">
      <alignment horizontal="center" vertical="center"/>
    </xf>
    <xf numFmtId="41" fontId="1" fillId="0" borderId="26" xfId="0" applyNumberFormat="1" applyFont="1" applyBorder="1" applyAlignment="1">
      <alignment horizontal="center" vertical="center"/>
    </xf>
    <xf numFmtId="41" fontId="1" fillId="0" borderId="38" xfId="0" applyNumberFormat="1" applyFont="1" applyBorder="1" applyAlignment="1">
      <alignment horizontal="center" vertical="center"/>
    </xf>
    <xf numFmtId="41" fontId="4" fillId="0" borderId="44" xfId="0" applyNumberFormat="1" applyFont="1" applyBorder="1" applyAlignment="1">
      <alignment horizontal="center" vertical="center"/>
    </xf>
    <xf numFmtId="41" fontId="4" fillId="0" borderId="48" xfId="0" applyNumberFormat="1" applyFont="1" applyBorder="1" applyAlignment="1">
      <alignment horizontal="center" vertical="center"/>
    </xf>
    <xf numFmtId="0" fontId="7" fillId="0" borderId="51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52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12" fillId="0" borderId="53" xfId="0" applyNumberFormat="1" applyFont="1" applyBorder="1" applyAlignment="1">
      <alignment horizontal="center" vertical="center"/>
    </xf>
    <xf numFmtId="0" fontId="12" fillId="0" borderId="48" xfId="0" applyNumberFormat="1" applyFont="1" applyBorder="1" applyAlignment="1">
      <alignment horizontal="center" vertical="center"/>
    </xf>
    <xf numFmtId="0" fontId="13" fillId="3" borderId="12" xfId="20" applyFont="1" applyFill="1" applyBorder="1" applyAlignment="1">
      <alignment horizontal="center" vertical="center"/>
    </xf>
    <xf numFmtId="0" fontId="13" fillId="3" borderId="13" xfId="2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0" borderId="50" xfId="0" applyNumberFormat="1" applyFont="1" applyBorder="1" applyAlignment="1">
      <alignment horizontal="center" vertical="center"/>
    </xf>
    <xf numFmtId="0" fontId="7" fillId="0" borderId="41" xfId="0" applyNumberFormat="1" applyFont="1" applyBorder="1" applyAlignment="1">
      <alignment horizontal="center" vertical="center"/>
    </xf>
    <xf numFmtId="41" fontId="1" fillId="0" borderId="42" xfId="0" applyNumberFormat="1" applyFont="1" applyBorder="1" applyAlignment="1">
      <alignment horizontal="center" vertical="center"/>
    </xf>
    <xf numFmtId="41" fontId="1" fillId="0" borderId="43" xfId="0" applyNumberFormat="1" applyFont="1" applyBorder="1" applyAlignment="1">
      <alignment horizontal="center" vertical="center"/>
    </xf>
    <xf numFmtId="41" fontId="4" fillId="0" borderId="45" xfId="0" applyNumberFormat="1" applyFont="1" applyBorder="1" applyAlignment="1">
      <alignment horizontal="center" vertical="center"/>
    </xf>
    <xf numFmtId="0" fontId="44" fillId="3" borderId="35" xfId="19" applyFont="1" applyFill="1" applyBorder="1" applyAlignment="1">
      <alignment horizontal="center" vertical="center"/>
    </xf>
    <xf numFmtId="0" fontId="44" fillId="3" borderId="37" xfId="19" applyFont="1" applyFill="1" applyBorder="1" applyAlignment="1">
      <alignment horizontal="center" vertical="center"/>
    </xf>
    <xf numFmtId="0" fontId="44" fillId="3" borderId="46" xfId="19" applyFont="1" applyFill="1" applyBorder="1" applyAlignment="1">
      <alignment horizontal="center" vertical="center"/>
    </xf>
    <xf numFmtId="0" fontId="44" fillId="3" borderId="47" xfId="19" applyFont="1" applyFill="1" applyBorder="1" applyAlignment="1">
      <alignment horizontal="center" vertical="center"/>
    </xf>
    <xf numFmtId="41" fontId="1" fillId="0" borderId="4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5" fillId="0" borderId="54" xfId="17" applyNumberFormat="1" applyFont="1" applyFill="1" applyBorder="1" applyAlignment="1">
      <alignment horizontal="left" vertical="center"/>
    </xf>
    <xf numFmtId="0" fontId="46" fillId="0" borderId="54" xfId="17" applyNumberFormat="1" applyFont="1" applyFill="1" applyBorder="1" applyAlignment="1">
      <alignment horizontal="left" vertical="center"/>
    </xf>
    <xf numFmtId="0" fontId="33" fillId="0" borderId="1" xfId="17" applyNumberFormat="1" applyFont="1" applyFill="1" applyBorder="1" applyAlignment="1">
      <alignment horizontal="center" vertical="center" wrapText="1"/>
    </xf>
    <xf numFmtId="0" fontId="33" fillId="0" borderId="1" xfId="17" applyNumberFormat="1" applyFont="1" applyFill="1" applyBorder="1" applyAlignment="1">
      <alignment horizontal="center" vertical="center"/>
    </xf>
    <xf numFmtId="0" fontId="33" fillId="0" borderId="1" xfId="8" applyNumberFormat="1" applyFont="1" applyFill="1" applyBorder="1" applyAlignment="1">
      <alignment horizontal="center" vertical="center" wrapText="1"/>
    </xf>
    <xf numFmtId="0" fontId="45" fillId="0" borderId="54" xfId="10" applyNumberFormat="1" applyFont="1" applyFill="1" applyBorder="1" applyAlignment="1">
      <alignment horizontal="left" vertical="center"/>
    </xf>
    <xf numFmtId="0" fontId="46" fillId="0" borderId="54" xfId="10" applyNumberFormat="1" applyFont="1" applyFill="1" applyBorder="1" applyAlignment="1">
      <alignment horizontal="left" vertical="center"/>
    </xf>
    <xf numFmtId="0" fontId="37" fillId="0" borderId="25" xfId="17" applyNumberFormat="1" applyFont="1" applyFill="1" applyBorder="1" applyAlignment="1">
      <alignment horizontal="center" vertical="center" wrapText="1"/>
    </xf>
    <xf numFmtId="0" fontId="37" fillId="0" borderId="15" xfId="17" applyNumberFormat="1" applyFont="1" applyFill="1" applyBorder="1" applyAlignment="1">
      <alignment horizontal="center" vertical="center" wrapText="1"/>
    </xf>
    <xf numFmtId="41" fontId="33" fillId="0" borderId="0" xfId="17" applyNumberFormat="1" applyFont="1" applyFill="1" applyAlignment="1">
      <alignment horizontal="left" vertical="center"/>
    </xf>
    <xf numFmtId="0" fontId="33" fillId="0" borderId="10" xfId="17" applyNumberFormat="1" applyFont="1" applyFill="1" applyBorder="1" applyAlignment="1">
      <alignment horizontal="center" vertical="center" wrapText="1"/>
    </xf>
    <xf numFmtId="0" fontId="33" fillId="0" borderId="31" xfId="17" applyNumberFormat="1" applyFont="1" applyFill="1" applyBorder="1" applyAlignment="1">
      <alignment horizontal="center" vertical="center" wrapText="1"/>
    </xf>
    <xf numFmtId="0" fontId="33" fillId="0" borderId="7" xfId="17" applyNumberFormat="1" applyFont="1" applyFill="1" applyBorder="1" applyAlignment="1">
      <alignment horizontal="center" vertical="center" wrapText="1"/>
    </xf>
  </cellXfs>
  <cellStyles count="25">
    <cellStyle name="Comma [0]_ SG&amp;A Bridge " xfId="1"/>
    <cellStyle name="Comma_ SG&amp;A Bridge " xfId="2"/>
    <cellStyle name="Currency [0]_ SG&amp;A Bridge " xfId="3"/>
    <cellStyle name="Currency_ SG&amp;A Bridge " xfId="4"/>
    <cellStyle name="Normal_ SG&amp;A Bridge " xfId="5"/>
    <cellStyle name="백분율" xfId="6" builtinId="5"/>
    <cellStyle name="백분율 2" xfId="7"/>
    <cellStyle name="백분율 3" xfId="8"/>
    <cellStyle name="백분율 4" xfId="9"/>
    <cellStyle name="쉼표 [0]" xfId="10" builtinId="6"/>
    <cellStyle name="쉼표 [0] 126" xfId="11"/>
    <cellStyle name="쉼표 [0] 137" xfId="12"/>
    <cellStyle name="쉼표 [0] 2" xfId="13"/>
    <cellStyle name="쉼표 [0] 2 2" xfId="14"/>
    <cellStyle name="쉼표 [0] 2 3" xfId="15"/>
    <cellStyle name="쉼표 [0] 3" xfId="16"/>
    <cellStyle name="쉼표 [0] 4" xfId="17"/>
    <cellStyle name="쉼표 [0] 5" xfId="18"/>
    <cellStyle name="표준" xfId="0" builtinId="0"/>
    <cellStyle name="표준 2" xfId="19"/>
    <cellStyle name="표준 2 2" xfId="20"/>
    <cellStyle name="표준 3" xfId="21"/>
    <cellStyle name="표준 4" xfId="22"/>
    <cellStyle name="표준 5" xfId="23"/>
    <cellStyle name="표준 6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r>
              <a:rPr lang="ko-KR" altLang="en-US"/>
              <a:t>인     구</a:t>
            </a:r>
          </a:p>
        </c:rich>
      </c:tx>
      <c:layout>
        <c:manualLayout>
          <c:xMode val="edge"/>
          <c:yMode val="edge"/>
          <c:x val="0.45021177078034008"/>
          <c:y val="6.13694716731837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069385492676603E-2"/>
          <c:y val="0.20164111065064236"/>
          <c:w val="0.85585585585585633"/>
          <c:h val="0.62192495382521662"/>
        </c:manualLayout>
      </c:layout>
      <c:lineChart>
        <c:grouping val="standard"/>
        <c:ser>
          <c:idx val="0"/>
          <c:order val="0"/>
          <c:tx>
            <c:strRef>
              <c:f>추세선!$B$2</c:f>
              <c:strCache>
                <c:ptCount val="1"/>
                <c:pt idx="0">
                  <c:v>인구</c:v>
                </c:pt>
              </c:strCache>
            </c:strRef>
          </c:tx>
          <c:marker>
            <c:symbol val="diamond"/>
            <c:size val="12"/>
            <c:spPr>
              <a:solidFill>
                <a:srgbClr val="FF0000"/>
              </a:solidFill>
            </c:spPr>
          </c:marker>
          <c:dLbls>
            <c:dLbl>
              <c:idx val="20"/>
              <c:layout>
                <c:manualLayout>
                  <c:x val="-1.9286403085824501E-2"/>
                  <c:y val="4.9801924165251879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  <a:cs typeface="맑은 고딕"/>
                  </a:defRPr>
                </a:pPr>
                <a:endParaRPr lang="ko-KR"/>
              </a:p>
            </c:txPr>
            <c:showVal val="1"/>
          </c:dLbls>
          <c:trendline>
            <c:spPr>
              <a:ln w="22225">
                <a:solidFill>
                  <a:srgbClr val="FF0000"/>
                </a:solidFill>
                <a:prstDash val="solid"/>
              </a:ln>
            </c:spPr>
            <c:trendlineType val="log"/>
          </c:trendline>
          <c:cat>
            <c:strRef>
              <c:f>추세선!$A$3:$A$13</c:f>
              <c:strCache>
                <c:ptCount val="11"/>
                <c:pt idx="0">
                  <c:v>2015년</c:v>
                </c:pt>
                <c:pt idx="1">
                  <c:v>2016년</c:v>
                </c:pt>
                <c:pt idx="2">
                  <c:v>2017년</c:v>
                </c:pt>
                <c:pt idx="3">
                  <c:v>2018년</c:v>
                </c:pt>
                <c:pt idx="4">
                  <c:v>2019년</c:v>
                </c:pt>
                <c:pt idx="5">
                  <c:v>2020년</c:v>
                </c:pt>
                <c:pt idx="6">
                  <c:v>2021년</c:v>
                </c:pt>
                <c:pt idx="7">
                  <c:v>2022년</c:v>
                </c:pt>
                <c:pt idx="8">
                  <c:v>2023년</c:v>
                </c:pt>
                <c:pt idx="9">
                  <c:v>2024년</c:v>
                </c:pt>
                <c:pt idx="10">
                  <c:v>2025년</c:v>
                </c:pt>
              </c:strCache>
            </c:strRef>
          </c:cat>
          <c:val>
            <c:numRef>
              <c:f>추세선!$B$3:$B$13</c:f>
              <c:numCache>
                <c:formatCode>General</c:formatCode>
                <c:ptCount val="11"/>
                <c:pt idx="0">
                  <c:v>10951</c:v>
                </c:pt>
                <c:pt idx="1">
                  <c:v>20168</c:v>
                </c:pt>
                <c:pt idx="10">
                  <c:v>99044</c:v>
                </c:pt>
              </c:numCache>
            </c:numRef>
          </c:val>
        </c:ser>
        <c:dLbls/>
        <c:marker val="1"/>
        <c:axId val="80661888"/>
        <c:axId val="81986688"/>
      </c:lineChart>
      <c:catAx>
        <c:axId val="806618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306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81986688"/>
        <c:crosses val="autoZero"/>
        <c:auto val="1"/>
        <c:lblAlgn val="ctr"/>
        <c:lblOffset val="100"/>
      </c:catAx>
      <c:valAx>
        <c:axId val="8198668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j-ea"/>
                <a:ea typeface="+mj-ea"/>
                <a:cs typeface="맑은 고딕"/>
              </a:defRPr>
            </a:pPr>
            <a:endParaRPr lang="ko-KR"/>
          </a:p>
        </c:txPr>
        <c:crossAx val="806618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7038782881165887"/>
          <c:y val="0.29162140446729878"/>
          <c:w val="0.14816584281834591"/>
          <c:h val="8.104201260556714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맑은 고딕"/>
              <a:ea typeface="맑은 고딕"/>
              <a:cs typeface="맑은 고딕"/>
            </a:defRPr>
          </a:pPr>
          <a:endParaRPr lang="ko-KR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  <a:scene3d>
      <a:camera prst="orthographicFront"/>
      <a:lightRig rig="threePt" dir="t"/>
    </a:scene3d>
    <a:sp3d>
      <a:bevelT w="3937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r>
              <a:rPr lang="ko-KR" altLang="en-US" sz="2000" b="1"/>
              <a:t>인     구</a:t>
            </a:r>
          </a:p>
        </c:rich>
      </c:tx>
      <c:layout>
        <c:manualLayout>
          <c:xMode val="edge"/>
          <c:yMode val="edge"/>
          <c:x val="0.45021172353455818"/>
          <c:y val="6.13693607024221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069385492676603E-2"/>
          <c:y val="0.20164111065064236"/>
          <c:w val="0.85585585585585633"/>
          <c:h val="0.62192495382521662"/>
        </c:manualLayout>
      </c:layout>
      <c:lineChart>
        <c:grouping val="standard"/>
        <c:ser>
          <c:idx val="0"/>
          <c:order val="0"/>
          <c:tx>
            <c:strRef>
              <c:f>추세선!$B$2</c:f>
              <c:strCache>
                <c:ptCount val="1"/>
                <c:pt idx="0">
                  <c:v>인구</c:v>
                </c:pt>
              </c:strCache>
            </c:strRef>
          </c:tx>
          <c:marker>
            <c:symbol val="diamond"/>
            <c:size val="12"/>
            <c:spPr>
              <a:solidFill>
                <a:srgbClr val="FF0000"/>
              </a:solidFill>
            </c:spPr>
          </c:marker>
          <c:dLbls>
            <c:dLbl>
              <c:idx val="20"/>
              <c:layout>
                <c:manualLayout>
                  <c:x val="-1.9286403085824501E-2"/>
                  <c:y val="4.9801924165251879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맑은 고딕"/>
                    <a:ea typeface="맑은 고딕"/>
                    <a:cs typeface="맑은 고딕"/>
                  </a:defRPr>
                </a:pPr>
                <a:endParaRPr lang="ko-KR"/>
              </a:p>
            </c:txPr>
            <c:showVal val="1"/>
          </c:dLbls>
          <c:trendline>
            <c:spPr>
              <a:ln w="22225">
                <a:solidFill>
                  <a:srgbClr val="FF0000"/>
                </a:solidFill>
                <a:prstDash val="solid"/>
              </a:ln>
            </c:spPr>
            <c:trendlineType val="poly"/>
            <c:order val="3"/>
            <c:dispEq val="1"/>
            <c:trendlineLbl>
              <c:layout>
                <c:manualLayout>
                  <c:x val="-0.13207965037154018"/>
                  <c:y val="3.8217069531919751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2000" b="1"/>
                  </a:pPr>
                  <a:endParaRPr lang="ko-KR"/>
                </a:p>
              </c:txPr>
            </c:trendlineLbl>
          </c:trendline>
          <c:cat>
            <c:strRef>
              <c:f>추세선!$A$3:$A$13</c:f>
              <c:strCache>
                <c:ptCount val="11"/>
                <c:pt idx="0">
                  <c:v>2015년</c:v>
                </c:pt>
                <c:pt idx="1">
                  <c:v>2016년</c:v>
                </c:pt>
                <c:pt idx="2">
                  <c:v>2017년</c:v>
                </c:pt>
                <c:pt idx="3">
                  <c:v>2018년</c:v>
                </c:pt>
                <c:pt idx="4">
                  <c:v>2019년</c:v>
                </c:pt>
                <c:pt idx="5">
                  <c:v>2020년</c:v>
                </c:pt>
                <c:pt idx="6">
                  <c:v>2021년</c:v>
                </c:pt>
                <c:pt idx="7">
                  <c:v>2022년</c:v>
                </c:pt>
                <c:pt idx="8">
                  <c:v>2023년</c:v>
                </c:pt>
                <c:pt idx="9">
                  <c:v>2024년</c:v>
                </c:pt>
                <c:pt idx="10">
                  <c:v>2025년</c:v>
                </c:pt>
              </c:strCache>
            </c:strRef>
          </c:cat>
          <c:val>
            <c:numRef>
              <c:f>추세선!$B$3:$B$13</c:f>
              <c:numCache>
                <c:formatCode>General</c:formatCode>
                <c:ptCount val="11"/>
                <c:pt idx="0">
                  <c:v>10951</c:v>
                </c:pt>
                <c:pt idx="1">
                  <c:v>20168</c:v>
                </c:pt>
                <c:pt idx="10">
                  <c:v>99044</c:v>
                </c:pt>
              </c:numCache>
            </c:numRef>
          </c:val>
        </c:ser>
        <c:dLbls/>
        <c:marker val="1"/>
        <c:axId val="82024704"/>
        <c:axId val="82038784"/>
      </c:lineChart>
      <c:catAx>
        <c:axId val="820247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3060000" vert="horz"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맑은 고딕"/>
                <a:ea typeface="맑은 고딕"/>
                <a:cs typeface="맑은 고딕"/>
              </a:defRPr>
            </a:pPr>
            <a:endParaRPr lang="ko-KR"/>
          </a:p>
        </c:txPr>
        <c:crossAx val="82038784"/>
        <c:crosses val="autoZero"/>
        <c:auto val="1"/>
        <c:lblAlgn val="ctr"/>
        <c:lblOffset val="100"/>
      </c:catAx>
      <c:valAx>
        <c:axId val="8203878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+mj-ea"/>
                <a:ea typeface="+mj-ea"/>
                <a:cs typeface="맑은 고딕"/>
              </a:defRPr>
            </a:pPr>
            <a:endParaRPr lang="ko-KR"/>
          </a:p>
        </c:txPr>
        <c:crossAx val="820247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7038777845077058"/>
          <c:y val="0.29162147560240254"/>
          <c:w val="0.14816586388239952"/>
          <c:h val="8.104206097743767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2000" b="1" i="0" u="none" strike="noStrike" baseline="0">
              <a:solidFill>
                <a:srgbClr val="000000"/>
              </a:solidFill>
              <a:latin typeface="맑은 고딕"/>
              <a:ea typeface="맑은 고딕"/>
              <a:cs typeface="맑은 고딕"/>
            </a:defRPr>
          </a:pPr>
          <a:endParaRPr lang="ko-KR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  <a:scene3d>
      <a:camera prst="orthographicFront"/>
      <a:lightRig rig="threePt" dir="t"/>
    </a:scene3d>
    <a:sp3d>
      <a:bevelT w="3937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맑은 고딕"/>
          <a:ea typeface="맑은 고딕"/>
          <a:cs typeface="맑은 고딕"/>
        </a:defRPr>
      </a:pPr>
      <a:endParaRPr lang="ko-KR"/>
    </a:p>
  </c:txPr>
  <c:printSettings>
    <c:headerFooter/>
    <c:pageMargins b="1" l="0.75000000000000044" r="0.750000000000000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31</xdr:row>
      <xdr:rowOff>161925</xdr:rowOff>
    </xdr:from>
    <xdr:to>
      <xdr:col>19</xdr:col>
      <xdr:colOff>638175</xdr:colOff>
      <xdr:row>56</xdr:row>
      <xdr:rowOff>76200</xdr:rowOff>
    </xdr:to>
    <xdr:graphicFrame macro="">
      <xdr:nvGraphicFramePr>
        <xdr:cNvPr id="1467" name="차트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25</xdr:row>
      <xdr:rowOff>171450</xdr:rowOff>
    </xdr:from>
    <xdr:to>
      <xdr:col>4</xdr:col>
      <xdr:colOff>2524125</xdr:colOff>
      <xdr:row>67</xdr:row>
      <xdr:rowOff>142875</xdr:rowOff>
    </xdr:to>
    <xdr:graphicFrame macro="">
      <xdr:nvGraphicFramePr>
        <xdr:cNvPr id="1468" name="차트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66</xdr:row>
      <xdr:rowOff>19050</xdr:rowOff>
    </xdr:from>
    <xdr:to>
      <xdr:col>7</xdr:col>
      <xdr:colOff>1076325</xdr:colOff>
      <xdr:row>69</xdr:row>
      <xdr:rowOff>66675</xdr:rowOff>
    </xdr:to>
    <xdr:sp macro="" textlink="">
      <xdr:nvSpPr>
        <xdr:cNvPr id="117929" name="아래쪽 화살표 1"/>
        <xdr:cNvSpPr>
          <a:spLocks noChangeArrowheads="1"/>
        </xdr:cNvSpPr>
      </xdr:nvSpPr>
      <xdr:spPr bwMode="auto">
        <a:xfrm>
          <a:off x="7239000" y="23050500"/>
          <a:ext cx="742950" cy="561975"/>
        </a:xfrm>
        <a:prstGeom prst="down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%20&#51021;&#47732;&#48324;%20&#51064;&#44396;&#44228;&#5492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5%20&#45236;&#54252;&#49888;&#46020;&#49884;%20&#49373;&#54876;&#44428;&#48324;%20&#48708;&#44032;&#51221;&#50857;&#49688;&#470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자연적인구보정(최종)"/>
      <sheetName val="1.1 가.과거10년 인구"/>
      <sheetName val="1.1 나.과거10년 인구(읍면별)"/>
      <sheetName val="1.1 다.과거인구추이분석"/>
      <sheetName val="1.2.1수학적인구 추정(전체)-10년치"/>
      <sheetName val="1.2.2조성법"/>
      <sheetName val="생잔모형법(홍성군)"/>
      <sheetName val="생잔모형법(충청남도)"/>
      <sheetName val="통계청 장래인구 추계"/>
      <sheetName val="1.2.1 사회적인구 계획"/>
      <sheetName val="외부유입율"/>
      <sheetName val="내포외부유입율"/>
      <sheetName val="1.3 계획인구(읍면지역)"/>
      <sheetName val="계획인구(최종)"/>
      <sheetName val="---&gt;출력xxxx"/>
      <sheetName val="충남('15) 5세 계급별 인구(내포포함)"/>
      <sheetName val="홍성군('15) 5세 계급별 인구(내포제외)"/>
      <sheetName val="홍성군('15) 5세 계급별 인구 (내포포함)"/>
      <sheetName val="#1. 장래인구 성비"/>
      <sheetName val="#2. 모의 연령별 출산율"/>
      <sheetName val="#3. 생잔율"/>
      <sheetName val="#4. 생명표"/>
      <sheetName val="홍성군 인구현황(2015)"/>
      <sheetName val="요약보고서 삽도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8">
          <cell r="D78">
            <v>85600</v>
          </cell>
          <cell r="E78">
            <v>79900</v>
          </cell>
          <cell r="F78">
            <v>74600</v>
          </cell>
          <cell r="G78">
            <v>74000</v>
          </cell>
          <cell r="H78">
            <v>73000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총계"/>
      <sheetName val="비가정용수량배분"/>
      <sheetName val="출력안함☞"/>
      <sheetName val="내포신도시_비가정용수량"/>
      <sheetName val="주거1생활권"/>
      <sheetName val="중심1생활권"/>
      <sheetName val="중심2생활권"/>
      <sheetName val="주거2생활권"/>
      <sheetName val="산업생활권"/>
      <sheetName val="단위면적당원단위"/>
      <sheetName val="블록별용적율및연면적"/>
    </sheetNames>
    <sheetDataSet>
      <sheetData sheetId="0"/>
      <sheetData sheetId="1"/>
      <sheetData sheetId="2"/>
      <sheetData sheetId="3">
        <row r="3">
          <cell r="B3">
            <v>4724568.7</v>
          </cell>
          <cell r="C3">
            <v>14559</v>
          </cell>
        </row>
        <row r="4">
          <cell r="B4">
            <v>224019.4</v>
          </cell>
          <cell r="C4">
            <v>690</v>
          </cell>
        </row>
        <row r="5">
          <cell r="B5">
            <v>1364643.5499999998</v>
          </cell>
          <cell r="C5">
            <v>4206</v>
          </cell>
        </row>
        <row r="6">
          <cell r="B6">
            <v>1628547.05</v>
          </cell>
          <cell r="C6">
            <v>5019</v>
          </cell>
        </row>
        <row r="7">
          <cell r="B7">
            <v>320677.10000000003</v>
          </cell>
          <cell r="C7">
            <v>988</v>
          </cell>
        </row>
        <row r="8">
          <cell r="B8">
            <v>1186681.6000000001</v>
          </cell>
          <cell r="C8">
            <v>3656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6" sqref="F26"/>
    </sheetView>
  </sheetViews>
  <sheetFormatPr defaultRowHeight="16.5"/>
  <sheetData/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B19" sqref="B19"/>
    </sheetView>
  </sheetViews>
  <sheetFormatPr defaultRowHeight="16.5"/>
  <cols>
    <col min="1" max="3" width="26.75" customWidth="1"/>
  </cols>
  <sheetData>
    <row r="1" spans="1:3" ht="33.75" customHeight="1">
      <c r="A1" s="363" t="s">
        <v>221</v>
      </c>
      <c r="B1" s="364"/>
      <c r="C1" s="364"/>
    </row>
    <row r="2" spans="1:3" ht="33.75" customHeight="1">
      <c r="A2" s="135" t="s">
        <v>87</v>
      </c>
      <c r="B2" s="135" t="s">
        <v>222</v>
      </c>
      <c r="C2" s="135" t="s">
        <v>223</v>
      </c>
    </row>
    <row r="3" spans="1:3" ht="33.75" customHeight="1">
      <c r="A3" s="135" t="s">
        <v>224</v>
      </c>
      <c r="B3" s="136">
        <f>[2]내포신도시_비가정용수량!B3</f>
        <v>4724568.7</v>
      </c>
      <c r="C3" s="136">
        <f>[2]내포신도시_비가정용수량!C3</f>
        <v>14559</v>
      </c>
    </row>
    <row r="4" spans="1:3" ht="33.75" customHeight="1">
      <c r="A4" s="135" t="s">
        <v>225</v>
      </c>
      <c r="B4" s="136">
        <f>[2]내포신도시_비가정용수량!B4</f>
        <v>224019.4</v>
      </c>
      <c r="C4" s="136">
        <f>[2]내포신도시_비가정용수량!C4</f>
        <v>690</v>
      </c>
    </row>
    <row r="5" spans="1:3" ht="33.75" customHeight="1">
      <c r="A5" s="135" t="s">
        <v>226</v>
      </c>
      <c r="B5" s="136">
        <f>[2]내포신도시_비가정용수량!B5</f>
        <v>1364643.5499999998</v>
      </c>
      <c r="C5" s="136">
        <f>[2]내포신도시_비가정용수량!C5</f>
        <v>4206</v>
      </c>
    </row>
    <row r="6" spans="1:3" ht="33.75" customHeight="1">
      <c r="A6" s="135" t="s">
        <v>227</v>
      </c>
      <c r="B6" s="136">
        <f>[2]내포신도시_비가정용수량!B6</f>
        <v>1628547.05</v>
      </c>
      <c r="C6" s="136">
        <f>[2]내포신도시_비가정용수량!C6</f>
        <v>5019</v>
      </c>
    </row>
    <row r="7" spans="1:3" ht="33.75" customHeight="1">
      <c r="A7" s="135" t="s">
        <v>228</v>
      </c>
      <c r="B7" s="136">
        <f>[2]내포신도시_비가정용수량!B7</f>
        <v>320677.10000000003</v>
      </c>
      <c r="C7" s="136">
        <f>[2]내포신도시_비가정용수량!C7</f>
        <v>988</v>
      </c>
    </row>
    <row r="8" spans="1:3" ht="33.75" customHeight="1">
      <c r="A8" s="135" t="s">
        <v>229</v>
      </c>
      <c r="B8" s="136">
        <f>[2]내포신도시_비가정용수량!B8</f>
        <v>1186681.6000000001</v>
      </c>
      <c r="C8" s="136">
        <f>[2]내포신도시_비가정용수량!C8</f>
        <v>3656</v>
      </c>
    </row>
  </sheetData>
  <mergeCells count="1">
    <mergeCell ref="A1:C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56"/>
  <sheetViews>
    <sheetView topLeftCell="A26" workbookViewId="0">
      <selection activeCell="H47" sqref="H47"/>
    </sheetView>
  </sheetViews>
  <sheetFormatPr defaultRowHeight="16.5"/>
  <cols>
    <col min="1" max="1" width="26" customWidth="1"/>
    <col min="2" max="2" width="28.75" customWidth="1"/>
    <col min="3" max="3" width="20.875" customWidth="1"/>
    <col min="4" max="5" width="12.625" bestFit="1" customWidth="1"/>
    <col min="8" max="8" width="13.875" bestFit="1" customWidth="1"/>
    <col min="9" max="9" width="12.625" bestFit="1" customWidth="1"/>
  </cols>
  <sheetData>
    <row r="1" spans="1:9" ht="26.25">
      <c r="A1" s="358" t="s">
        <v>174</v>
      </c>
      <c r="B1" s="358"/>
      <c r="C1" s="358"/>
      <c r="D1" s="358"/>
      <c r="E1" s="358"/>
      <c r="F1" s="120"/>
      <c r="G1" s="120"/>
      <c r="H1" s="120"/>
      <c r="I1" s="120"/>
    </row>
    <row r="2" spans="1:9" ht="34.5">
      <c r="A2" s="360" t="s">
        <v>87</v>
      </c>
      <c r="B2" s="360"/>
      <c r="C2" s="129" t="s">
        <v>88</v>
      </c>
      <c r="D2" s="129" t="s">
        <v>175</v>
      </c>
      <c r="E2" s="129" t="s">
        <v>90</v>
      </c>
      <c r="F2" s="120"/>
      <c r="G2" s="120"/>
      <c r="H2" s="120"/>
      <c r="I2" s="120"/>
    </row>
    <row r="3" spans="1:9" ht="17.25">
      <c r="A3" s="365" t="s">
        <v>11</v>
      </c>
      <c r="B3" s="366"/>
      <c r="C3" s="122">
        <v>9951729.0999999996</v>
      </c>
      <c r="D3" s="122">
        <v>1490066.1999999997</v>
      </c>
      <c r="E3" s="122">
        <v>4724568.6999999993</v>
      </c>
      <c r="F3" s="120"/>
      <c r="G3" s="120"/>
      <c r="H3" s="121">
        <v>25233831</v>
      </c>
      <c r="I3" s="121">
        <v>7391607</v>
      </c>
    </row>
    <row r="4" spans="1:9" ht="17.25">
      <c r="A4" s="360" t="s">
        <v>176</v>
      </c>
      <c r="B4" s="123" t="s">
        <v>177</v>
      </c>
      <c r="C4" s="124">
        <v>2733879.5</v>
      </c>
      <c r="D4" s="124">
        <v>0</v>
      </c>
      <c r="E4" s="124">
        <v>0</v>
      </c>
      <c r="F4" s="120"/>
      <c r="G4" s="120"/>
      <c r="H4" s="121">
        <v>0</v>
      </c>
      <c r="I4" s="120"/>
    </row>
    <row r="5" spans="1:9" ht="17.25">
      <c r="A5" s="360"/>
      <c r="B5" s="123" t="s">
        <v>178</v>
      </c>
      <c r="C5" s="124">
        <v>590607.19999999995</v>
      </c>
      <c r="D5" s="124"/>
      <c r="E5" s="124"/>
      <c r="F5" s="120"/>
      <c r="G5" s="120"/>
      <c r="H5" s="121">
        <v>0</v>
      </c>
      <c r="I5" s="120"/>
    </row>
    <row r="6" spans="1:9" ht="17.25">
      <c r="A6" s="360"/>
      <c r="B6" s="123" t="s">
        <v>179</v>
      </c>
      <c r="C6" s="124">
        <v>2143272.2999999998</v>
      </c>
      <c r="D6" s="124"/>
      <c r="E6" s="124"/>
      <c r="F6" s="120"/>
      <c r="G6" s="120"/>
      <c r="H6" s="121">
        <v>0</v>
      </c>
      <c r="I6" s="120"/>
    </row>
    <row r="7" spans="1:9" ht="17.25">
      <c r="A7" s="360" t="s">
        <v>180</v>
      </c>
      <c r="B7" s="123" t="s">
        <v>177</v>
      </c>
      <c r="C7" s="124">
        <v>363139</v>
      </c>
      <c r="D7" s="124">
        <v>232797.7</v>
      </c>
      <c r="E7" s="124">
        <v>1216409.5</v>
      </c>
      <c r="F7" s="120"/>
      <c r="G7" s="120"/>
      <c r="H7" s="121">
        <v>0</v>
      </c>
      <c r="I7" s="120"/>
    </row>
    <row r="8" spans="1:9" ht="17.25">
      <c r="A8" s="360"/>
      <c r="B8" s="123" t="s">
        <v>92</v>
      </c>
      <c r="C8" s="124">
        <v>62816</v>
      </c>
      <c r="D8" s="124">
        <v>62816</v>
      </c>
      <c r="E8" s="124">
        <v>439712</v>
      </c>
      <c r="F8" s="120"/>
      <c r="G8" s="120"/>
      <c r="H8" s="121">
        <v>0</v>
      </c>
      <c r="I8" s="120"/>
    </row>
    <row r="9" spans="1:9" ht="17.25">
      <c r="A9" s="360"/>
      <c r="B9" s="123" t="s">
        <v>95</v>
      </c>
      <c r="C9" s="124">
        <v>96770.7</v>
      </c>
      <c r="D9" s="124">
        <v>96770.7</v>
      </c>
      <c r="E9" s="124">
        <v>483853.5</v>
      </c>
      <c r="F9" s="120"/>
      <c r="G9" s="120"/>
      <c r="H9" s="121">
        <v>7166072</v>
      </c>
      <c r="I9" s="121">
        <v>1424634</v>
      </c>
    </row>
    <row r="10" spans="1:9" ht="17.25">
      <c r="A10" s="360"/>
      <c r="B10" s="123" t="s">
        <v>98</v>
      </c>
      <c r="C10" s="124">
        <v>73211</v>
      </c>
      <c r="D10" s="124">
        <v>73211</v>
      </c>
      <c r="E10" s="124">
        <v>292844</v>
      </c>
      <c r="F10" s="120"/>
      <c r="G10" s="120"/>
      <c r="H10" s="121">
        <v>2418798</v>
      </c>
      <c r="I10" s="121">
        <v>725565</v>
      </c>
    </row>
    <row r="11" spans="1:9" ht="17.25">
      <c r="A11" s="360"/>
      <c r="B11" s="123" t="s">
        <v>181</v>
      </c>
      <c r="C11" s="124">
        <v>130341.3</v>
      </c>
      <c r="D11" s="124"/>
      <c r="E11" s="124"/>
      <c r="F11" s="120"/>
      <c r="G11" s="120"/>
      <c r="H11" s="121">
        <v>0</v>
      </c>
      <c r="I11" s="120"/>
    </row>
    <row r="12" spans="1:9" ht="17.25">
      <c r="A12" s="368" t="s">
        <v>182</v>
      </c>
      <c r="B12" s="123" t="s">
        <v>177</v>
      </c>
      <c r="C12" s="124">
        <v>411582.5</v>
      </c>
      <c r="D12" s="124">
        <v>411582.5</v>
      </c>
      <c r="E12" s="124">
        <v>1621849.8</v>
      </c>
      <c r="F12" s="120"/>
      <c r="G12" s="120"/>
      <c r="H12" s="121">
        <v>0</v>
      </c>
      <c r="I12" s="120"/>
    </row>
    <row r="13" spans="1:9" ht="17.25">
      <c r="A13" s="369"/>
      <c r="B13" s="123" t="s">
        <v>107</v>
      </c>
      <c r="C13" s="124">
        <v>237195</v>
      </c>
      <c r="D13" s="124">
        <v>237195</v>
      </c>
      <c r="E13" s="124">
        <v>948780</v>
      </c>
      <c r="F13" s="120"/>
      <c r="G13" s="120"/>
      <c r="H13" s="121">
        <v>15648961</v>
      </c>
      <c r="I13" s="121">
        <v>5241408</v>
      </c>
    </row>
    <row r="14" spans="1:9" ht="17.25">
      <c r="A14" s="370"/>
      <c r="B14" s="123" t="s">
        <v>112</v>
      </c>
      <c r="C14" s="124">
        <v>174387.5</v>
      </c>
      <c r="D14" s="124">
        <v>174387.5</v>
      </c>
      <c r="E14" s="124">
        <v>673069.8</v>
      </c>
      <c r="F14" s="120"/>
      <c r="G14" s="120"/>
      <c r="H14" s="121">
        <v>1697834</v>
      </c>
      <c r="I14" s="121">
        <v>0</v>
      </c>
    </row>
    <row r="15" spans="1:9" ht="17.25">
      <c r="A15" s="368" t="s">
        <v>183</v>
      </c>
      <c r="B15" s="123" t="s">
        <v>177</v>
      </c>
      <c r="C15" s="124">
        <v>656821</v>
      </c>
      <c r="D15" s="124">
        <v>0</v>
      </c>
      <c r="E15" s="124">
        <v>0</v>
      </c>
      <c r="F15" s="120"/>
      <c r="G15" s="120"/>
      <c r="H15" s="121">
        <v>1035748</v>
      </c>
      <c r="I15" s="121">
        <v>521878</v>
      </c>
    </row>
    <row r="16" spans="1:9" ht="17.25">
      <c r="A16" s="369"/>
      <c r="B16" s="123" t="s">
        <v>184</v>
      </c>
      <c r="C16" s="124">
        <v>237974</v>
      </c>
      <c r="D16" s="124"/>
      <c r="E16" s="124"/>
      <c r="F16" s="120"/>
      <c r="G16" s="120"/>
      <c r="H16" s="121">
        <v>262814</v>
      </c>
      <c r="I16" s="121">
        <v>262814</v>
      </c>
    </row>
    <row r="17" spans="1:9" ht="17.25">
      <c r="A17" s="370"/>
      <c r="B17" s="123" t="s">
        <v>185</v>
      </c>
      <c r="C17" s="124">
        <v>418847</v>
      </c>
      <c r="D17" s="124"/>
      <c r="E17" s="124"/>
      <c r="F17" s="120"/>
      <c r="G17" s="120"/>
      <c r="H17" s="121">
        <v>425718</v>
      </c>
      <c r="I17" s="121">
        <v>366663</v>
      </c>
    </row>
    <row r="18" spans="1:9" ht="17.25">
      <c r="A18" s="368" t="s">
        <v>186</v>
      </c>
      <c r="B18" s="123" t="s">
        <v>177</v>
      </c>
      <c r="C18" s="124">
        <v>5270736.2999999989</v>
      </c>
      <c r="D18" s="124">
        <v>827108.99999999988</v>
      </c>
      <c r="E18" s="124">
        <v>1858443.9</v>
      </c>
      <c r="F18" s="120"/>
      <c r="G18" s="120"/>
      <c r="H18" s="121">
        <v>78159</v>
      </c>
      <c r="I18" s="121">
        <v>0</v>
      </c>
    </row>
    <row r="19" spans="1:9" ht="17.25">
      <c r="A19" s="369"/>
      <c r="B19" s="123" t="s">
        <v>187</v>
      </c>
      <c r="C19" s="124">
        <v>1718006.9</v>
      </c>
      <c r="D19" s="124"/>
      <c r="E19" s="124"/>
      <c r="F19" s="120"/>
      <c r="G19" s="120"/>
      <c r="H19" s="121">
        <v>4920450</v>
      </c>
      <c r="I19" s="121">
        <v>3098565</v>
      </c>
    </row>
    <row r="20" spans="1:9" ht="17.25">
      <c r="A20" s="369"/>
      <c r="B20" s="123" t="s">
        <v>188</v>
      </c>
      <c r="C20" s="124">
        <v>46939.3</v>
      </c>
      <c r="D20" s="124"/>
      <c r="E20" s="124"/>
      <c r="F20" s="120"/>
      <c r="G20" s="120"/>
      <c r="H20" s="121">
        <v>167827</v>
      </c>
      <c r="I20" s="121">
        <v>59569</v>
      </c>
    </row>
    <row r="21" spans="1:9" ht="17.25">
      <c r="A21" s="369"/>
      <c r="B21" s="123" t="s">
        <v>189</v>
      </c>
      <c r="C21" s="124">
        <v>62073.1</v>
      </c>
      <c r="D21" s="124"/>
      <c r="E21" s="124"/>
      <c r="F21" s="120"/>
      <c r="G21" s="120"/>
      <c r="H21" s="121">
        <v>714699</v>
      </c>
      <c r="I21" s="121">
        <v>0</v>
      </c>
    </row>
    <row r="22" spans="1:9" ht="17.25">
      <c r="A22" s="369"/>
      <c r="B22" s="123" t="s">
        <v>190</v>
      </c>
      <c r="C22" s="124">
        <v>1110571.2</v>
      </c>
      <c r="D22" s="124"/>
      <c r="E22" s="124"/>
      <c r="F22" s="120"/>
      <c r="G22" s="120"/>
      <c r="H22" s="121">
        <v>1281614</v>
      </c>
      <c r="I22" s="121">
        <v>0</v>
      </c>
    </row>
    <row r="23" spans="1:9" ht="17.25">
      <c r="A23" s="369"/>
      <c r="B23" s="123" t="s">
        <v>191</v>
      </c>
      <c r="C23" s="124">
        <v>1048555.3</v>
      </c>
      <c r="D23" s="124"/>
      <c r="E23" s="124"/>
      <c r="F23" s="120"/>
      <c r="G23" s="120"/>
      <c r="H23" s="121">
        <v>2450753</v>
      </c>
      <c r="I23" s="121">
        <v>381692</v>
      </c>
    </row>
    <row r="24" spans="1:9" ht="17.25">
      <c r="A24" s="369"/>
      <c r="B24" s="123" t="s">
        <v>192</v>
      </c>
      <c r="C24" s="124">
        <v>72044.7</v>
      </c>
      <c r="D24" s="124"/>
      <c r="E24" s="124"/>
      <c r="F24" s="120"/>
      <c r="G24" s="120"/>
      <c r="H24" s="121">
        <v>560688</v>
      </c>
      <c r="I24" s="121">
        <v>0</v>
      </c>
    </row>
    <row r="25" spans="1:9" ht="17.25">
      <c r="A25" s="369"/>
      <c r="B25" s="123" t="s">
        <v>193</v>
      </c>
      <c r="C25" s="124">
        <v>17126.599999999999</v>
      </c>
      <c r="D25" s="124"/>
      <c r="E25" s="124"/>
      <c r="F25" s="120"/>
      <c r="G25" s="120"/>
      <c r="H25" s="121">
        <v>2052657</v>
      </c>
      <c r="I25" s="121">
        <v>550227</v>
      </c>
    </row>
    <row r="26" spans="1:9" ht="17.25">
      <c r="A26" s="369"/>
      <c r="B26" s="123" t="s">
        <v>119</v>
      </c>
      <c r="C26" s="124">
        <v>601485.5</v>
      </c>
      <c r="D26" s="124">
        <v>601485.5</v>
      </c>
      <c r="E26" s="124">
        <v>1416426.4</v>
      </c>
      <c r="F26" s="120"/>
      <c r="G26" s="120"/>
      <c r="H26" s="121">
        <v>0</v>
      </c>
      <c r="I26" s="121">
        <v>0</v>
      </c>
    </row>
    <row r="27" spans="1:9" ht="17.25">
      <c r="A27" s="369"/>
      <c r="B27" s="123" t="s">
        <v>140</v>
      </c>
      <c r="C27" s="124">
        <v>50733.2</v>
      </c>
      <c r="D27" s="124">
        <v>50733.2</v>
      </c>
      <c r="E27" s="124">
        <v>55206.5</v>
      </c>
      <c r="F27" s="120"/>
      <c r="G27" s="120"/>
      <c r="H27" s="121">
        <v>484568</v>
      </c>
      <c r="I27" s="121">
        <v>48417</v>
      </c>
    </row>
    <row r="28" spans="1:9" ht="17.25">
      <c r="A28" s="369"/>
      <c r="B28" s="123" t="s">
        <v>152</v>
      </c>
      <c r="C28" s="124">
        <v>38912.6</v>
      </c>
      <c r="D28" s="124">
        <v>38912.6</v>
      </c>
      <c r="E28" s="124">
        <v>75722.45</v>
      </c>
      <c r="F28" s="120"/>
      <c r="G28" s="120"/>
      <c r="H28" s="121">
        <v>2000</v>
      </c>
      <c r="I28" s="121">
        <v>0</v>
      </c>
    </row>
    <row r="29" spans="1:9" ht="17.25">
      <c r="A29" s="369"/>
      <c r="B29" s="123" t="s">
        <v>194</v>
      </c>
      <c r="C29" s="124">
        <v>553</v>
      </c>
      <c r="D29" s="124"/>
      <c r="E29" s="124"/>
      <c r="F29" s="120"/>
      <c r="G29" s="120"/>
      <c r="H29" s="121">
        <v>0</v>
      </c>
      <c r="I29" s="121">
        <v>198694</v>
      </c>
    </row>
    <row r="30" spans="1:9" ht="17.25">
      <c r="A30" s="369"/>
      <c r="B30" s="123" t="s">
        <v>137</v>
      </c>
      <c r="C30" s="124">
        <v>80176.7</v>
      </c>
      <c r="D30" s="124">
        <v>80176.7</v>
      </c>
      <c r="E30" s="124">
        <v>120265.05</v>
      </c>
      <c r="F30" s="120"/>
      <c r="G30" s="120"/>
      <c r="H30" s="121">
        <v>100425</v>
      </c>
      <c r="I30" s="121">
        <v>100425</v>
      </c>
    </row>
    <row r="31" spans="1:9" ht="17.25">
      <c r="A31" s="369"/>
      <c r="B31" s="123" t="s">
        <v>150</v>
      </c>
      <c r="C31" s="124">
        <v>21587</v>
      </c>
      <c r="D31" s="124">
        <v>21587</v>
      </c>
      <c r="E31" s="124">
        <v>53967.5</v>
      </c>
      <c r="F31" s="120"/>
      <c r="G31" s="120"/>
      <c r="H31" s="121">
        <v>20191</v>
      </c>
      <c r="I31" s="121">
        <v>20191</v>
      </c>
    </row>
    <row r="32" spans="1:9" ht="17.25">
      <c r="A32" s="369"/>
      <c r="B32" s="123" t="s">
        <v>195</v>
      </c>
      <c r="C32" s="124">
        <v>34214</v>
      </c>
      <c r="D32" s="124">
        <v>34214</v>
      </c>
      <c r="E32" s="124">
        <v>136856</v>
      </c>
      <c r="F32" s="120"/>
      <c r="G32" s="120"/>
      <c r="H32" s="121">
        <v>5760</v>
      </c>
      <c r="I32" s="121">
        <v>5760</v>
      </c>
    </row>
    <row r="33" spans="1:9" ht="17.25">
      <c r="A33" s="369"/>
      <c r="B33" s="123" t="s">
        <v>196</v>
      </c>
      <c r="C33" s="124">
        <v>194507.3</v>
      </c>
      <c r="D33" s="124"/>
      <c r="E33" s="124"/>
      <c r="F33" s="120"/>
      <c r="G33" s="120"/>
      <c r="H33" s="121">
        <v>25450</v>
      </c>
      <c r="I33" s="121">
        <v>8950</v>
      </c>
    </row>
    <row r="34" spans="1:9" ht="17.25">
      <c r="A34" s="369"/>
      <c r="B34" s="123" t="s">
        <v>197</v>
      </c>
      <c r="C34" s="124">
        <v>55929.1</v>
      </c>
      <c r="D34" s="124"/>
      <c r="E34" s="124"/>
      <c r="F34" s="120"/>
      <c r="G34" s="120"/>
      <c r="H34" s="121">
        <v>168617</v>
      </c>
      <c r="I34" s="121">
        <v>44930</v>
      </c>
    </row>
    <row r="35" spans="1:9" ht="17.25">
      <c r="A35" s="369"/>
      <c r="B35" s="123" t="s">
        <v>198</v>
      </c>
      <c r="C35" s="124">
        <v>30182</v>
      </c>
      <c r="D35" s="124"/>
      <c r="E35" s="124"/>
      <c r="F35" s="120"/>
      <c r="G35" s="120"/>
      <c r="H35" s="121">
        <v>73412</v>
      </c>
      <c r="I35" s="121">
        <v>23246</v>
      </c>
    </row>
    <row r="36" spans="1:9" ht="17.25">
      <c r="A36" s="369"/>
      <c r="B36" s="123" t="s">
        <v>199</v>
      </c>
      <c r="C36" s="124">
        <v>69483.100000000006</v>
      </c>
      <c r="D36" s="124"/>
      <c r="E36" s="124"/>
      <c r="F36" s="120"/>
      <c r="G36" s="120"/>
      <c r="H36" s="120"/>
      <c r="I36" s="120"/>
    </row>
    <row r="37" spans="1:9" ht="17.25">
      <c r="A37" s="369"/>
      <c r="B37" s="123" t="s">
        <v>200</v>
      </c>
      <c r="C37" s="124">
        <v>9000.4</v>
      </c>
      <c r="D37" s="124"/>
      <c r="E37" s="124"/>
      <c r="F37" s="120"/>
      <c r="G37" s="120"/>
      <c r="H37" s="120"/>
      <c r="I37" s="120"/>
    </row>
    <row r="38" spans="1:9" ht="17.25">
      <c r="A38" s="370"/>
      <c r="B38" s="123" t="s">
        <v>201</v>
      </c>
      <c r="C38" s="124">
        <v>8655.2999999999993</v>
      </c>
      <c r="D38" s="124"/>
      <c r="E38" s="124"/>
      <c r="F38" s="120"/>
      <c r="G38" s="120"/>
      <c r="H38" s="120"/>
      <c r="I38" s="120"/>
    </row>
    <row r="39" spans="1:9" ht="17.25">
      <c r="A39" s="368" t="s">
        <v>202</v>
      </c>
      <c r="B39" s="123" t="s">
        <v>177</v>
      </c>
      <c r="C39" s="124">
        <v>515570.8</v>
      </c>
      <c r="D39" s="124">
        <v>18577</v>
      </c>
      <c r="E39" s="124">
        <v>27865.5</v>
      </c>
      <c r="F39" s="120"/>
      <c r="G39" s="120"/>
      <c r="H39" s="120"/>
      <c r="I39" s="120"/>
    </row>
    <row r="40" spans="1:9" ht="17.25">
      <c r="A40" s="369"/>
      <c r="B40" s="123" t="s">
        <v>162</v>
      </c>
      <c r="C40" s="124">
        <v>10901</v>
      </c>
      <c r="D40" s="124">
        <v>10901</v>
      </c>
      <c r="E40" s="124">
        <v>16351.5</v>
      </c>
      <c r="F40" s="120"/>
      <c r="G40" s="120"/>
      <c r="H40" s="120"/>
      <c r="I40" s="120"/>
    </row>
    <row r="41" spans="1:9" ht="17.25">
      <c r="A41" s="369"/>
      <c r="B41" s="123" t="s">
        <v>203</v>
      </c>
      <c r="C41" s="124">
        <v>392114</v>
      </c>
      <c r="D41" s="124"/>
      <c r="E41" s="124"/>
      <c r="F41" s="120"/>
      <c r="G41" s="120"/>
      <c r="H41" s="120"/>
      <c r="I41" s="120"/>
    </row>
    <row r="42" spans="1:9" ht="17.25">
      <c r="A42" s="369"/>
      <c r="B42" s="123" t="s">
        <v>204</v>
      </c>
      <c r="C42" s="124">
        <v>8555</v>
      </c>
      <c r="D42" s="124"/>
      <c r="E42" s="124"/>
      <c r="F42" s="120"/>
      <c r="G42" s="120"/>
      <c r="H42" s="120"/>
      <c r="I42" s="120"/>
    </row>
    <row r="43" spans="1:9" ht="17.25">
      <c r="A43" s="369"/>
      <c r="B43" s="123" t="s">
        <v>205</v>
      </c>
      <c r="C43" s="124">
        <v>2678</v>
      </c>
      <c r="D43" s="124"/>
      <c r="E43" s="124"/>
      <c r="F43" s="120"/>
      <c r="G43" s="120"/>
      <c r="H43" s="120"/>
      <c r="I43" s="120"/>
    </row>
    <row r="44" spans="1:9" ht="17.25">
      <c r="A44" s="369"/>
      <c r="B44" s="123" t="s">
        <v>171</v>
      </c>
      <c r="C44" s="124">
        <v>7676</v>
      </c>
      <c r="D44" s="124">
        <v>7676</v>
      </c>
      <c r="E44" s="124">
        <v>11514</v>
      </c>
      <c r="F44" s="120"/>
      <c r="G44" s="120"/>
      <c r="H44" s="120"/>
      <c r="I44" s="120"/>
    </row>
    <row r="45" spans="1:9" ht="17.25">
      <c r="A45" s="369"/>
      <c r="B45" s="123" t="s">
        <v>206</v>
      </c>
      <c r="C45" s="124">
        <v>2103.8000000000002</v>
      </c>
      <c r="D45" s="124"/>
      <c r="E45" s="124"/>
      <c r="F45" s="120"/>
      <c r="G45" s="120"/>
      <c r="H45" s="120"/>
      <c r="I45" s="120"/>
    </row>
    <row r="46" spans="1:9" ht="17.25">
      <c r="A46" s="370"/>
      <c r="B46" s="123" t="s">
        <v>207</v>
      </c>
      <c r="C46" s="124">
        <v>91543</v>
      </c>
      <c r="D46" s="124"/>
      <c r="E46" s="124"/>
      <c r="F46" s="120"/>
      <c r="G46" s="120"/>
      <c r="H46" s="120"/>
      <c r="I46" s="120"/>
    </row>
    <row r="47" spans="1:9" ht="17.25">
      <c r="A47" s="125" t="s">
        <v>208</v>
      </c>
      <c r="B47" s="120"/>
      <c r="C47" s="120"/>
      <c r="D47" s="120"/>
      <c r="E47" s="120"/>
      <c r="F47" s="120"/>
      <c r="G47" s="120"/>
      <c r="H47" s="120"/>
      <c r="I47" s="120"/>
    </row>
    <row r="48" spans="1:9" ht="17.25">
      <c r="A48" s="125" t="s">
        <v>209</v>
      </c>
      <c r="B48" s="126"/>
      <c r="C48" s="127"/>
      <c r="D48" s="127"/>
      <c r="E48" s="126"/>
      <c r="F48" s="120"/>
      <c r="G48" s="120"/>
      <c r="H48" s="120"/>
      <c r="I48" s="120"/>
    </row>
    <row r="49" spans="1:5" ht="17.25">
      <c r="A49" s="125" t="s">
        <v>210</v>
      </c>
      <c r="B49" s="126"/>
      <c r="C49" s="127"/>
      <c r="D49" s="127"/>
      <c r="E49" s="126"/>
    </row>
    <row r="50" spans="1:5" ht="17.25">
      <c r="A50" s="126"/>
      <c r="B50" s="128"/>
      <c r="C50" s="127"/>
      <c r="D50" s="127"/>
      <c r="E50" s="126"/>
    </row>
    <row r="51" spans="1:5" ht="17.25">
      <c r="A51" s="130" t="s">
        <v>211</v>
      </c>
      <c r="B51" s="131">
        <v>4724568.6999999993</v>
      </c>
      <c r="C51" s="133" t="s">
        <v>212</v>
      </c>
      <c r="D51" s="127"/>
      <c r="E51" s="126"/>
    </row>
    <row r="52" spans="1:5" ht="17.25">
      <c r="A52" s="130" t="s">
        <v>213</v>
      </c>
      <c r="B52" s="131">
        <v>99044</v>
      </c>
      <c r="C52" s="133" t="s">
        <v>214</v>
      </c>
      <c r="D52" s="127"/>
      <c r="E52" s="126"/>
    </row>
    <row r="53" spans="1:5" ht="17.25">
      <c r="A53" s="130" t="s">
        <v>215</v>
      </c>
      <c r="B53" s="131">
        <v>147</v>
      </c>
      <c r="C53" s="133" t="s">
        <v>216</v>
      </c>
      <c r="D53" s="127"/>
      <c r="E53" s="126"/>
    </row>
    <row r="54" spans="1:5" ht="17.25">
      <c r="A54" s="130" t="s">
        <v>217</v>
      </c>
      <c r="B54" s="131">
        <v>14559</v>
      </c>
      <c r="C54" s="134" t="s">
        <v>218</v>
      </c>
      <c r="D54" s="127"/>
      <c r="E54" s="126"/>
    </row>
    <row r="55" spans="1:5" ht="17.25">
      <c r="A55" s="130" t="s">
        <v>219</v>
      </c>
      <c r="B55" s="132">
        <v>3.0815999999999999</v>
      </c>
      <c r="C55" s="133" t="s">
        <v>220</v>
      </c>
      <c r="D55" s="120"/>
      <c r="E55" s="120"/>
    </row>
    <row r="56" spans="1:5" ht="17.25">
      <c r="A56" s="367"/>
      <c r="B56" s="367"/>
      <c r="C56" s="120"/>
      <c r="D56" s="120"/>
      <c r="E56" s="120"/>
    </row>
  </sheetData>
  <mergeCells count="10">
    <mergeCell ref="A4:A6"/>
    <mergeCell ref="A1:E1"/>
    <mergeCell ref="A2:B2"/>
    <mergeCell ref="A3:B3"/>
    <mergeCell ref="A56:B56"/>
    <mergeCell ref="A39:A46"/>
    <mergeCell ref="A7:A11"/>
    <mergeCell ref="A12:A14"/>
    <mergeCell ref="A15:A17"/>
    <mergeCell ref="A18:A38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U59"/>
  <sheetViews>
    <sheetView tabSelected="1" view="pageBreakPreview" topLeftCell="A32" zoomScale="85" zoomScaleSheetLayoutView="85" workbookViewId="0">
      <selection activeCell="J60" sqref="J60"/>
    </sheetView>
  </sheetViews>
  <sheetFormatPr defaultRowHeight="32.25" customHeight="1"/>
  <cols>
    <col min="1" max="1" width="2" style="174" customWidth="1"/>
    <col min="2" max="2" width="25.75" style="174" customWidth="1"/>
    <col min="3" max="3" width="12.375" style="174" customWidth="1"/>
    <col min="4" max="8" width="20.75" style="174" customWidth="1"/>
    <col min="9" max="9" width="10.875" style="174" customWidth="1"/>
    <col min="10" max="11" width="9" style="174"/>
    <col min="12" max="12" width="11.5" style="174" bestFit="1" customWidth="1"/>
    <col min="13" max="13" width="9.125" style="174" bestFit="1" customWidth="1"/>
    <col min="14" max="14" width="10.25" style="174" customWidth="1"/>
    <col min="15" max="15" width="9.125" style="174" bestFit="1" customWidth="1"/>
    <col min="16" max="16" width="11" style="174" bestFit="1" customWidth="1"/>
    <col min="17" max="16384" width="9" style="174"/>
  </cols>
  <sheetData>
    <row r="1" spans="2:16" ht="21.95" customHeight="1">
      <c r="B1" s="245" t="s">
        <v>279</v>
      </c>
    </row>
    <row r="2" spans="2:16" ht="21.95" customHeight="1">
      <c r="B2" s="276" t="s">
        <v>0</v>
      </c>
      <c r="C2" s="277"/>
      <c r="D2" s="190" t="s">
        <v>1</v>
      </c>
      <c r="E2" s="190" t="s">
        <v>2</v>
      </c>
      <c r="F2" s="190" t="s">
        <v>3</v>
      </c>
      <c r="G2" s="190" t="s">
        <v>4</v>
      </c>
      <c r="H2" s="190" t="s">
        <v>5</v>
      </c>
    </row>
    <row r="3" spans="2:16" ht="21.95" customHeight="1">
      <c r="B3" s="256" t="s">
        <v>62</v>
      </c>
      <c r="C3" s="257"/>
      <c r="D3" s="176">
        <f>SUM(D4:D8)</f>
        <v>10951</v>
      </c>
      <c r="E3" s="176">
        <f>SUM(E4:E8)</f>
        <v>56130</v>
      </c>
      <c r="F3" s="176">
        <f>SUM(F4:F8)</f>
        <v>99044</v>
      </c>
      <c r="G3" s="176">
        <f>SUM(G4:G8)</f>
        <v>99044</v>
      </c>
      <c r="H3" s="176">
        <f>SUM(H4:H8)</f>
        <v>99044</v>
      </c>
    </row>
    <row r="4" spans="2:16" ht="21.95" customHeight="1">
      <c r="B4" s="270" t="s">
        <v>6</v>
      </c>
      <c r="C4" s="271"/>
      <c r="D4" s="178">
        <f>'인구유입(NEW)'!AK15</f>
        <v>0</v>
      </c>
      <c r="E4" s="178">
        <f>'인구유입(NEW)'!AL15</f>
        <v>17181</v>
      </c>
      <c r="F4" s="178">
        <f>'인구유입(NEW)'!AM15</f>
        <v>38395</v>
      </c>
      <c r="G4" s="178">
        <f>'인구유입(NEW)'!AN15</f>
        <v>38395</v>
      </c>
      <c r="H4" s="178">
        <f>'인구유입(NEW)'!AO15</f>
        <v>38395</v>
      </c>
      <c r="I4" s="179" t="s">
        <v>71</v>
      </c>
    </row>
    <row r="5" spans="2:16" ht="21.95" customHeight="1">
      <c r="B5" s="270" t="s">
        <v>7</v>
      </c>
      <c r="C5" s="271"/>
      <c r="D5" s="178">
        <f>'인구유입(NEW)'!AK16</f>
        <v>4857</v>
      </c>
      <c r="E5" s="178">
        <f>'인구유입(NEW)'!AL16</f>
        <v>20107</v>
      </c>
      <c r="F5" s="178">
        <f>'인구유입(NEW)'!AM16</f>
        <v>40207</v>
      </c>
      <c r="G5" s="178">
        <f>'인구유입(NEW)'!AN16</f>
        <v>40207</v>
      </c>
      <c r="H5" s="178">
        <f>'인구유입(NEW)'!AO16</f>
        <v>40207</v>
      </c>
      <c r="I5" s="179" t="s">
        <v>72</v>
      </c>
    </row>
    <row r="6" spans="2:16" ht="21.95" customHeight="1">
      <c r="B6" s="270" t="s">
        <v>8</v>
      </c>
      <c r="C6" s="271"/>
      <c r="D6" s="178">
        <f>'인구유입(NEW)'!AK17</f>
        <v>137</v>
      </c>
      <c r="E6" s="178">
        <f>'인구유입(NEW)'!AL17</f>
        <v>3420</v>
      </c>
      <c r="F6" s="178">
        <f>'인구유입(NEW)'!AM17</f>
        <v>3420</v>
      </c>
      <c r="G6" s="178">
        <f>'인구유입(NEW)'!AN17</f>
        <v>3420</v>
      </c>
      <c r="H6" s="178">
        <f>'인구유입(NEW)'!AO17</f>
        <v>3420</v>
      </c>
      <c r="I6" s="179" t="s">
        <v>73</v>
      </c>
    </row>
    <row r="7" spans="2:16" ht="21.95" customHeight="1">
      <c r="B7" s="270" t="s">
        <v>9</v>
      </c>
      <c r="C7" s="271"/>
      <c r="D7" s="178">
        <f>'인구유입(NEW)'!AK18</f>
        <v>5957</v>
      </c>
      <c r="E7" s="178">
        <f>'인구유입(NEW)'!AL18</f>
        <v>13821</v>
      </c>
      <c r="F7" s="178">
        <f>'인구유입(NEW)'!AM18</f>
        <v>13821</v>
      </c>
      <c r="G7" s="178">
        <f>'인구유입(NEW)'!AN18</f>
        <v>13821</v>
      </c>
      <c r="H7" s="178">
        <f>'인구유입(NEW)'!AO18</f>
        <v>13821</v>
      </c>
      <c r="I7" s="179" t="s">
        <v>72</v>
      </c>
    </row>
    <row r="8" spans="2:16" ht="21.95" customHeight="1">
      <c r="B8" s="270" t="s">
        <v>10</v>
      </c>
      <c r="C8" s="271"/>
      <c r="D8" s="178">
        <f>'인구유입(NEW)'!AK19</f>
        <v>0</v>
      </c>
      <c r="E8" s="178">
        <f>'인구유입(NEW)'!AL19</f>
        <v>1601</v>
      </c>
      <c r="F8" s="178">
        <f>'인구유입(NEW)'!AM19</f>
        <v>3201</v>
      </c>
      <c r="G8" s="178">
        <f>'인구유입(NEW)'!AN19</f>
        <v>3201</v>
      </c>
      <c r="H8" s="178">
        <f>'인구유입(NEW)'!AO19</f>
        <v>3201</v>
      </c>
      <c r="I8" s="180" t="s">
        <v>72</v>
      </c>
    </row>
    <row r="9" spans="2:16" ht="21.95" customHeight="1">
      <c r="B9" s="174" t="s">
        <v>264</v>
      </c>
      <c r="C9" s="181"/>
      <c r="D9" s="182"/>
      <c r="E9" s="182"/>
      <c r="F9" s="182"/>
      <c r="G9" s="182"/>
      <c r="H9" s="182"/>
      <c r="J9" s="183"/>
      <c r="K9" s="183"/>
      <c r="L9" s="183"/>
      <c r="M9" s="183"/>
      <c r="N9" s="183"/>
      <c r="O9" s="183"/>
    </row>
    <row r="10" spans="2:16" ht="21.95" customHeight="1">
      <c r="B10" s="181"/>
      <c r="C10" s="181"/>
      <c r="D10" s="182"/>
      <c r="E10" s="182"/>
      <c r="F10" s="182"/>
      <c r="G10" s="182"/>
      <c r="H10" s="182"/>
      <c r="J10" s="183"/>
      <c r="K10" s="183"/>
      <c r="L10" s="183"/>
      <c r="M10" s="183"/>
      <c r="N10" s="183"/>
      <c r="O10" s="183"/>
    </row>
    <row r="11" spans="2:16" ht="21.95" customHeight="1">
      <c r="B11" s="245" t="s">
        <v>280</v>
      </c>
      <c r="H11" s="182"/>
      <c r="J11" s="183"/>
      <c r="K11" s="183"/>
      <c r="L11" s="183"/>
      <c r="M11" s="183"/>
      <c r="N11" s="183"/>
      <c r="O11" s="183"/>
    </row>
    <row r="12" spans="2:16" ht="21.95" customHeight="1">
      <c r="B12" s="272" t="s">
        <v>63</v>
      </c>
      <c r="C12" s="273"/>
      <c r="D12" s="229" t="s">
        <v>263</v>
      </c>
      <c r="E12" s="184" t="s">
        <v>64</v>
      </c>
      <c r="F12" s="184" t="s">
        <v>80</v>
      </c>
      <c r="I12" s="182"/>
      <c r="K12" s="183"/>
      <c r="L12" s="183"/>
      <c r="M12" s="183"/>
      <c r="N12" s="183"/>
      <c r="O12" s="183"/>
      <c r="P12" s="183"/>
    </row>
    <row r="13" spans="2:16" ht="21.95" customHeight="1">
      <c r="B13" s="274" t="s">
        <v>62</v>
      </c>
      <c r="C13" s="275"/>
      <c r="D13" s="230">
        <f>SUM(D14:D15)</f>
        <v>100</v>
      </c>
      <c r="E13" s="185">
        <v>99044</v>
      </c>
      <c r="F13" s="186"/>
      <c r="H13" s="187"/>
      <c r="K13" s="183"/>
      <c r="L13" s="183"/>
      <c r="M13" s="183"/>
      <c r="N13" s="183"/>
      <c r="O13" s="183"/>
      <c r="P13" s="183"/>
    </row>
    <row r="14" spans="2:16" ht="21.95" customHeight="1">
      <c r="B14" s="258" t="s">
        <v>60</v>
      </c>
      <c r="C14" s="259"/>
      <c r="D14" s="238">
        <v>58.734999999999999</v>
      </c>
      <c r="E14" s="188">
        <f>ROUND(E13*D14/100,-2)</f>
        <v>58200</v>
      </c>
      <c r="F14" s="189"/>
      <c r="K14" s="183"/>
      <c r="L14" s="183"/>
      <c r="M14" s="183"/>
      <c r="N14" s="183"/>
      <c r="O14" s="183"/>
      <c r="P14" s="183"/>
    </row>
    <row r="15" spans="2:16" ht="21.95" customHeight="1">
      <c r="B15" s="258" t="s">
        <v>58</v>
      </c>
      <c r="C15" s="259"/>
      <c r="D15" s="238">
        <v>41.265000000000001</v>
      </c>
      <c r="E15" s="188">
        <f>E13-E14</f>
        <v>40844</v>
      </c>
      <c r="F15" s="189"/>
      <c r="H15" s="187"/>
      <c r="K15" s="183"/>
      <c r="L15" s="183"/>
      <c r="M15" s="183"/>
      <c r="N15" s="183"/>
      <c r="O15" s="183"/>
      <c r="P15" s="183"/>
    </row>
    <row r="16" spans="2:16" ht="21.95" customHeight="1">
      <c r="B16" s="174" t="s">
        <v>262</v>
      </c>
      <c r="J16" s="183"/>
      <c r="K16" s="183"/>
      <c r="L16" s="183"/>
      <c r="M16" s="183"/>
      <c r="N16" s="183"/>
      <c r="O16" s="183"/>
    </row>
    <row r="17" spans="2:21" ht="21.95" customHeight="1">
      <c r="J17" s="183"/>
      <c r="K17" s="183"/>
      <c r="L17" s="183"/>
      <c r="M17" s="183"/>
      <c r="N17" s="183"/>
      <c r="O17" s="183"/>
    </row>
    <row r="18" spans="2:21" ht="21.95" customHeight="1">
      <c r="B18" s="245" t="s">
        <v>281</v>
      </c>
      <c r="J18" s="183"/>
      <c r="K18" s="183"/>
      <c r="L18" s="183"/>
      <c r="M18" s="183"/>
      <c r="N18" s="183"/>
      <c r="O18" s="183"/>
    </row>
    <row r="19" spans="2:21" ht="21.95" customHeight="1">
      <c r="B19" s="264" t="s">
        <v>59</v>
      </c>
      <c r="C19" s="265"/>
      <c r="D19" s="228" t="s">
        <v>61</v>
      </c>
      <c r="E19" s="190" t="s">
        <v>2</v>
      </c>
      <c r="F19" s="190" t="s">
        <v>3</v>
      </c>
      <c r="G19" s="190" t="s">
        <v>4</v>
      </c>
      <c r="H19" s="190" t="s">
        <v>5</v>
      </c>
      <c r="J19" s="183"/>
      <c r="K19" s="183"/>
      <c r="L19" s="183"/>
      <c r="M19" s="183"/>
      <c r="N19" s="183"/>
      <c r="O19" s="183"/>
    </row>
    <row r="20" spans="2:21" ht="21.95" customHeight="1">
      <c r="B20" s="268" t="s">
        <v>62</v>
      </c>
      <c r="C20" s="269"/>
      <c r="D20" s="241">
        <f>SUM(D21:D22)</f>
        <v>1</v>
      </c>
      <c r="E20" s="241">
        <f>SUM(E21:E22)</f>
        <v>1</v>
      </c>
      <c r="F20" s="241">
        <f>SUM(F21:F22)</f>
        <v>1</v>
      </c>
      <c r="G20" s="241">
        <f>SUM(G21:G22)</f>
        <v>1</v>
      </c>
      <c r="H20" s="241">
        <f>SUM(H21:H22)</f>
        <v>1</v>
      </c>
      <c r="J20" s="183"/>
      <c r="K20" s="183"/>
      <c r="L20" s="183"/>
      <c r="M20" s="183"/>
      <c r="N20" s="183"/>
      <c r="O20" s="183"/>
    </row>
    <row r="21" spans="2:21" ht="21.95" customHeight="1">
      <c r="B21" s="266" t="s">
        <v>60</v>
      </c>
      <c r="C21" s="267"/>
      <c r="D21" s="239">
        <v>0.98750000000000004</v>
      </c>
      <c r="E21" s="239">
        <v>0.65</v>
      </c>
      <c r="F21" s="240">
        <v>0.58735000000000004</v>
      </c>
      <c r="G21" s="239">
        <f>F21</f>
        <v>0.58735000000000004</v>
      </c>
      <c r="H21" s="239">
        <f>G21</f>
        <v>0.58735000000000004</v>
      </c>
    </row>
    <row r="22" spans="2:21" ht="21.95" customHeight="1">
      <c r="B22" s="266" t="s">
        <v>58</v>
      </c>
      <c r="C22" s="267"/>
      <c r="D22" s="239">
        <f>1-D21</f>
        <v>1.2499999999999956E-2</v>
      </c>
      <c r="E22" s="239">
        <f>1-E21</f>
        <v>0.35</v>
      </c>
      <c r="F22" s="240">
        <v>0.41264999999999996</v>
      </c>
      <c r="G22" s="239">
        <f>F22</f>
        <v>0.41264999999999996</v>
      </c>
      <c r="H22" s="239">
        <f>G22</f>
        <v>0.41264999999999996</v>
      </c>
      <c r="J22" s="183"/>
      <c r="K22" s="183"/>
      <c r="L22" s="183"/>
      <c r="M22" s="183"/>
      <c r="N22" s="183"/>
      <c r="O22" s="183"/>
    </row>
    <row r="23" spans="2:21" ht="21.95" customHeight="1">
      <c r="C23" s="191"/>
      <c r="D23" s="191"/>
      <c r="E23" s="191"/>
    </row>
    <row r="24" spans="2:21" ht="21.95" customHeight="1">
      <c r="B24" s="245" t="s">
        <v>282</v>
      </c>
    </row>
    <row r="25" spans="2:21" ht="21.95" customHeight="1">
      <c r="B25" s="249" t="s">
        <v>0</v>
      </c>
      <c r="C25" s="250"/>
      <c r="D25" s="175" t="s">
        <v>1</v>
      </c>
      <c r="E25" s="175" t="s">
        <v>2</v>
      </c>
      <c r="F25" s="175" t="s">
        <v>3</v>
      </c>
      <c r="G25" s="175" t="s">
        <v>4</v>
      </c>
      <c r="H25" s="175" t="s">
        <v>5</v>
      </c>
    </row>
    <row r="26" spans="2:21" ht="21.95" customHeight="1">
      <c r="B26" s="256" t="s">
        <v>62</v>
      </c>
      <c r="C26" s="257"/>
      <c r="D26" s="176">
        <f>D3</f>
        <v>10951</v>
      </c>
      <c r="E26" s="176">
        <f>E3</f>
        <v>56130</v>
      </c>
      <c r="F26" s="176">
        <f>F3</f>
        <v>99044</v>
      </c>
      <c r="G26" s="176">
        <f>G3</f>
        <v>99044</v>
      </c>
      <c r="H26" s="176">
        <f>H3</f>
        <v>99044</v>
      </c>
    </row>
    <row r="27" spans="2:21" ht="21.95" customHeight="1">
      <c r="B27" s="262" t="s">
        <v>60</v>
      </c>
      <c r="C27" s="263"/>
      <c r="D27" s="192">
        <f>ROUND(D3*D21,0)</f>
        <v>10814</v>
      </c>
      <c r="E27" s="192">
        <f>ROUND(E3*E21,-2)</f>
        <v>36500</v>
      </c>
      <c r="F27" s="192">
        <f>ROUND(F3*F21,-2)</f>
        <v>58200</v>
      </c>
      <c r="G27" s="192">
        <f>ROUND(G3*G21,-2)</f>
        <v>58200</v>
      </c>
      <c r="H27" s="192">
        <f>ROUND(H3*H21,-2)</f>
        <v>58200</v>
      </c>
    </row>
    <row r="28" spans="2:21" ht="21.95" customHeight="1">
      <c r="B28" s="260" t="s">
        <v>58</v>
      </c>
      <c r="C28" s="261"/>
      <c r="D28" s="178">
        <f>D26-D27</f>
        <v>137</v>
      </c>
      <c r="E28" s="178">
        <f>E26-E27</f>
        <v>19630</v>
      </c>
      <c r="F28" s="178">
        <f>F26-F27</f>
        <v>40844</v>
      </c>
      <c r="G28" s="178">
        <f>G26-G27</f>
        <v>40844</v>
      </c>
      <c r="H28" s="178">
        <f>H26-H27</f>
        <v>40844</v>
      </c>
    </row>
    <row r="29" spans="2:21" ht="21.95" customHeight="1"/>
    <row r="30" spans="2:21" ht="21.95" customHeight="1">
      <c r="B30" s="245" t="s">
        <v>283</v>
      </c>
      <c r="O30" s="193"/>
      <c r="P30" s="193"/>
      <c r="Q30" s="187"/>
      <c r="R30" s="187"/>
      <c r="S30" s="187"/>
      <c r="T30" s="187"/>
      <c r="U30" s="187"/>
    </row>
    <row r="31" spans="2:21" ht="21.95" customHeight="1">
      <c r="B31" s="249" t="s">
        <v>0</v>
      </c>
      <c r="C31" s="250"/>
      <c r="D31" s="175" t="s">
        <v>1</v>
      </c>
      <c r="E31" s="175" t="s">
        <v>2</v>
      </c>
      <c r="F31" s="175" t="s">
        <v>3</v>
      </c>
      <c r="G31" s="175" t="s">
        <v>4</v>
      </c>
      <c r="H31" s="175" t="s">
        <v>5</v>
      </c>
      <c r="O31" s="187"/>
      <c r="P31" s="187"/>
      <c r="Q31" s="187"/>
      <c r="R31" s="187"/>
      <c r="S31" s="187"/>
      <c r="T31" s="187"/>
      <c r="U31" s="187"/>
    </row>
    <row r="32" spans="2:21" ht="21.95" customHeight="1">
      <c r="B32" s="251" t="s">
        <v>62</v>
      </c>
      <c r="C32" s="252"/>
      <c r="D32" s="194">
        <f>SUM(D33,D34,D35,D38,D39)</f>
        <v>10951</v>
      </c>
      <c r="E32" s="194">
        <f>SUM(E33,E34,E35,E38,E39)</f>
        <v>56130</v>
      </c>
      <c r="F32" s="194">
        <f>SUM(F33,F34,F35,F38,F39)</f>
        <v>99044</v>
      </c>
      <c r="G32" s="194">
        <f>SUM(G33,G34,G35,G38,G39)</f>
        <v>99044</v>
      </c>
      <c r="H32" s="194">
        <f>SUM(H33,H34,H35,H38,H39)</f>
        <v>99044</v>
      </c>
      <c r="O32" s="187"/>
      <c r="P32" s="195"/>
      <c r="Q32" s="195"/>
      <c r="R32" s="195"/>
      <c r="S32" s="195"/>
      <c r="T32" s="195"/>
      <c r="U32" s="187"/>
    </row>
    <row r="33" spans="2:21" ht="21.95" customHeight="1">
      <c r="B33" s="177" t="s">
        <v>69</v>
      </c>
      <c r="C33" s="177" t="s">
        <v>58</v>
      </c>
      <c r="D33" s="178">
        <f>D4</f>
        <v>0</v>
      </c>
      <c r="E33" s="178">
        <f t="shared" ref="E33:H35" si="0">E4</f>
        <v>17181</v>
      </c>
      <c r="F33" s="178">
        <f t="shared" si="0"/>
        <v>38395</v>
      </c>
      <c r="G33" s="178">
        <f t="shared" si="0"/>
        <v>38395</v>
      </c>
      <c r="H33" s="178">
        <f t="shared" si="0"/>
        <v>38395</v>
      </c>
      <c r="O33" s="187"/>
      <c r="P33" s="196"/>
      <c r="Q33" s="196"/>
      <c r="R33" s="196"/>
      <c r="S33" s="196"/>
      <c r="T33" s="196"/>
      <c r="U33" s="187"/>
    </row>
    <row r="34" spans="2:21" ht="21.95" customHeight="1">
      <c r="B34" s="177" t="s">
        <v>70</v>
      </c>
      <c r="C34" s="177" t="s">
        <v>60</v>
      </c>
      <c r="D34" s="178">
        <f>D5</f>
        <v>4857</v>
      </c>
      <c r="E34" s="178">
        <f>E27-E39-E38-E36</f>
        <v>20107</v>
      </c>
      <c r="F34" s="178">
        <f>F27-F39-F38-F36</f>
        <v>40207</v>
      </c>
      <c r="G34" s="178">
        <f>G27-G39-G38-G36</f>
        <v>40207</v>
      </c>
      <c r="H34" s="178">
        <f>H27-H39-H38-H36</f>
        <v>40207</v>
      </c>
      <c r="O34" s="187"/>
      <c r="P34" s="196"/>
      <c r="Q34" s="196"/>
      <c r="R34" s="196"/>
      <c r="S34" s="196"/>
      <c r="T34" s="196"/>
      <c r="U34" s="187"/>
    </row>
    <row r="35" spans="2:21" ht="21.95" customHeight="1">
      <c r="B35" s="253" t="s">
        <v>8</v>
      </c>
      <c r="C35" s="197" t="s">
        <v>267</v>
      </c>
      <c r="D35" s="176">
        <f>D6</f>
        <v>137</v>
      </c>
      <c r="E35" s="176">
        <f t="shared" si="0"/>
        <v>3420</v>
      </c>
      <c r="F35" s="176">
        <f t="shared" si="0"/>
        <v>3420</v>
      </c>
      <c r="G35" s="176">
        <f t="shared" si="0"/>
        <v>3420</v>
      </c>
      <c r="H35" s="176">
        <f t="shared" si="0"/>
        <v>3420</v>
      </c>
      <c r="O35" s="187"/>
      <c r="P35" s="187"/>
      <c r="Q35" s="187"/>
      <c r="R35" s="187"/>
      <c r="S35" s="187"/>
      <c r="T35" s="187"/>
      <c r="U35" s="187"/>
    </row>
    <row r="36" spans="2:21" ht="21.95" customHeight="1">
      <c r="B36" s="254"/>
      <c r="C36" s="177" t="s">
        <v>60</v>
      </c>
      <c r="D36" s="178">
        <f>D35-D37</f>
        <v>0</v>
      </c>
      <c r="E36" s="178">
        <f>E35-E37</f>
        <v>971</v>
      </c>
      <c r="F36" s="178">
        <f>F35-F37</f>
        <v>971</v>
      </c>
      <c r="G36" s="178">
        <f>G35-G37</f>
        <v>971</v>
      </c>
      <c r="H36" s="178">
        <f>H35-H37</f>
        <v>971</v>
      </c>
      <c r="O36" s="187"/>
      <c r="P36" s="187"/>
      <c r="Q36" s="187"/>
      <c r="R36" s="187"/>
      <c r="S36" s="187"/>
      <c r="T36" s="187"/>
      <c r="U36" s="187"/>
    </row>
    <row r="37" spans="2:21" ht="21.95" customHeight="1">
      <c r="B37" s="255"/>
      <c r="C37" s="177" t="s">
        <v>58</v>
      </c>
      <c r="D37" s="178">
        <f>D28-D33</f>
        <v>137</v>
      </c>
      <c r="E37" s="178">
        <f>E28-E33</f>
        <v>2449</v>
      </c>
      <c r="F37" s="178">
        <f>F28-F33</f>
        <v>2449</v>
      </c>
      <c r="G37" s="178">
        <f>G28-G33</f>
        <v>2449</v>
      </c>
      <c r="H37" s="178">
        <f>H28-H33</f>
        <v>2449</v>
      </c>
      <c r="O37" s="187"/>
      <c r="P37" s="187"/>
      <c r="Q37" s="187"/>
      <c r="R37" s="187"/>
      <c r="S37" s="187"/>
      <c r="T37" s="187"/>
      <c r="U37" s="187"/>
    </row>
    <row r="38" spans="2:21" ht="21.95" customHeight="1">
      <c r="B38" s="177" t="s">
        <v>9</v>
      </c>
      <c r="C38" s="177" t="s">
        <v>60</v>
      </c>
      <c r="D38" s="178">
        <f>D7</f>
        <v>5957</v>
      </c>
      <c r="E38" s="178">
        <f t="shared" ref="E38:H39" si="1">E7</f>
        <v>13821</v>
      </c>
      <c r="F38" s="178">
        <f t="shared" si="1"/>
        <v>13821</v>
      </c>
      <c r="G38" s="178">
        <f t="shared" si="1"/>
        <v>13821</v>
      </c>
      <c r="H38" s="178">
        <f t="shared" si="1"/>
        <v>13821</v>
      </c>
    </row>
    <row r="39" spans="2:21" ht="21.95" customHeight="1">
      <c r="B39" s="177" t="s">
        <v>10</v>
      </c>
      <c r="C39" s="177" t="s">
        <v>60</v>
      </c>
      <c r="D39" s="178">
        <f>D8</f>
        <v>0</v>
      </c>
      <c r="E39" s="178">
        <f t="shared" si="1"/>
        <v>1601</v>
      </c>
      <c r="F39" s="178">
        <f t="shared" si="1"/>
        <v>3201</v>
      </c>
      <c r="G39" s="178">
        <f t="shared" si="1"/>
        <v>3201</v>
      </c>
      <c r="H39" s="178">
        <f t="shared" si="1"/>
        <v>3201</v>
      </c>
    </row>
    <row r="40" spans="2:21" ht="21.95" customHeight="1">
      <c r="B40" s="231"/>
      <c r="C40" s="231"/>
      <c r="D40" s="155"/>
      <c r="E40" s="155"/>
      <c r="F40" s="155"/>
      <c r="G40" s="155"/>
      <c r="H40" s="155"/>
    </row>
    <row r="41" spans="2:21" ht="21.95" customHeight="1">
      <c r="B41" s="245" t="s">
        <v>284</v>
      </c>
    </row>
    <row r="42" spans="2:21" ht="21.95" customHeight="1">
      <c r="B42" s="249" t="s">
        <v>0</v>
      </c>
      <c r="C42" s="250"/>
      <c r="D42" s="175" t="s">
        <v>1</v>
      </c>
      <c r="E42" s="175" t="s">
        <v>2</v>
      </c>
      <c r="F42" s="175" t="s">
        <v>3</v>
      </c>
      <c r="G42" s="175" t="s">
        <v>4</v>
      </c>
      <c r="H42" s="175" t="s">
        <v>5</v>
      </c>
    </row>
    <row r="43" spans="2:21" ht="21.95" customHeight="1">
      <c r="B43" s="251" t="s">
        <v>257</v>
      </c>
      <c r="C43" s="252"/>
      <c r="D43" s="194">
        <v>651</v>
      </c>
      <c r="E43" s="194">
        <v>651</v>
      </c>
      <c r="F43" s="194">
        <v>651</v>
      </c>
      <c r="G43" s="194">
        <v>651</v>
      </c>
      <c r="H43" s="194">
        <v>651</v>
      </c>
    </row>
    <row r="44" spans="2:21" ht="21.95" customHeight="1">
      <c r="B44" s="231"/>
      <c r="C44" s="231"/>
      <c r="D44" s="155"/>
      <c r="E44" s="155"/>
      <c r="F44" s="155"/>
      <c r="G44" s="155"/>
      <c r="H44" s="155"/>
    </row>
    <row r="45" spans="2:21" ht="18.75" customHeight="1">
      <c r="D45" s="198"/>
      <c r="E45" s="198"/>
      <c r="F45" s="198"/>
      <c r="G45" s="198"/>
      <c r="H45" s="198"/>
    </row>
    <row r="46" spans="2:21" ht="18.75" customHeight="1">
      <c r="B46" s="174" t="s">
        <v>275</v>
      </c>
      <c r="D46" s="199"/>
      <c r="E46" s="199"/>
      <c r="F46" s="199"/>
      <c r="G46" s="199"/>
      <c r="H46" s="199"/>
    </row>
    <row r="47" spans="2:21" ht="32.25" customHeight="1">
      <c r="B47" s="249" t="s">
        <v>0</v>
      </c>
      <c r="C47" s="250"/>
      <c r="D47" s="175" t="s">
        <v>1</v>
      </c>
      <c r="E47" s="175" t="s">
        <v>2</v>
      </c>
      <c r="F47" s="175" t="s">
        <v>3</v>
      </c>
      <c r="G47" s="175" t="s">
        <v>4</v>
      </c>
      <c r="H47" s="175" t="s">
        <v>5</v>
      </c>
    </row>
    <row r="48" spans="2:21" ht="32.25" customHeight="1">
      <c r="B48" s="251" t="s">
        <v>62</v>
      </c>
      <c r="C48" s="252"/>
      <c r="D48" s="194">
        <f>D49+D52</f>
        <v>97202</v>
      </c>
      <c r="E48" s="194">
        <f>E49+E52</f>
        <v>136681</v>
      </c>
      <c r="F48" s="194">
        <f>F49+F52</f>
        <v>174295</v>
      </c>
      <c r="G48" s="194">
        <f>G49+G52</f>
        <v>173695</v>
      </c>
      <c r="H48" s="194">
        <f>H49+H52</f>
        <v>172695</v>
      </c>
    </row>
    <row r="49" spans="2:8" ht="32.25" customHeight="1">
      <c r="B49" s="253" t="s">
        <v>268</v>
      </c>
      <c r="C49" s="177" t="s">
        <v>267</v>
      </c>
      <c r="D49" s="178">
        <f>D50+D51</f>
        <v>96414</v>
      </c>
      <c r="E49" s="178">
        <f>E50+E51</f>
        <v>116400</v>
      </c>
      <c r="F49" s="178">
        <f>F50+F51</f>
        <v>132800</v>
      </c>
      <c r="G49" s="178">
        <f>G50+G51</f>
        <v>132200</v>
      </c>
      <c r="H49" s="178">
        <f>H50+H51</f>
        <v>131200</v>
      </c>
    </row>
    <row r="50" spans="2:8" ht="32.25" customHeight="1">
      <c r="B50" s="254"/>
      <c r="C50" s="177" t="s">
        <v>269</v>
      </c>
      <c r="D50" s="178">
        <f>'[1]계획인구(최종)'!D78</f>
        <v>85600</v>
      </c>
      <c r="E50" s="178">
        <f>'[1]계획인구(최종)'!E78</f>
        <v>79900</v>
      </c>
      <c r="F50" s="178">
        <f>'[1]계획인구(최종)'!F78</f>
        <v>74600</v>
      </c>
      <c r="G50" s="178">
        <f>'[1]계획인구(최종)'!G78</f>
        <v>74000</v>
      </c>
      <c r="H50" s="178">
        <f>'[1]계획인구(최종)'!H78</f>
        <v>73000</v>
      </c>
    </row>
    <row r="51" spans="2:8" ht="32.25" customHeight="1">
      <c r="B51" s="255"/>
      <c r="C51" s="177" t="s">
        <v>270</v>
      </c>
      <c r="D51" s="178">
        <f>D27</f>
        <v>10814</v>
      </c>
      <c r="E51" s="178">
        <f>E27</f>
        <v>36500</v>
      </c>
      <c r="F51" s="178">
        <f>F27</f>
        <v>58200</v>
      </c>
      <c r="G51" s="178">
        <f>G27</f>
        <v>58200</v>
      </c>
      <c r="H51" s="178">
        <f>H27</f>
        <v>58200</v>
      </c>
    </row>
    <row r="52" spans="2:8" ht="32.25" customHeight="1">
      <c r="B52" s="253" t="s">
        <v>271</v>
      </c>
      <c r="C52" s="177" t="s">
        <v>267</v>
      </c>
      <c r="D52" s="178">
        <f>D53+D54</f>
        <v>788</v>
      </c>
      <c r="E52" s="178">
        <f>E53+E54</f>
        <v>20281</v>
      </c>
      <c r="F52" s="178">
        <f>F53+F54</f>
        <v>41495</v>
      </c>
      <c r="G52" s="178">
        <f>G53+G54</f>
        <v>41495</v>
      </c>
      <c r="H52" s="178">
        <f>H53+H54</f>
        <v>41495</v>
      </c>
    </row>
    <row r="53" spans="2:8" ht="32.25" customHeight="1">
      <c r="B53" s="254"/>
      <c r="C53" s="177" t="s">
        <v>270</v>
      </c>
      <c r="D53" s="178">
        <f>D28</f>
        <v>137</v>
      </c>
      <c r="E53" s="178">
        <f>E28</f>
        <v>19630</v>
      </c>
      <c r="F53" s="178">
        <f>F28</f>
        <v>40844</v>
      </c>
      <c r="G53" s="178">
        <f>G28</f>
        <v>40844</v>
      </c>
      <c r="H53" s="178">
        <f>H28</f>
        <v>40844</v>
      </c>
    </row>
    <row r="54" spans="2:8" ht="32.25" customHeight="1">
      <c r="B54" s="255"/>
      <c r="C54" s="177" t="s">
        <v>272</v>
      </c>
      <c r="D54" s="178">
        <f>D43</f>
        <v>651</v>
      </c>
      <c r="E54" s="178">
        <f>E43</f>
        <v>651</v>
      </c>
      <c r="F54" s="178">
        <f>F43</f>
        <v>651</v>
      </c>
      <c r="G54" s="178">
        <f>G43</f>
        <v>651</v>
      </c>
      <c r="H54" s="178">
        <f>H43</f>
        <v>651</v>
      </c>
    </row>
    <row r="55" spans="2:8" ht="32.25" customHeight="1">
      <c r="B55" s="174" t="s">
        <v>274</v>
      </c>
    </row>
    <row r="56" spans="2:8" ht="32.25" customHeight="1">
      <c r="B56" s="246" t="s">
        <v>0</v>
      </c>
      <c r="C56" s="246"/>
      <c r="D56" s="175" t="s">
        <v>1</v>
      </c>
      <c r="E56" s="175" t="s">
        <v>2</v>
      </c>
      <c r="F56" s="175" t="s">
        <v>3</v>
      </c>
      <c r="G56" s="175" t="s">
        <v>4</v>
      </c>
      <c r="H56" s="175" t="s">
        <v>5</v>
      </c>
    </row>
    <row r="57" spans="2:8" ht="32.25" customHeight="1">
      <c r="B57" s="247" t="s">
        <v>273</v>
      </c>
      <c r="C57" s="242" t="s">
        <v>62</v>
      </c>
      <c r="D57" s="192">
        <f>D58+D59</f>
        <v>11602</v>
      </c>
      <c r="E57" s="192">
        <f>E58+E59</f>
        <v>56781</v>
      </c>
      <c r="F57" s="192">
        <f>F58+F59</f>
        <v>99695</v>
      </c>
      <c r="G57" s="192">
        <f>G58+G59</f>
        <v>99695</v>
      </c>
      <c r="H57" s="192">
        <f>H58+H59</f>
        <v>99695</v>
      </c>
    </row>
    <row r="58" spans="2:8" ht="32.25" customHeight="1">
      <c r="B58" s="248"/>
      <c r="C58" s="242" t="s">
        <v>268</v>
      </c>
      <c r="D58" s="192">
        <f t="shared" ref="D58:H59" si="2">D51</f>
        <v>10814</v>
      </c>
      <c r="E58" s="192">
        <f t="shared" si="2"/>
        <v>36500</v>
      </c>
      <c r="F58" s="192">
        <f t="shared" si="2"/>
        <v>58200</v>
      </c>
      <c r="G58" s="192">
        <f t="shared" si="2"/>
        <v>58200</v>
      </c>
      <c r="H58" s="192">
        <f t="shared" si="2"/>
        <v>58200</v>
      </c>
    </row>
    <row r="59" spans="2:8" ht="32.25" customHeight="1">
      <c r="B59" s="248"/>
      <c r="C59" s="242" t="s">
        <v>271</v>
      </c>
      <c r="D59" s="243">
        <f t="shared" si="2"/>
        <v>788</v>
      </c>
      <c r="E59" s="243">
        <f t="shared" si="2"/>
        <v>20281</v>
      </c>
      <c r="F59" s="243">
        <f t="shared" si="2"/>
        <v>41495</v>
      </c>
      <c r="G59" s="243">
        <f t="shared" si="2"/>
        <v>41495</v>
      </c>
      <c r="H59" s="243">
        <f t="shared" si="2"/>
        <v>41495</v>
      </c>
    </row>
  </sheetData>
  <mergeCells count="30">
    <mergeCell ref="B2:C2"/>
    <mergeCell ref="B4:C4"/>
    <mergeCell ref="B5:C5"/>
    <mergeCell ref="B6:C6"/>
    <mergeCell ref="B7:C7"/>
    <mergeCell ref="B8:C8"/>
    <mergeCell ref="B3:C3"/>
    <mergeCell ref="B14:C14"/>
    <mergeCell ref="B12:C12"/>
    <mergeCell ref="B13:C13"/>
    <mergeCell ref="B26:C26"/>
    <mergeCell ref="B31:C31"/>
    <mergeCell ref="B35:B37"/>
    <mergeCell ref="B15:C15"/>
    <mergeCell ref="B28:C28"/>
    <mergeCell ref="B27:C27"/>
    <mergeCell ref="B32:C32"/>
    <mergeCell ref="B19:C19"/>
    <mergeCell ref="B22:C22"/>
    <mergeCell ref="B21:C21"/>
    <mergeCell ref="B20:C20"/>
    <mergeCell ref="B25:C25"/>
    <mergeCell ref="B56:C56"/>
    <mergeCell ref="B57:B59"/>
    <mergeCell ref="B42:C42"/>
    <mergeCell ref="B43:C43"/>
    <mergeCell ref="B47:C47"/>
    <mergeCell ref="B48:C48"/>
    <mergeCell ref="B49:B51"/>
    <mergeCell ref="B52:B54"/>
  </mergeCells>
  <phoneticPr fontId="6" type="noConversion"/>
  <pageMargins left="0.98425196850393704" right="0.98425196850393704" top="0.98425196850393704" bottom="0.98425196850393704" header="0" footer="0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70"/>
  <sheetViews>
    <sheetView view="pageBreakPreview" topLeftCell="AA1" zoomScale="85" zoomScaleSheetLayoutView="85" workbookViewId="0">
      <selection activeCell="AS14" sqref="AS14"/>
    </sheetView>
  </sheetViews>
  <sheetFormatPr defaultRowHeight="13.5" outlineLevelRow="1" outlineLevelCol="1"/>
  <cols>
    <col min="1" max="7" width="9.5" style="33" customWidth="1"/>
    <col min="8" max="11" width="9.5" style="33" customWidth="1" outlineLevel="1"/>
    <col min="12" max="12" width="9.5" style="33" customWidth="1"/>
    <col min="13" max="16" width="9.5" style="33" customWidth="1" outlineLevel="1"/>
    <col min="17" max="17" width="9.5" style="33" customWidth="1"/>
    <col min="18" max="21" width="9.5" style="33" customWidth="1" outlineLevel="1"/>
    <col min="22" max="22" width="9.5" style="33" customWidth="1"/>
    <col min="23" max="26" width="9.5" style="33" customWidth="1" outlineLevel="1"/>
    <col min="27" max="28" width="9.5" style="33" customWidth="1"/>
    <col min="29" max="29" width="8.375" style="33" bestFit="1" customWidth="1"/>
    <col min="30" max="30" width="10.25" style="1" bestFit="1" customWidth="1"/>
    <col min="31" max="31" width="18.125" style="1" customWidth="1"/>
    <col min="32" max="32" width="18.125" style="1" hidden="1" customWidth="1" outlineLevel="1"/>
    <col min="33" max="33" width="18.125" style="1" customWidth="1" collapsed="1"/>
    <col min="34" max="35" width="18.125" style="1" customWidth="1"/>
    <col min="36" max="36" width="18.125" style="1" hidden="1" customWidth="1" outlineLevel="1"/>
    <col min="37" max="37" width="18.125" style="1" customWidth="1" collapsed="1"/>
    <col min="38" max="42" width="18.125" style="1" customWidth="1"/>
    <col min="43" max="16384" width="9" style="1"/>
  </cols>
  <sheetData>
    <row r="1" spans="1:42" ht="42" customHeight="1" thickBot="1">
      <c r="A1" s="43" t="s">
        <v>77</v>
      </c>
      <c r="AE1" s="43" t="s">
        <v>258</v>
      </c>
    </row>
    <row r="2" spans="1:42" ht="42" customHeight="1">
      <c r="A2" s="284" t="s">
        <v>0</v>
      </c>
      <c r="B2" s="285"/>
      <c r="C2" s="285"/>
      <c r="D2" s="285" t="s">
        <v>14</v>
      </c>
      <c r="E2" s="285"/>
      <c r="F2" s="286" t="s">
        <v>15</v>
      </c>
      <c r="G2" s="172" t="s">
        <v>1</v>
      </c>
      <c r="H2" s="286" t="s">
        <v>16</v>
      </c>
      <c r="I2" s="286"/>
      <c r="J2" s="286"/>
      <c r="K2" s="286"/>
      <c r="L2" s="286"/>
      <c r="M2" s="288" t="s">
        <v>17</v>
      </c>
      <c r="N2" s="288"/>
      <c r="O2" s="288"/>
      <c r="P2" s="288"/>
      <c r="Q2" s="288"/>
      <c r="R2" s="288" t="s">
        <v>18</v>
      </c>
      <c r="S2" s="288"/>
      <c r="T2" s="288"/>
      <c r="U2" s="288"/>
      <c r="V2" s="288"/>
      <c r="W2" s="288" t="s">
        <v>5</v>
      </c>
      <c r="X2" s="288"/>
      <c r="Y2" s="288"/>
      <c r="Z2" s="288"/>
      <c r="AA2" s="288"/>
      <c r="AB2" s="289" t="s">
        <v>19</v>
      </c>
      <c r="AC2" s="38"/>
      <c r="AE2" s="295" t="s">
        <v>0</v>
      </c>
      <c r="AF2" s="296"/>
      <c r="AG2" s="296"/>
      <c r="AH2" s="296" t="s">
        <v>14</v>
      </c>
      <c r="AI2" s="296"/>
      <c r="AJ2" s="278" t="s">
        <v>15</v>
      </c>
      <c r="AK2" s="298" t="s">
        <v>266</v>
      </c>
      <c r="AL2" s="299"/>
      <c r="AM2" s="299"/>
      <c r="AN2" s="299"/>
      <c r="AO2" s="300"/>
      <c r="AP2" s="308" t="s">
        <v>19</v>
      </c>
    </row>
    <row r="3" spans="1:42" ht="42" customHeight="1" thickBot="1">
      <c r="A3" s="73" t="s">
        <v>20</v>
      </c>
      <c r="B3" s="173" t="s">
        <v>21</v>
      </c>
      <c r="C3" s="173" t="s">
        <v>22</v>
      </c>
      <c r="D3" s="173" t="s">
        <v>23</v>
      </c>
      <c r="E3" s="173" t="s">
        <v>24</v>
      </c>
      <c r="F3" s="287"/>
      <c r="G3" s="173">
        <v>2015</v>
      </c>
      <c r="H3" s="173">
        <f t="shared" ref="H3:AA3" si="0">G3+1</f>
        <v>2016</v>
      </c>
      <c r="I3" s="173">
        <f t="shared" si="0"/>
        <v>2017</v>
      </c>
      <c r="J3" s="173">
        <f t="shared" si="0"/>
        <v>2018</v>
      </c>
      <c r="K3" s="173">
        <f t="shared" si="0"/>
        <v>2019</v>
      </c>
      <c r="L3" s="173">
        <f t="shared" si="0"/>
        <v>2020</v>
      </c>
      <c r="M3" s="173">
        <f t="shared" si="0"/>
        <v>2021</v>
      </c>
      <c r="N3" s="173">
        <f t="shared" si="0"/>
        <v>2022</v>
      </c>
      <c r="O3" s="173">
        <f t="shared" si="0"/>
        <v>2023</v>
      </c>
      <c r="P3" s="173">
        <f t="shared" si="0"/>
        <v>2024</v>
      </c>
      <c r="Q3" s="173">
        <f t="shared" si="0"/>
        <v>2025</v>
      </c>
      <c r="R3" s="173">
        <f t="shared" si="0"/>
        <v>2026</v>
      </c>
      <c r="S3" s="173">
        <f t="shared" si="0"/>
        <v>2027</v>
      </c>
      <c r="T3" s="173">
        <f t="shared" si="0"/>
        <v>2028</v>
      </c>
      <c r="U3" s="173">
        <f t="shared" si="0"/>
        <v>2029</v>
      </c>
      <c r="V3" s="173">
        <f t="shared" si="0"/>
        <v>2030</v>
      </c>
      <c r="W3" s="173">
        <f t="shared" si="0"/>
        <v>2031</v>
      </c>
      <c r="X3" s="173">
        <f t="shared" si="0"/>
        <v>2032</v>
      </c>
      <c r="Y3" s="173">
        <f t="shared" si="0"/>
        <v>2033</v>
      </c>
      <c r="Z3" s="173">
        <f t="shared" si="0"/>
        <v>2034</v>
      </c>
      <c r="AA3" s="173">
        <f t="shared" si="0"/>
        <v>2035</v>
      </c>
      <c r="AB3" s="290"/>
      <c r="AC3" s="38"/>
      <c r="AE3" s="28" t="s">
        <v>20</v>
      </c>
      <c r="AF3" s="171" t="s">
        <v>21</v>
      </c>
      <c r="AG3" s="171" t="s">
        <v>22</v>
      </c>
      <c r="AH3" s="171" t="s">
        <v>23</v>
      </c>
      <c r="AI3" s="171" t="s">
        <v>24</v>
      </c>
      <c r="AJ3" s="279"/>
      <c r="AK3" s="171">
        <v>2015</v>
      </c>
      <c r="AL3" s="171">
        <f>AK3+5</f>
        <v>2020</v>
      </c>
      <c r="AM3" s="171">
        <f>AL3+5</f>
        <v>2025</v>
      </c>
      <c r="AN3" s="171">
        <f>AM3+5</f>
        <v>2030</v>
      </c>
      <c r="AO3" s="171">
        <f>AN3+5</f>
        <v>2035</v>
      </c>
      <c r="AP3" s="309"/>
    </row>
    <row r="4" spans="1:42" ht="42" customHeight="1">
      <c r="A4" s="74">
        <v>1</v>
      </c>
      <c r="B4" s="75"/>
      <c r="C4" s="76" t="s">
        <v>25</v>
      </c>
      <c r="D4" s="53">
        <v>15999</v>
      </c>
      <c r="E4" s="53">
        <v>38395</v>
      </c>
      <c r="F4" s="77"/>
      <c r="G4" s="78">
        <f t="shared" ref="G4:AA4" si="1">G35</f>
        <v>0</v>
      </c>
      <c r="H4" s="78">
        <f t="shared" si="1"/>
        <v>5729</v>
      </c>
      <c r="I4" s="78">
        <f t="shared" si="1"/>
        <v>2863</v>
      </c>
      <c r="J4" s="78">
        <f t="shared" si="1"/>
        <v>2863</v>
      </c>
      <c r="K4" s="78">
        <f t="shared" si="1"/>
        <v>2863</v>
      </c>
      <c r="L4" s="78">
        <f t="shared" si="1"/>
        <v>2863</v>
      </c>
      <c r="M4" s="78">
        <f t="shared" si="1"/>
        <v>7070</v>
      </c>
      <c r="N4" s="78">
        <f t="shared" si="1"/>
        <v>3536</v>
      </c>
      <c r="O4" s="78">
        <f t="shared" si="1"/>
        <v>3536</v>
      </c>
      <c r="P4" s="78">
        <f t="shared" si="1"/>
        <v>3536</v>
      </c>
      <c r="Q4" s="78">
        <f t="shared" si="1"/>
        <v>3536</v>
      </c>
      <c r="R4" s="78">
        <f t="shared" si="1"/>
        <v>0</v>
      </c>
      <c r="S4" s="78">
        <f t="shared" si="1"/>
        <v>0</v>
      </c>
      <c r="T4" s="78">
        <f t="shared" si="1"/>
        <v>0</v>
      </c>
      <c r="U4" s="78">
        <f t="shared" si="1"/>
        <v>0</v>
      </c>
      <c r="V4" s="78">
        <f t="shared" si="1"/>
        <v>0</v>
      </c>
      <c r="W4" s="78">
        <f t="shared" si="1"/>
        <v>0</v>
      </c>
      <c r="X4" s="78">
        <f t="shared" si="1"/>
        <v>0</v>
      </c>
      <c r="Y4" s="78">
        <f t="shared" si="1"/>
        <v>0</v>
      </c>
      <c r="Z4" s="78">
        <f t="shared" si="1"/>
        <v>0</v>
      </c>
      <c r="AA4" s="78">
        <f t="shared" si="1"/>
        <v>0</v>
      </c>
      <c r="AB4" s="94">
        <f t="shared" ref="AB4:AB9" si="2">SUM(G4:AA4)</f>
        <v>38395</v>
      </c>
      <c r="AC4" s="71"/>
      <c r="AE4" s="12">
        <v>1</v>
      </c>
      <c r="AF4" s="13"/>
      <c r="AG4" s="14" t="s">
        <v>25</v>
      </c>
      <c r="AH4" s="142">
        <v>15999</v>
      </c>
      <c r="AI4" s="142">
        <v>38395</v>
      </c>
      <c r="AJ4" s="54"/>
      <c r="AK4" s="15">
        <f>G4</f>
        <v>0</v>
      </c>
      <c r="AL4" s="15">
        <f>SUM(H4:L4)</f>
        <v>17181</v>
      </c>
      <c r="AM4" s="15">
        <f>SUM(M4:Q4)</f>
        <v>21214</v>
      </c>
      <c r="AN4" s="15">
        <f>SUM(R4:V4)</f>
        <v>0</v>
      </c>
      <c r="AO4" s="15">
        <f>SUM(W4:AA4)</f>
        <v>0</v>
      </c>
      <c r="AP4" s="143">
        <f t="shared" ref="AP4:AP9" si="3">SUM(AK4:AO4)</f>
        <v>38395</v>
      </c>
    </row>
    <row r="5" spans="1:42" ht="42" customHeight="1">
      <c r="A5" s="80">
        <v>2</v>
      </c>
      <c r="B5" s="81"/>
      <c r="C5" s="82" t="s">
        <v>26</v>
      </c>
      <c r="D5" s="42">
        <v>17220</v>
      </c>
      <c r="E5" s="42">
        <v>40207</v>
      </c>
      <c r="F5" s="83"/>
      <c r="G5" s="78">
        <f t="shared" ref="G5:AA5" si="4">G36</f>
        <v>4857</v>
      </c>
      <c r="H5" s="78">
        <f t="shared" si="4"/>
        <v>-760</v>
      </c>
      <c r="I5" s="78">
        <f t="shared" si="4"/>
        <v>4138</v>
      </c>
      <c r="J5" s="78">
        <f t="shared" si="4"/>
        <v>4048</v>
      </c>
      <c r="K5" s="78">
        <f t="shared" si="4"/>
        <v>3957</v>
      </c>
      <c r="L5" s="78">
        <f t="shared" si="4"/>
        <v>3867</v>
      </c>
      <c r="M5" s="78">
        <f t="shared" si="4"/>
        <v>1162</v>
      </c>
      <c r="N5" s="78">
        <f t="shared" si="4"/>
        <v>4870</v>
      </c>
      <c r="O5" s="78">
        <f t="shared" si="4"/>
        <v>4780</v>
      </c>
      <c r="P5" s="78">
        <f t="shared" si="4"/>
        <v>4689</v>
      </c>
      <c r="Q5" s="78">
        <f t="shared" si="4"/>
        <v>4599</v>
      </c>
      <c r="R5" s="78">
        <f t="shared" si="4"/>
        <v>0</v>
      </c>
      <c r="S5" s="78">
        <f t="shared" si="4"/>
        <v>0</v>
      </c>
      <c r="T5" s="78">
        <f t="shared" si="4"/>
        <v>0</v>
      </c>
      <c r="U5" s="78">
        <f t="shared" si="4"/>
        <v>0</v>
      </c>
      <c r="V5" s="78">
        <f t="shared" si="4"/>
        <v>0</v>
      </c>
      <c r="W5" s="78">
        <f t="shared" si="4"/>
        <v>0</v>
      </c>
      <c r="X5" s="78">
        <f t="shared" si="4"/>
        <v>0</v>
      </c>
      <c r="Y5" s="78">
        <f t="shared" si="4"/>
        <v>0</v>
      </c>
      <c r="Z5" s="78">
        <f t="shared" si="4"/>
        <v>0</v>
      </c>
      <c r="AA5" s="78">
        <f t="shared" si="4"/>
        <v>0</v>
      </c>
      <c r="AB5" s="94">
        <f t="shared" si="2"/>
        <v>40207</v>
      </c>
      <c r="AC5" s="71"/>
      <c r="AE5" s="6">
        <v>2</v>
      </c>
      <c r="AF5" s="2"/>
      <c r="AG5" s="3" t="s">
        <v>26</v>
      </c>
      <c r="AH5" s="37">
        <v>17220</v>
      </c>
      <c r="AI5" s="37">
        <v>40207</v>
      </c>
      <c r="AJ5" s="35"/>
      <c r="AK5" s="15">
        <f>G5</f>
        <v>4857</v>
      </c>
      <c r="AL5" s="15">
        <f>SUM(H5:L5)</f>
        <v>15250</v>
      </c>
      <c r="AM5" s="15">
        <f>SUM(M5:Q5)</f>
        <v>20100</v>
      </c>
      <c r="AN5" s="15">
        <f>SUM(R5:V5)</f>
        <v>0</v>
      </c>
      <c r="AO5" s="15">
        <f>SUM(W5:AA5)</f>
        <v>0</v>
      </c>
      <c r="AP5" s="143">
        <f t="shared" si="3"/>
        <v>40207</v>
      </c>
    </row>
    <row r="6" spans="1:42" ht="42" customHeight="1">
      <c r="A6" s="80">
        <v>3</v>
      </c>
      <c r="B6" s="81"/>
      <c r="C6" s="82" t="s">
        <v>27</v>
      </c>
      <c r="D6" s="42">
        <v>1425</v>
      </c>
      <c r="E6" s="42">
        <v>3420</v>
      </c>
      <c r="F6" s="83"/>
      <c r="G6" s="78">
        <f t="shared" ref="G6:AA6" si="5">G37</f>
        <v>137</v>
      </c>
      <c r="H6" s="78">
        <f t="shared" si="5"/>
        <v>1095</v>
      </c>
      <c r="I6" s="78">
        <f t="shared" si="5"/>
        <v>547</v>
      </c>
      <c r="J6" s="78">
        <f t="shared" si="5"/>
        <v>547</v>
      </c>
      <c r="K6" s="78">
        <f t="shared" si="5"/>
        <v>547</v>
      </c>
      <c r="L6" s="78">
        <f t="shared" si="5"/>
        <v>547</v>
      </c>
      <c r="M6" s="78">
        <f t="shared" si="5"/>
        <v>0</v>
      </c>
      <c r="N6" s="78">
        <f t="shared" si="5"/>
        <v>0</v>
      </c>
      <c r="O6" s="78">
        <f t="shared" si="5"/>
        <v>0</v>
      </c>
      <c r="P6" s="78">
        <f t="shared" si="5"/>
        <v>0</v>
      </c>
      <c r="Q6" s="78">
        <f t="shared" si="5"/>
        <v>0</v>
      </c>
      <c r="R6" s="78">
        <f t="shared" si="5"/>
        <v>0</v>
      </c>
      <c r="S6" s="78">
        <f t="shared" si="5"/>
        <v>0</v>
      </c>
      <c r="T6" s="78">
        <f t="shared" si="5"/>
        <v>0</v>
      </c>
      <c r="U6" s="78">
        <f t="shared" si="5"/>
        <v>0</v>
      </c>
      <c r="V6" s="78">
        <f t="shared" si="5"/>
        <v>0</v>
      </c>
      <c r="W6" s="78">
        <f t="shared" si="5"/>
        <v>0</v>
      </c>
      <c r="X6" s="78">
        <f t="shared" si="5"/>
        <v>0</v>
      </c>
      <c r="Y6" s="78">
        <f t="shared" si="5"/>
        <v>0</v>
      </c>
      <c r="Z6" s="78">
        <f t="shared" si="5"/>
        <v>0</v>
      </c>
      <c r="AA6" s="78">
        <f t="shared" si="5"/>
        <v>0</v>
      </c>
      <c r="AB6" s="94">
        <f t="shared" si="2"/>
        <v>3420</v>
      </c>
      <c r="AC6" s="71"/>
      <c r="AE6" s="6">
        <v>3</v>
      </c>
      <c r="AF6" s="2"/>
      <c r="AG6" s="3" t="s">
        <v>27</v>
      </c>
      <c r="AH6" s="37">
        <v>1425</v>
      </c>
      <c r="AI6" s="37">
        <v>3420</v>
      </c>
      <c r="AJ6" s="35"/>
      <c r="AK6" s="15">
        <f>G6</f>
        <v>137</v>
      </c>
      <c r="AL6" s="15">
        <f>SUM(H6:L6)</f>
        <v>3283</v>
      </c>
      <c r="AM6" s="15">
        <f>SUM(M6:Q6)</f>
        <v>0</v>
      </c>
      <c r="AN6" s="15">
        <f>SUM(R6:V6)</f>
        <v>0</v>
      </c>
      <c r="AO6" s="15">
        <f>SUM(W6:AA6)</f>
        <v>0</v>
      </c>
      <c r="AP6" s="143">
        <f t="shared" si="3"/>
        <v>3420</v>
      </c>
    </row>
    <row r="7" spans="1:42" ht="42" customHeight="1">
      <c r="A7" s="80">
        <v>4</v>
      </c>
      <c r="B7" s="81"/>
      <c r="C7" s="82" t="s">
        <v>28</v>
      </c>
      <c r="D7" s="42">
        <v>5759</v>
      </c>
      <c r="E7" s="42">
        <v>13821</v>
      </c>
      <c r="F7" s="83"/>
      <c r="G7" s="78">
        <f t="shared" ref="G7:AA7" si="6">G38</f>
        <v>5957</v>
      </c>
      <c r="H7" s="78">
        <f t="shared" si="6"/>
        <v>2620</v>
      </c>
      <c r="I7" s="78">
        <f t="shared" si="6"/>
        <v>1311</v>
      </c>
      <c r="J7" s="78">
        <f t="shared" si="6"/>
        <v>1311</v>
      </c>
      <c r="K7" s="78">
        <f t="shared" si="6"/>
        <v>1311</v>
      </c>
      <c r="L7" s="78">
        <f t="shared" si="6"/>
        <v>1311</v>
      </c>
      <c r="M7" s="78">
        <f t="shared" si="6"/>
        <v>0</v>
      </c>
      <c r="N7" s="78">
        <f t="shared" si="6"/>
        <v>0</v>
      </c>
      <c r="O7" s="78">
        <f t="shared" si="6"/>
        <v>0</v>
      </c>
      <c r="P7" s="78">
        <f t="shared" si="6"/>
        <v>0</v>
      </c>
      <c r="Q7" s="78">
        <f t="shared" si="6"/>
        <v>0</v>
      </c>
      <c r="R7" s="78">
        <f t="shared" si="6"/>
        <v>0</v>
      </c>
      <c r="S7" s="78">
        <f t="shared" si="6"/>
        <v>0</v>
      </c>
      <c r="T7" s="78">
        <f t="shared" si="6"/>
        <v>0</v>
      </c>
      <c r="U7" s="78">
        <f t="shared" si="6"/>
        <v>0</v>
      </c>
      <c r="V7" s="78">
        <f t="shared" si="6"/>
        <v>0</v>
      </c>
      <c r="W7" s="78">
        <f t="shared" si="6"/>
        <v>0</v>
      </c>
      <c r="X7" s="78">
        <f t="shared" si="6"/>
        <v>0</v>
      </c>
      <c r="Y7" s="78">
        <f t="shared" si="6"/>
        <v>0</v>
      </c>
      <c r="Z7" s="78">
        <f t="shared" si="6"/>
        <v>0</v>
      </c>
      <c r="AA7" s="78">
        <f t="shared" si="6"/>
        <v>0</v>
      </c>
      <c r="AB7" s="94">
        <f t="shared" si="2"/>
        <v>13821</v>
      </c>
      <c r="AC7" s="71"/>
      <c r="AE7" s="6">
        <v>4</v>
      </c>
      <c r="AF7" s="2"/>
      <c r="AG7" s="3" t="s">
        <v>28</v>
      </c>
      <c r="AH7" s="37">
        <v>5759</v>
      </c>
      <c r="AI7" s="37">
        <v>13821</v>
      </c>
      <c r="AJ7" s="35"/>
      <c r="AK7" s="15">
        <f>G7</f>
        <v>5957</v>
      </c>
      <c r="AL7" s="15">
        <f>SUM(H7:L7)</f>
        <v>7864</v>
      </c>
      <c r="AM7" s="15">
        <f>SUM(M7:Q7)</f>
        <v>0</v>
      </c>
      <c r="AN7" s="15">
        <f>SUM(R7:V7)</f>
        <v>0</v>
      </c>
      <c r="AO7" s="15">
        <f>SUM(W7:AA7)</f>
        <v>0</v>
      </c>
      <c r="AP7" s="143">
        <f t="shared" si="3"/>
        <v>13821</v>
      </c>
    </row>
    <row r="8" spans="1:42" ht="42" customHeight="1" thickBot="1">
      <c r="A8" s="85">
        <v>5</v>
      </c>
      <c r="B8" s="86"/>
      <c r="C8" s="87" t="s">
        <v>29</v>
      </c>
      <c r="D8" s="57">
        <v>1334</v>
      </c>
      <c r="E8" s="57">
        <v>3201</v>
      </c>
      <c r="F8" s="88"/>
      <c r="G8" s="78">
        <f t="shared" ref="G8:AA8" si="7">G39</f>
        <v>0</v>
      </c>
      <c r="H8" s="78">
        <f t="shared" si="7"/>
        <v>533</v>
      </c>
      <c r="I8" s="78">
        <f t="shared" si="7"/>
        <v>267</v>
      </c>
      <c r="J8" s="78">
        <f t="shared" si="7"/>
        <v>267</v>
      </c>
      <c r="K8" s="78">
        <f t="shared" si="7"/>
        <v>267</v>
      </c>
      <c r="L8" s="78">
        <f t="shared" si="7"/>
        <v>267</v>
      </c>
      <c r="M8" s="78">
        <f t="shared" si="7"/>
        <v>532</v>
      </c>
      <c r="N8" s="78">
        <f t="shared" si="7"/>
        <v>267</v>
      </c>
      <c r="O8" s="78">
        <f t="shared" si="7"/>
        <v>267</v>
      </c>
      <c r="P8" s="78">
        <f t="shared" si="7"/>
        <v>267</v>
      </c>
      <c r="Q8" s="78">
        <f t="shared" si="7"/>
        <v>267</v>
      </c>
      <c r="R8" s="78">
        <f t="shared" si="7"/>
        <v>0</v>
      </c>
      <c r="S8" s="78">
        <f t="shared" si="7"/>
        <v>0</v>
      </c>
      <c r="T8" s="78">
        <f t="shared" si="7"/>
        <v>0</v>
      </c>
      <c r="U8" s="78">
        <f t="shared" si="7"/>
        <v>0</v>
      </c>
      <c r="V8" s="78">
        <f t="shared" si="7"/>
        <v>0</v>
      </c>
      <c r="W8" s="78">
        <f t="shared" si="7"/>
        <v>0</v>
      </c>
      <c r="X8" s="78">
        <f t="shared" si="7"/>
        <v>0</v>
      </c>
      <c r="Y8" s="78">
        <f t="shared" si="7"/>
        <v>0</v>
      </c>
      <c r="Z8" s="78">
        <f t="shared" si="7"/>
        <v>0</v>
      </c>
      <c r="AA8" s="78">
        <f t="shared" si="7"/>
        <v>0</v>
      </c>
      <c r="AB8" s="95">
        <f t="shared" si="2"/>
        <v>3201</v>
      </c>
      <c r="AC8" s="71"/>
      <c r="AE8" s="18">
        <v>5</v>
      </c>
      <c r="AF8" s="19"/>
      <c r="AG8" s="20" t="s">
        <v>29</v>
      </c>
      <c r="AH8" s="144">
        <v>1334</v>
      </c>
      <c r="AI8" s="144">
        <v>3201</v>
      </c>
      <c r="AJ8" s="58"/>
      <c r="AK8" s="15">
        <f>G8</f>
        <v>0</v>
      </c>
      <c r="AL8" s="15">
        <f>SUM(H8:L8)</f>
        <v>1601</v>
      </c>
      <c r="AM8" s="15">
        <f>SUM(M8:Q8)</f>
        <v>1600</v>
      </c>
      <c r="AN8" s="15">
        <f>SUM(R8:V8)</f>
        <v>0</v>
      </c>
      <c r="AO8" s="15">
        <f>SUM(W8:AA8)</f>
        <v>0</v>
      </c>
      <c r="AP8" s="145">
        <f t="shared" si="3"/>
        <v>3201</v>
      </c>
    </row>
    <row r="9" spans="1:42" ht="42" customHeight="1">
      <c r="A9" s="280" t="s">
        <v>30</v>
      </c>
      <c r="B9" s="281"/>
      <c r="C9" s="281"/>
      <c r="D9" s="61">
        <f>SUM(D4:D8)</f>
        <v>41737</v>
      </c>
      <c r="E9" s="61">
        <f>SUM(E4:E8)</f>
        <v>99044</v>
      </c>
      <c r="F9" s="96"/>
      <c r="G9" s="97">
        <f>SUM(G4:G8)</f>
        <v>10951</v>
      </c>
      <c r="H9" s="97">
        <f t="shared" ref="H9:AA9" si="8">SUM(H4:H8)</f>
        <v>9217</v>
      </c>
      <c r="I9" s="97">
        <f t="shared" si="8"/>
        <v>9126</v>
      </c>
      <c r="J9" s="97">
        <f t="shared" si="8"/>
        <v>9036</v>
      </c>
      <c r="K9" s="97">
        <f t="shared" si="8"/>
        <v>8945</v>
      </c>
      <c r="L9" s="97">
        <f t="shared" si="8"/>
        <v>8855</v>
      </c>
      <c r="M9" s="97">
        <f t="shared" si="8"/>
        <v>8764</v>
      </c>
      <c r="N9" s="97">
        <f t="shared" si="8"/>
        <v>8673</v>
      </c>
      <c r="O9" s="97">
        <f t="shared" si="8"/>
        <v>8583</v>
      </c>
      <c r="P9" s="97">
        <f t="shared" si="8"/>
        <v>8492</v>
      </c>
      <c r="Q9" s="97">
        <f t="shared" si="8"/>
        <v>8402</v>
      </c>
      <c r="R9" s="97">
        <f t="shared" si="8"/>
        <v>0</v>
      </c>
      <c r="S9" s="97">
        <f t="shared" si="8"/>
        <v>0</v>
      </c>
      <c r="T9" s="97">
        <f t="shared" si="8"/>
        <v>0</v>
      </c>
      <c r="U9" s="97">
        <f t="shared" si="8"/>
        <v>0</v>
      </c>
      <c r="V9" s="97">
        <f t="shared" si="8"/>
        <v>0</v>
      </c>
      <c r="W9" s="97">
        <f t="shared" si="8"/>
        <v>0</v>
      </c>
      <c r="X9" s="97">
        <f t="shared" si="8"/>
        <v>0</v>
      </c>
      <c r="Y9" s="97">
        <f t="shared" si="8"/>
        <v>0</v>
      </c>
      <c r="Z9" s="97">
        <f t="shared" si="8"/>
        <v>0</v>
      </c>
      <c r="AA9" s="97">
        <f t="shared" si="8"/>
        <v>0</v>
      </c>
      <c r="AB9" s="98">
        <f t="shared" si="2"/>
        <v>99044</v>
      </c>
      <c r="AC9" s="72"/>
      <c r="AE9" s="291" t="s">
        <v>30</v>
      </c>
      <c r="AF9" s="292"/>
      <c r="AG9" s="292"/>
      <c r="AH9" s="146">
        <f>SUM(AH4:AH8)</f>
        <v>41737</v>
      </c>
      <c r="AI9" s="146">
        <f>SUM(AI4:AI8)</f>
        <v>99044</v>
      </c>
      <c r="AJ9" s="24"/>
      <c r="AK9" s="138">
        <f>SUM(AK4:AK8)</f>
        <v>10951</v>
      </c>
      <c r="AL9" s="138">
        <f>SUM(AL4:AL8)</f>
        <v>45179</v>
      </c>
      <c r="AM9" s="138">
        <f>SUM(AM4:AM8)</f>
        <v>42914</v>
      </c>
      <c r="AN9" s="138">
        <f>SUM(AN4:AN8)</f>
        <v>0</v>
      </c>
      <c r="AO9" s="138">
        <f>SUM(AO4:AO8)</f>
        <v>0</v>
      </c>
      <c r="AP9" s="147">
        <f t="shared" si="3"/>
        <v>99044</v>
      </c>
    </row>
    <row r="10" spans="1:42" ht="42" customHeight="1" thickBot="1">
      <c r="A10" s="282" t="s">
        <v>31</v>
      </c>
      <c r="B10" s="283"/>
      <c r="C10" s="283"/>
      <c r="D10" s="100"/>
      <c r="E10" s="100"/>
      <c r="F10" s="99"/>
      <c r="G10" s="101">
        <f>G41</f>
        <v>0</v>
      </c>
      <c r="H10" s="101">
        <f>G9+H9</f>
        <v>20168</v>
      </c>
      <c r="I10" s="101">
        <f>H10+I9</f>
        <v>29294</v>
      </c>
      <c r="J10" s="101">
        <f t="shared" ref="J10:AA10" si="9">I10+J9</f>
        <v>38330</v>
      </c>
      <c r="K10" s="101">
        <f t="shared" si="9"/>
        <v>47275</v>
      </c>
      <c r="L10" s="101">
        <f t="shared" si="9"/>
        <v>56130</v>
      </c>
      <c r="M10" s="101">
        <f t="shared" si="9"/>
        <v>64894</v>
      </c>
      <c r="N10" s="101">
        <f t="shared" si="9"/>
        <v>73567</v>
      </c>
      <c r="O10" s="101">
        <f t="shared" si="9"/>
        <v>82150</v>
      </c>
      <c r="P10" s="101">
        <f t="shared" si="9"/>
        <v>90642</v>
      </c>
      <c r="Q10" s="101">
        <f t="shared" si="9"/>
        <v>99044</v>
      </c>
      <c r="R10" s="101">
        <f t="shared" si="9"/>
        <v>99044</v>
      </c>
      <c r="S10" s="101">
        <f t="shared" si="9"/>
        <v>99044</v>
      </c>
      <c r="T10" s="101">
        <f t="shared" si="9"/>
        <v>99044</v>
      </c>
      <c r="U10" s="101">
        <f t="shared" si="9"/>
        <v>99044</v>
      </c>
      <c r="V10" s="101">
        <f t="shared" si="9"/>
        <v>99044</v>
      </c>
      <c r="W10" s="101">
        <f t="shared" si="9"/>
        <v>99044</v>
      </c>
      <c r="X10" s="101">
        <f t="shared" si="9"/>
        <v>99044</v>
      </c>
      <c r="Y10" s="101">
        <f t="shared" si="9"/>
        <v>99044</v>
      </c>
      <c r="Z10" s="101">
        <f t="shared" si="9"/>
        <v>99044</v>
      </c>
      <c r="AA10" s="101">
        <f t="shared" si="9"/>
        <v>99044</v>
      </c>
      <c r="AB10" s="102">
        <f>AB41</f>
        <v>0</v>
      </c>
      <c r="AC10" s="72"/>
      <c r="AE10" s="293" t="s">
        <v>31</v>
      </c>
      <c r="AF10" s="294"/>
      <c r="AG10" s="294"/>
      <c r="AH10" s="49"/>
      <c r="AI10" s="49"/>
      <c r="AJ10" s="8"/>
      <c r="AK10" s="137">
        <f>AK41</f>
        <v>0</v>
      </c>
      <c r="AL10" s="137">
        <f>AK9+AL9</f>
        <v>56130</v>
      </c>
      <c r="AM10" s="137">
        <f>AL10+AM9</f>
        <v>99044</v>
      </c>
      <c r="AN10" s="137">
        <f>AM10+AN9</f>
        <v>99044</v>
      </c>
      <c r="AO10" s="137">
        <f>AN10+AO9</f>
        <v>99044</v>
      </c>
      <c r="AP10" s="150"/>
    </row>
    <row r="11" spans="1:42" ht="42" customHeight="1">
      <c r="A11" s="38"/>
      <c r="B11" s="38"/>
      <c r="C11" s="38"/>
      <c r="D11" s="38"/>
      <c r="E11" s="38"/>
      <c r="F11" s="3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8"/>
      <c r="AC11" s="38"/>
    </row>
    <row r="12" spans="1:42" ht="42" customHeight="1" thickBot="1">
      <c r="A12" s="43" t="s">
        <v>76</v>
      </c>
      <c r="AC12" s="38"/>
      <c r="AE12" s="43" t="s">
        <v>232</v>
      </c>
    </row>
    <row r="13" spans="1:42" ht="42" customHeight="1">
      <c r="A13" s="284" t="s">
        <v>0</v>
      </c>
      <c r="B13" s="285"/>
      <c r="C13" s="285"/>
      <c r="D13" s="285" t="s">
        <v>14</v>
      </c>
      <c r="E13" s="285"/>
      <c r="F13" s="286" t="s">
        <v>15</v>
      </c>
      <c r="G13" s="172" t="s">
        <v>1</v>
      </c>
      <c r="H13" s="286" t="s">
        <v>16</v>
      </c>
      <c r="I13" s="286"/>
      <c r="J13" s="286"/>
      <c r="K13" s="286"/>
      <c r="L13" s="286"/>
      <c r="M13" s="288" t="s">
        <v>17</v>
      </c>
      <c r="N13" s="288"/>
      <c r="O13" s="288"/>
      <c r="P13" s="288"/>
      <c r="Q13" s="288"/>
      <c r="R13" s="288" t="s">
        <v>18</v>
      </c>
      <c r="S13" s="288"/>
      <c r="T13" s="288"/>
      <c r="U13" s="288"/>
      <c r="V13" s="288"/>
      <c r="W13" s="288" t="s">
        <v>5</v>
      </c>
      <c r="X13" s="288"/>
      <c r="Y13" s="288"/>
      <c r="Z13" s="288"/>
      <c r="AA13" s="288"/>
      <c r="AB13" s="289" t="s">
        <v>80</v>
      </c>
      <c r="AE13" s="295" t="s">
        <v>0</v>
      </c>
      <c r="AF13" s="296"/>
      <c r="AG13" s="296"/>
      <c r="AH13" s="296" t="s">
        <v>14</v>
      </c>
      <c r="AI13" s="296"/>
      <c r="AJ13" s="278" t="s">
        <v>15</v>
      </c>
      <c r="AK13" s="298" t="s">
        <v>266</v>
      </c>
      <c r="AL13" s="299"/>
      <c r="AM13" s="299"/>
      <c r="AN13" s="299"/>
      <c r="AO13" s="300"/>
      <c r="AP13" s="308" t="s">
        <v>236</v>
      </c>
    </row>
    <row r="14" spans="1:42" ht="42" customHeight="1" thickBot="1">
      <c r="A14" s="73" t="s">
        <v>20</v>
      </c>
      <c r="B14" s="173" t="s">
        <v>21</v>
      </c>
      <c r="C14" s="173" t="s">
        <v>22</v>
      </c>
      <c r="D14" s="173" t="s">
        <v>23</v>
      </c>
      <c r="E14" s="173" t="s">
        <v>24</v>
      </c>
      <c r="F14" s="287"/>
      <c r="G14" s="173">
        <v>2015</v>
      </c>
      <c r="H14" s="173">
        <f t="shared" ref="H14:AA14" si="10">G14+1</f>
        <v>2016</v>
      </c>
      <c r="I14" s="173">
        <f t="shared" si="10"/>
        <v>2017</v>
      </c>
      <c r="J14" s="173">
        <f t="shared" si="10"/>
        <v>2018</v>
      </c>
      <c r="K14" s="173">
        <f t="shared" si="10"/>
        <v>2019</v>
      </c>
      <c r="L14" s="173">
        <f t="shared" si="10"/>
        <v>2020</v>
      </c>
      <c r="M14" s="173">
        <f t="shared" si="10"/>
        <v>2021</v>
      </c>
      <c r="N14" s="173">
        <f t="shared" si="10"/>
        <v>2022</v>
      </c>
      <c r="O14" s="173">
        <f t="shared" si="10"/>
        <v>2023</v>
      </c>
      <c r="P14" s="173">
        <f t="shared" si="10"/>
        <v>2024</v>
      </c>
      <c r="Q14" s="173">
        <f t="shared" si="10"/>
        <v>2025</v>
      </c>
      <c r="R14" s="173">
        <f t="shared" si="10"/>
        <v>2026</v>
      </c>
      <c r="S14" s="173">
        <f t="shared" si="10"/>
        <v>2027</v>
      </c>
      <c r="T14" s="173">
        <f t="shared" si="10"/>
        <v>2028</v>
      </c>
      <c r="U14" s="173">
        <f t="shared" si="10"/>
        <v>2029</v>
      </c>
      <c r="V14" s="173">
        <f t="shared" si="10"/>
        <v>2030</v>
      </c>
      <c r="W14" s="173">
        <f t="shared" si="10"/>
        <v>2031</v>
      </c>
      <c r="X14" s="173">
        <f t="shared" si="10"/>
        <v>2032</v>
      </c>
      <c r="Y14" s="173">
        <f t="shared" si="10"/>
        <v>2033</v>
      </c>
      <c r="Z14" s="173">
        <f t="shared" si="10"/>
        <v>2034</v>
      </c>
      <c r="AA14" s="173">
        <f t="shared" si="10"/>
        <v>2035</v>
      </c>
      <c r="AB14" s="290"/>
      <c r="AE14" s="28" t="s">
        <v>20</v>
      </c>
      <c r="AF14" s="171" t="s">
        <v>21</v>
      </c>
      <c r="AG14" s="171" t="s">
        <v>22</v>
      </c>
      <c r="AH14" s="171" t="s">
        <v>23</v>
      </c>
      <c r="AI14" s="171" t="s">
        <v>24</v>
      </c>
      <c r="AJ14" s="279"/>
      <c r="AK14" s="171">
        <v>2015</v>
      </c>
      <c r="AL14" s="171">
        <f>AK14+5</f>
        <v>2020</v>
      </c>
      <c r="AM14" s="171">
        <f>AL14+5</f>
        <v>2025</v>
      </c>
      <c r="AN14" s="171">
        <f>AM14+5</f>
        <v>2030</v>
      </c>
      <c r="AO14" s="171">
        <f>AN14+5</f>
        <v>2035</v>
      </c>
      <c r="AP14" s="309"/>
    </row>
    <row r="15" spans="1:42" ht="42" customHeight="1">
      <c r="A15" s="74">
        <v>1</v>
      </c>
      <c r="B15" s="75"/>
      <c r="C15" s="76" t="s">
        <v>25</v>
      </c>
      <c r="D15" s="53">
        <v>15999</v>
      </c>
      <c r="E15" s="53">
        <v>38395</v>
      </c>
      <c r="F15" s="77"/>
      <c r="G15" s="78">
        <f>G48</f>
        <v>0</v>
      </c>
      <c r="H15" s="78">
        <f t="shared" ref="H15:AA15" si="11">H48</f>
        <v>5729</v>
      </c>
      <c r="I15" s="78">
        <f t="shared" si="11"/>
        <v>8592</v>
      </c>
      <c r="J15" s="78">
        <f t="shared" si="11"/>
        <v>11455</v>
      </c>
      <c r="K15" s="78">
        <f t="shared" si="11"/>
        <v>14318</v>
      </c>
      <c r="L15" s="78">
        <f t="shared" si="11"/>
        <v>17181</v>
      </c>
      <c r="M15" s="78">
        <f t="shared" si="11"/>
        <v>24251</v>
      </c>
      <c r="N15" s="78">
        <f t="shared" si="11"/>
        <v>27787</v>
      </c>
      <c r="O15" s="78">
        <f t="shared" si="11"/>
        <v>31323</v>
      </c>
      <c r="P15" s="78">
        <f t="shared" si="11"/>
        <v>34859</v>
      </c>
      <c r="Q15" s="78">
        <f t="shared" si="11"/>
        <v>38395</v>
      </c>
      <c r="R15" s="78">
        <f t="shared" si="11"/>
        <v>38395</v>
      </c>
      <c r="S15" s="78">
        <f t="shared" si="11"/>
        <v>38395</v>
      </c>
      <c r="T15" s="78">
        <f t="shared" si="11"/>
        <v>38395</v>
      </c>
      <c r="U15" s="78">
        <f t="shared" si="11"/>
        <v>38395</v>
      </c>
      <c r="V15" s="78">
        <f t="shared" si="11"/>
        <v>38395</v>
      </c>
      <c r="W15" s="78">
        <f t="shared" si="11"/>
        <v>38395</v>
      </c>
      <c r="X15" s="78">
        <f t="shared" si="11"/>
        <v>38395</v>
      </c>
      <c r="Y15" s="78">
        <f t="shared" si="11"/>
        <v>38395</v>
      </c>
      <c r="Z15" s="78">
        <f t="shared" si="11"/>
        <v>38395</v>
      </c>
      <c r="AA15" s="78">
        <f t="shared" si="11"/>
        <v>38395</v>
      </c>
      <c r="AB15" s="79"/>
      <c r="AE15" s="12">
        <v>1</v>
      </c>
      <c r="AF15" s="13"/>
      <c r="AG15" s="14" t="s">
        <v>25</v>
      </c>
      <c r="AH15" s="142">
        <v>15999</v>
      </c>
      <c r="AI15" s="142">
        <v>38395</v>
      </c>
      <c r="AJ15" s="54"/>
      <c r="AK15" s="15">
        <f>SUM(AK4)</f>
        <v>0</v>
      </c>
      <c r="AL15" s="15">
        <f>SUM(AK4:AL4)</f>
        <v>17181</v>
      </c>
      <c r="AM15" s="15">
        <f>SUM(AK4:AM4)</f>
        <v>38395</v>
      </c>
      <c r="AN15" s="15">
        <f>SUM(AK4:AN4)</f>
        <v>38395</v>
      </c>
      <c r="AO15" s="15">
        <f>SUM(AK4:AO4)</f>
        <v>38395</v>
      </c>
      <c r="AP15" s="143"/>
    </row>
    <row r="16" spans="1:42" ht="42" customHeight="1">
      <c r="A16" s="80">
        <v>2</v>
      </c>
      <c r="B16" s="81"/>
      <c r="C16" s="82" t="s">
        <v>26</v>
      </c>
      <c r="D16" s="42">
        <v>17220</v>
      </c>
      <c r="E16" s="42">
        <v>40207</v>
      </c>
      <c r="F16" s="83"/>
      <c r="G16" s="78">
        <f t="shared" ref="G16:AA16" si="12">G49</f>
        <v>4857</v>
      </c>
      <c r="H16" s="78">
        <f t="shared" si="12"/>
        <v>4097</v>
      </c>
      <c r="I16" s="78">
        <f t="shared" si="12"/>
        <v>8235</v>
      </c>
      <c r="J16" s="78">
        <f t="shared" si="12"/>
        <v>12283</v>
      </c>
      <c r="K16" s="78">
        <f t="shared" si="12"/>
        <v>16240</v>
      </c>
      <c r="L16" s="78">
        <f t="shared" si="12"/>
        <v>20107</v>
      </c>
      <c r="M16" s="78">
        <f t="shared" si="12"/>
        <v>21269</v>
      </c>
      <c r="N16" s="78">
        <f t="shared" si="12"/>
        <v>26139</v>
      </c>
      <c r="O16" s="78">
        <f t="shared" si="12"/>
        <v>30919</v>
      </c>
      <c r="P16" s="78">
        <f t="shared" si="12"/>
        <v>35608</v>
      </c>
      <c r="Q16" s="78">
        <f t="shared" si="12"/>
        <v>40207</v>
      </c>
      <c r="R16" s="78">
        <f t="shared" si="12"/>
        <v>40207</v>
      </c>
      <c r="S16" s="78">
        <f t="shared" si="12"/>
        <v>40207</v>
      </c>
      <c r="T16" s="78">
        <f t="shared" si="12"/>
        <v>40207</v>
      </c>
      <c r="U16" s="78">
        <f t="shared" si="12"/>
        <v>40207</v>
      </c>
      <c r="V16" s="78">
        <f t="shared" si="12"/>
        <v>40207</v>
      </c>
      <c r="W16" s="78">
        <f t="shared" si="12"/>
        <v>40207</v>
      </c>
      <c r="X16" s="78">
        <f t="shared" si="12"/>
        <v>40207</v>
      </c>
      <c r="Y16" s="78">
        <f t="shared" si="12"/>
        <v>40207</v>
      </c>
      <c r="Z16" s="78">
        <f t="shared" si="12"/>
        <v>40207</v>
      </c>
      <c r="AA16" s="78">
        <f t="shared" si="12"/>
        <v>40207</v>
      </c>
      <c r="AB16" s="84"/>
      <c r="AE16" s="6">
        <v>2</v>
      </c>
      <c r="AF16" s="2"/>
      <c r="AG16" s="3" t="s">
        <v>26</v>
      </c>
      <c r="AH16" s="37">
        <v>17220</v>
      </c>
      <c r="AI16" s="37">
        <v>40207</v>
      </c>
      <c r="AJ16" s="35"/>
      <c r="AK16" s="15">
        <f>SUM(AK5)</f>
        <v>4857</v>
      </c>
      <c r="AL16" s="15">
        <f>SUM(AK5:AL5)</f>
        <v>20107</v>
      </c>
      <c r="AM16" s="15">
        <f>SUM(AK5:AM5)</f>
        <v>40207</v>
      </c>
      <c r="AN16" s="15">
        <f>SUM(AK5:AN5)</f>
        <v>40207</v>
      </c>
      <c r="AO16" s="15">
        <f>SUM(AK5:AO5)</f>
        <v>40207</v>
      </c>
      <c r="AP16" s="143"/>
    </row>
    <row r="17" spans="1:42" ht="42" customHeight="1">
      <c r="A17" s="80">
        <v>3</v>
      </c>
      <c r="B17" s="81"/>
      <c r="C17" s="82" t="s">
        <v>27</v>
      </c>
      <c r="D17" s="42">
        <v>1425</v>
      </c>
      <c r="E17" s="42">
        <v>3420</v>
      </c>
      <c r="F17" s="83"/>
      <c r="G17" s="78">
        <f t="shared" ref="G17:AA17" si="13">G50</f>
        <v>137</v>
      </c>
      <c r="H17" s="78">
        <f t="shared" si="13"/>
        <v>1232</v>
      </c>
      <c r="I17" s="78">
        <f t="shared" si="13"/>
        <v>1779</v>
      </c>
      <c r="J17" s="78">
        <f t="shared" si="13"/>
        <v>2326</v>
      </c>
      <c r="K17" s="78">
        <f t="shared" si="13"/>
        <v>2873</v>
      </c>
      <c r="L17" s="78">
        <f t="shared" si="13"/>
        <v>3420</v>
      </c>
      <c r="M17" s="78">
        <f t="shared" si="13"/>
        <v>3420</v>
      </c>
      <c r="N17" s="78">
        <f t="shared" si="13"/>
        <v>3420</v>
      </c>
      <c r="O17" s="78">
        <f t="shared" si="13"/>
        <v>3420</v>
      </c>
      <c r="P17" s="78">
        <f t="shared" si="13"/>
        <v>3420</v>
      </c>
      <c r="Q17" s="78">
        <f t="shared" si="13"/>
        <v>3420</v>
      </c>
      <c r="R17" s="78">
        <f t="shared" si="13"/>
        <v>3420</v>
      </c>
      <c r="S17" s="78">
        <f t="shared" si="13"/>
        <v>3420</v>
      </c>
      <c r="T17" s="78">
        <f t="shared" si="13"/>
        <v>3420</v>
      </c>
      <c r="U17" s="78">
        <f t="shared" si="13"/>
        <v>3420</v>
      </c>
      <c r="V17" s="78">
        <f t="shared" si="13"/>
        <v>3420</v>
      </c>
      <c r="W17" s="78">
        <f t="shared" si="13"/>
        <v>3420</v>
      </c>
      <c r="X17" s="78">
        <f t="shared" si="13"/>
        <v>3420</v>
      </c>
      <c r="Y17" s="78">
        <f t="shared" si="13"/>
        <v>3420</v>
      </c>
      <c r="Z17" s="78">
        <f t="shared" si="13"/>
        <v>3420</v>
      </c>
      <c r="AA17" s="78">
        <f t="shared" si="13"/>
        <v>3420</v>
      </c>
      <c r="AB17" s="84"/>
      <c r="AE17" s="6">
        <v>3</v>
      </c>
      <c r="AF17" s="2"/>
      <c r="AG17" s="3" t="s">
        <v>27</v>
      </c>
      <c r="AH17" s="37">
        <v>1425</v>
      </c>
      <c r="AI17" s="37">
        <v>3420</v>
      </c>
      <c r="AJ17" s="35"/>
      <c r="AK17" s="15">
        <f>SUM(AK6)</f>
        <v>137</v>
      </c>
      <c r="AL17" s="15">
        <f>SUM(AK6:AL6)</f>
        <v>3420</v>
      </c>
      <c r="AM17" s="15">
        <f>SUM(AK6:AM6)</f>
        <v>3420</v>
      </c>
      <c r="AN17" s="15">
        <f>SUM(AK6:AN6)</f>
        <v>3420</v>
      </c>
      <c r="AO17" s="15">
        <f>SUM(AK6:AO6)</f>
        <v>3420</v>
      </c>
      <c r="AP17" s="143"/>
    </row>
    <row r="18" spans="1:42" ht="42" customHeight="1">
      <c r="A18" s="80">
        <v>4</v>
      </c>
      <c r="B18" s="81"/>
      <c r="C18" s="82" t="s">
        <v>28</v>
      </c>
      <c r="D18" s="42">
        <v>5759</v>
      </c>
      <c r="E18" s="42">
        <v>13821</v>
      </c>
      <c r="F18" s="83"/>
      <c r="G18" s="78">
        <f t="shared" ref="G18:AA18" si="14">G51</f>
        <v>5957</v>
      </c>
      <c r="H18" s="78">
        <f t="shared" si="14"/>
        <v>8577</v>
      </c>
      <c r="I18" s="78">
        <f t="shared" si="14"/>
        <v>9888</v>
      </c>
      <c r="J18" s="78">
        <f t="shared" si="14"/>
        <v>11199</v>
      </c>
      <c r="K18" s="78">
        <f t="shared" si="14"/>
        <v>12510</v>
      </c>
      <c r="L18" s="78">
        <f t="shared" si="14"/>
        <v>13821</v>
      </c>
      <c r="M18" s="78">
        <f t="shared" si="14"/>
        <v>13821</v>
      </c>
      <c r="N18" s="78">
        <f t="shared" si="14"/>
        <v>13821</v>
      </c>
      <c r="O18" s="78">
        <f t="shared" si="14"/>
        <v>13821</v>
      </c>
      <c r="P18" s="78">
        <f t="shared" si="14"/>
        <v>13821</v>
      </c>
      <c r="Q18" s="78">
        <f t="shared" si="14"/>
        <v>13821</v>
      </c>
      <c r="R18" s="78">
        <f t="shared" si="14"/>
        <v>13821</v>
      </c>
      <c r="S18" s="78">
        <f t="shared" si="14"/>
        <v>13821</v>
      </c>
      <c r="T18" s="78">
        <f t="shared" si="14"/>
        <v>13821</v>
      </c>
      <c r="U18" s="78">
        <f t="shared" si="14"/>
        <v>13821</v>
      </c>
      <c r="V18" s="78">
        <f t="shared" si="14"/>
        <v>13821</v>
      </c>
      <c r="W18" s="78">
        <f t="shared" si="14"/>
        <v>13821</v>
      </c>
      <c r="X18" s="78">
        <f t="shared" si="14"/>
        <v>13821</v>
      </c>
      <c r="Y18" s="78">
        <f t="shared" si="14"/>
        <v>13821</v>
      </c>
      <c r="Z18" s="78">
        <f t="shared" si="14"/>
        <v>13821</v>
      </c>
      <c r="AA18" s="78">
        <f t="shared" si="14"/>
        <v>13821</v>
      </c>
      <c r="AB18" s="84"/>
      <c r="AE18" s="6">
        <v>4</v>
      </c>
      <c r="AF18" s="2"/>
      <c r="AG18" s="3" t="s">
        <v>28</v>
      </c>
      <c r="AH18" s="37">
        <v>5759</v>
      </c>
      <c r="AI18" s="37">
        <v>13821</v>
      </c>
      <c r="AJ18" s="35"/>
      <c r="AK18" s="15">
        <f>SUM(AK7)</f>
        <v>5957</v>
      </c>
      <c r="AL18" s="15">
        <f>SUM(AK7:AL7)</f>
        <v>13821</v>
      </c>
      <c r="AM18" s="15">
        <f>SUM(AK7:AM7)</f>
        <v>13821</v>
      </c>
      <c r="AN18" s="15">
        <f>SUM(AK7:AN7)</f>
        <v>13821</v>
      </c>
      <c r="AO18" s="15">
        <f>SUM(AK7:AO7)</f>
        <v>13821</v>
      </c>
      <c r="AP18" s="143"/>
    </row>
    <row r="19" spans="1:42" ht="42" customHeight="1" thickBot="1">
      <c r="A19" s="85">
        <v>5</v>
      </c>
      <c r="B19" s="86"/>
      <c r="C19" s="87" t="s">
        <v>29</v>
      </c>
      <c r="D19" s="57">
        <v>1334</v>
      </c>
      <c r="E19" s="57">
        <v>3201</v>
      </c>
      <c r="F19" s="88"/>
      <c r="G19" s="78">
        <f t="shared" ref="G19:AA19" si="15">G52</f>
        <v>0</v>
      </c>
      <c r="H19" s="78">
        <f t="shared" si="15"/>
        <v>533</v>
      </c>
      <c r="I19" s="78">
        <f t="shared" si="15"/>
        <v>800</v>
      </c>
      <c r="J19" s="78">
        <f t="shared" si="15"/>
        <v>1067</v>
      </c>
      <c r="K19" s="78">
        <f t="shared" si="15"/>
        <v>1334</v>
      </c>
      <c r="L19" s="78">
        <f t="shared" si="15"/>
        <v>1601</v>
      </c>
      <c r="M19" s="78">
        <f t="shared" si="15"/>
        <v>2133</v>
      </c>
      <c r="N19" s="78">
        <f t="shared" si="15"/>
        <v>2400</v>
      </c>
      <c r="O19" s="78">
        <f t="shared" si="15"/>
        <v>2667</v>
      </c>
      <c r="P19" s="78">
        <f t="shared" si="15"/>
        <v>2934</v>
      </c>
      <c r="Q19" s="78">
        <f t="shared" si="15"/>
        <v>3201</v>
      </c>
      <c r="R19" s="78">
        <f t="shared" si="15"/>
        <v>3201</v>
      </c>
      <c r="S19" s="78">
        <f t="shared" si="15"/>
        <v>3201</v>
      </c>
      <c r="T19" s="78">
        <f t="shared" si="15"/>
        <v>3201</v>
      </c>
      <c r="U19" s="78">
        <f t="shared" si="15"/>
        <v>3201</v>
      </c>
      <c r="V19" s="78">
        <f t="shared" si="15"/>
        <v>3201</v>
      </c>
      <c r="W19" s="78">
        <f t="shared" si="15"/>
        <v>3201</v>
      </c>
      <c r="X19" s="78">
        <f t="shared" si="15"/>
        <v>3201</v>
      </c>
      <c r="Y19" s="78">
        <f t="shared" si="15"/>
        <v>3201</v>
      </c>
      <c r="Z19" s="78">
        <f t="shared" si="15"/>
        <v>3201</v>
      </c>
      <c r="AA19" s="78">
        <f t="shared" si="15"/>
        <v>3201</v>
      </c>
      <c r="AB19" s="89"/>
      <c r="AE19" s="18">
        <v>5</v>
      </c>
      <c r="AF19" s="19"/>
      <c r="AG19" s="20" t="s">
        <v>29</v>
      </c>
      <c r="AH19" s="144">
        <v>1334</v>
      </c>
      <c r="AI19" s="144">
        <v>3201</v>
      </c>
      <c r="AJ19" s="58"/>
      <c r="AK19" s="15">
        <f>SUM(AK8)</f>
        <v>0</v>
      </c>
      <c r="AL19" s="15">
        <f>SUM(AK8:AL8)</f>
        <v>1601</v>
      </c>
      <c r="AM19" s="15">
        <f>SUM(AK8:AM8)</f>
        <v>3201</v>
      </c>
      <c r="AN19" s="15">
        <f>SUM(AK8:AN8)</f>
        <v>3201</v>
      </c>
      <c r="AO19" s="15">
        <f>SUM(AK8:AO8)</f>
        <v>3201</v>
      </c>
      <c r="AP19" s="145"/>
    </row>
    <row r="20" spans="1:42" ht="42" customHeight="1" thickBot="1">
      <c r="A20" s="312" t="s">
        <v>31</v>
      </c>
      <c r="B20" s="313"/>
      <c r="C20" s="313"/>
      <c r="D20" s="91"/>
      <c r="E20" s="91"/>
      <c r="F20" s="90"/>
      <c r="G20" s="92">
        <f>SUM(G15:G19)</f>
        <v>10951</v>
      </c>
      <c r="H20" s="92">
        <f t="shared" ref="H20:AA20" si="16">SUM(H15:H19)</f>
        <v>20168</v>
      </c>
      <c r="I20" s="92">
        <f t="shared" si="16"/>
        <v>29294</v>
      </c>
      <c r="J20" s="92">
        <f t="shared" si="16"/>
        <v>38330</v>
      </c>
      <c r="K20" s="92">
        <f t="shared" si="16"/>
        <v>47275</v>
      </c>
      <c r="L20" s="92">
        <f t="shared" si="16"/>
        <v>56130</v>
      </c>
      <c r="M20" s="92">
        <f t="shared" si="16"/>
        <v>64894</v>
      </c>
      <c r="N20" s="92">
        <f t="shared" si="16"/>
        <v>73567</v>
      </c>
      <c r="O20" s="92">
        <f t="shared" si="16"/>
        <v>82150</v>
      </c>
      <c r="P20" s="92">
        <f t="shared" si="16"/>
        <v>90642</v>
      </c>
      <c r="Q20" s="92">
        <f t="shared" si="16"/>
        <v>99044</v>
      </c>
      <c r="R20" s="92">
        <f t="shared" si="16"/>
        <v>99044</v>
      </c>
      <c r="S20" s="92">
        <f t="shared" si="16"/>
        <v>99044</v>
      </c>
      <c r="T20" s="92">
        <f t="shared" si="16"/>
        <v>99044</v>
      </c>
      <c r="U20" s="92">
        <f t="shared" si="16"/>
        <v>99044</v>
      </c>
      <c r="V20" s="92">
        <f t="shared" si="16"/>
        <v>99044</v>
      </c>
      <c r="W20" s="92">
        <f t="shared" si="16"/>
        <v>99044</v>
      </c>
      <c r="X20" s="92">
        <f t="shared" si="16"/>
        <v>99044</v>
      </c>
      <c r="Y20" s="92">
        <f t="shared" si="16"/>
        <v>99044</v>
      </c>
      <c r="Z20" s="92">
        <f t="shared" si="16"/>
        <v>99044</v>
      </c>
      <c r="AA20" s="92">
        <f t="shared" si="16"/>
        <v>99044</v>
      </c>
      <c r="AB20" s="93"/>
      <c r="AE20" s="310" t="s">
        <v>30</v>
      </c>
      <c r="AF20" s="311"/>
      <c r="AG20" s="311"/>
      <c r="AH20" s="68">
        <f>SUM(AH15:AH19)</f>
        <v>41737</v>
      </c>
      <c r="AI20" s="68">
        <f>SUM(AI15:AI19)</f>
        <v>99044</v>
      </c>
      <c r="AJ20" s="67"/>
      <c r="AK20" s="148">
        <f>SUM(AK15:AK19)</f>
        <v>10951</v>
      </c>
      <c r="AL20" s="148">
        <f>SUM(AL15:AL19)</f>
        <v>56130</v>
      </c>
      <c r="AM20" s="148">
        <f>SUM(AM15:AM19)</f>
        <v>99044</v>
      </c>
      <c r="AN20" s="148">
        <f>SUM(AN15:AN19)</f>
        <v>99044</v>
      </c>
      <c r="AO20" s="148">
        <f>SUM(AO15:AO19)</f>
        <v>99044</v>
      </c>
      <c r="AP20" s="149"/>
    </row>
    <row r="21" spans="1:42">
      <c r="AE21" s="307"/>
      <c r="AF21" s="307"/>
      <c r="AG21" s="307"/>
      <c r="AH21" s="140"/>
      <c r="AI21" s="140"/>
      <c r="AJ21" s="139"/>
      <c r="AK21" s="141"/>
      <c r="AL21" s="141"/>
      <c r="AM21" s="141"/>
      <c r="AN21" s="141"/>
      <c r="AO21" s="141"/>
      <c r="AP21" s="141"/>
    </row>
    <row r="32" spans="1:42" ht="29.25" customHeight="1" thickBot="1">
      <c r="A32" s="43" t="s">
        <v>77</v>
      </c>
    </row>
    <row r="33" spans="1:31" ht="24" customHeight="1">
      <c r="A33" s="295" t="s">
        <v>0</v>
      </c>
      <c r="B33" s="296"/>
      <c r="C33" s="296"/>
      <c r="D33" s="296" t="s">
        <v>14</v>
      </c>
      <c r="E33" s="296"/>
      <c r="F33" s="286" t="s">
        <v>15</v>
      </c>
      <c r="G33" s="170" t="s">
        <v>1</v>
      </c>
      <c r="H33" s="278" t="s">
        <v>16</v>
      </c>
      <c r="I33" s="278"/>
      <c r="J33" s="278"/>
      <c r="K33" s="278"/>
      <c r="L33" s="278"/>
      <c r="M33" s="297" t="s">
        <v>17</v>
      </c>
      <c r="N33" s="297"/>
      <c r="O33" s="297"/>
      <c r="P33" s="297"/>
      <c r="Q33" s="297"/>
      <c r="R33" s="297" t="s">
        <v>18</v>
      </c>
      <c r="S33" s="297"/>
      <c r="T33" s="297"/>
      <c r="U33" s="297"/>
      <c r="V33" s="297"/>
      <c r="W33" s="297" t="s">
        <v>5</v>
      </c>
      <c r="X33" s="297"/>
      <c r="Y33" s="297"/>
      <c r="Z33" s="297"/>
      <c r="AA33" s="297"/>
      <c r="AB33" s="308" t="s">
        <v>19</v>
      </c>
      <c r="AC33" s="44"/>
    </row>
    <row r="34" spans="1:31" ht="24" customHeight="1" thickBot="1">
      <c r="A34" s="28" t="s">
        <v>20</v>
      </c>
      <c r="B34" s="171" t="s">
        <v>21</v>
      </c>
      <c r="C34" s="171" t="s">
        <v>22</v>
      </c>
      <c r="D34" s="171" t="s">
        <v>23</v>
      </c>
      <c r="E34" s="171" t="s">
        <v>24</v>
      </c>
      <c r="F34" s="287"/>
      <c r="G34" s="171">
        <v>2015</v>
      </c>
      <c r="H34" s="171">
        <f t="shared" ref="H34:AA34" si="17">G34+1</f>
        <v>2016</v>
      </c>
      <c r="I34" s="171">
        <f t="shared" si="17"/>
        <v>2017</v>
      </c>
      <c r="J34" s="171">
        <f t="shared" si="17"/>
        <v>2018</v>
      </c>
      <c r="K34" s="171">
        <f t="shared" si="17"/>
        <v>2019</v>
      </c>
      <c r="L34" s="171">
        <f t="shared" si="17"/>
        <v>2020</v>
      </c>
      <c r="M34" s="171">
        <f t="shared" si="17"/>
        <v>2021</v>
      </c>
      <c r="N34" s="171">
        <f t="shared" si="17"/>
        <v>2022</v>
      </c>
      <c r="O34" s="171">
        <f t="shared" si="17"/>
        <v>2023</v>
      </c>
      <c r="P34" s="171">
        <f t="shared" si="17"/>
        <v>2024</v>
      </c>
      <c r="Q34" s="171">
        <f t="shared" si="17"/>
        <v>2025</v>
      </c>
      <c r="R34" s="171">
        <f t="shared" si="17"/>
        <v>2026</v>
      </c>
      <c r="S34" s="171">
        <f t="shared" si="17"/>
        <v>2027</v>
      </c>
      <c r="T34" s="171">
        <f t="shared" si="17"/>
        <v>2028</v>
      </c>
      <c r="U34" s="171">
        <f t="shared" si="17"/>
        <v>2029</v>
      </c>
      <c r="V34" s="171">
        <f t="shared" si="17"/>
        <v>2030</v>
      </c>
      <c r="W34" s="171">
        <f t="shared" si="17"/>
        <v>2031</v>
      </c>
      <c r="X34" s="171">
        <f t="shared" si="17"/>
        <v>2032</v>
      </c>
      <c r="Y34" s="171">
        <f t="shared" si="17"/>
        <v>2033</v>
      </c>
      <c r="Z34" s="171">
        <f t="shared" si="17"/>
        <v>2034</v>
      </c>
      <c r="AA34" s="171">
        <f t="shared" si="17"/>
        <v>2035</v>
      </c>
      <c r="AB34" s="309"/>
      <c r="AC34" s="44"/>
      <c r="AD34" s="1" t="s">
        <v>81</v>
      </c>
    </row>
    <row r="35" spans="1:31" ht="24" customHeight="1">
      <c r="A35" s="12">
        <v>1</v>
      </c>
      <c r="B35" s="13"/>
      <c r="C35" s="14" t="s">
        <v>25</v>
      </c>
      <c r="D35" s="53">
        <v>15999</v>
      </c>
      <c r="E35" s="53">
        <v>38395</v>
      </c>
      <c r="F35" s="54"/>
      <c r="G35" s="15"/>
      <c r="H35" s="55">
        <f t="shared" ref="H35:Q39" si="18">H48-G48</f>
        <v>5729</v>
      </c>
      <c r="I35" s="55">
        <f t="shared" si="18"/>
        <v>2863</v>
      </c>
      <c r="J35" s="55">
        <f t="shared" si="18"/>
        <v>2863</v>
      </c>
      <c r="K35" s="55">
        <f t="shared" si="18"/>
        <v>2863</v>
      </c>
      <c r="L35" s="55">
        <f t="shared" si="18"/>
        <v>2863</v>
      </c>
      <c r="M35" s="55">
        <f t="shared" si="18"/>
        <v>7070</v>
      </c>
      <c r="N35" s="55">
        <f t="shared" si="18"/>
        <v>3536</v>
      </c>
      <c r="O35" s="55">
        <f t="shared" si="18"/>
        <v>3536</v>
      </c>
      <c r="P35" s="55">
        <f t="shared" si="18"/>
        <v>3536</v>
      </c>
      <c r="Q35" s="55">
        <f t="shared" si="18"/>
        <v>3536</v>
      </c>
      <c r="R35" s="15">
        <f>R40</f>
        <v>0</v>
      </c>
      <c r="S35" s="15">
        <f>S40</f>
        <v>0</v>
      </c>
      <c r="T35" s="15">
        <f>T40</f>
        <v>0</v>
      </c>
      <c r="U35" s="15">
        <f>U40</f>
        <v>0</v>
      </c>
      <c r="V35" s="15">
        <f>V40</f>
        <v>0</v>
      </c>
      <c r="W35" s="15"/>
      <c r="X35" s="15"/>
      <c r="Y35" s="15">
        <f>Y40</f>
        <v>0</v>
      </c>
      <c r="Z35" s="15">
        <f>Z40</f>
        <v>0</v>
      </c>
      <c r="AA35" s="15">
        <f>AA40</f>
        <v>0</v>
      </c>
      <c r="AB35" s="56">
        <f>SUM(G35:AA35)</f>
        <v>38395</v>
      </c>
      <c r="AC35" s="45">
        <f>E35-AB35</f>
        <v>0</v>
      </c>
      <c r="AD35" s="104">
        <f>(Q35-L35)/5</f>
        <v>134.6</v>
      </c>
    </row>
    <row r="36" spans="1:31" ht="24" customHeight="1">
      <c r="A36" s="6">
        <v>2</v>
      </c>
      <c r="B36" s="2"/>
      <c r="C36" s="3" t="s">
        <v>26</v>
      </c>
      <c r="D36" s="42">
        <v>17220</v>
      </c>
      <c r="E36" s="42">
        <v>40207</v>
      </c>
      <c r="F36" s="35"/>
      <c r="G36" s="4">
        <v>4857</v>
      </c>
      <c r="H36" s="55">
        <f t="shared" si="18"/>
        <v>-760</v>
      </c>
      <c r="I36" s="55">
        <f t="shared" si="18"/>
        <v>4138</v>
      </c>
      <c r="J36" s="55">
        <f t="shared" si="18"/>
        <v>4048</v>
      </c>
      <c r="K36" s="55">
        <f t="shared" si="18"/>
        <v>3957</v>
      </c>
      <c r="L36" s="55">
        <f t="shared" si="18"/>
        <v>3867</v>
      </c>
      <c r="M36" s="55">
        <f t="shared" si="18"/>
        <v>1162</v>
      </c>
      <c r="N36" s="55">
        <f t="shared" si="18"/>
        <v>4870</v>
      </c>
      <c r="O36" s="55">
        <f t="shared" si="18"/>
        <v>4780</v>
      </c>
      <c r="P36" s="55">
        <f t="shared" si="18"/>
        <v>4689</v>
      </c>
      <c r="Q36" s="55">
        <f t="shared" si="18"/>
        <v>4599</v>
      </c>
      <c r="R36" s="4"/>
      <c r="S36" s="36"/>
      <c r="T36" s="36"/>
      <c r="U36" s="36"/>
      <c r="V36" s="36"/>
      <c r="W36" s="36"/>
      <c r="X36" s="36"/>
      <c r="Y36" s="36"/>
      <c r="Z36" s="36"/>
      <c r="AA36" s="36"/>
      <c r="AB36" s="48">
        <f>SUM(G36:AA36)</f>
        <v>40207</v>
      </c>
      <c r="AC36" s="45">
        <f>E36-AB36</f>
        <v>0</v>
      </c>
      <c r="AD36" s="104">
        <f>(Q36-L36)/5</f>
        <v>146.4</v>
      </c>
    </row>
    <row r="37" spans="1:31" ht="24" customHeight="1">
      <c r="A37" s="6">
        <v>3</v>
      </c>
      <c r="B37" s="2"/>
      <c r="C37" s="3" t="s">
        <v>27</v>
      </c>
      <c r="D37" s="42">
        <v>1425</v>
      </c>
      <c r="E37" s="42">
        <v>3420</v>
      </c>
      <c r="F37" s="35"/>
      <c r="G37" s="4">
        <v>137</v>
      </c>
      <c r="H37" s="55">
        <f t="shared" si="18"/>
        <v>1095</v>
      </c>
      <c r="I37" s="55">
        <f t="shared" si="18"/>
        <v>547</v>
      </c>
      <c r="J37" s="55">
        <f t="shared" si="18"/>
        <v>547</v>
      </c>
      <c r="K37" s="55">
        <f t="shared" si="18"/>
        <v>547</v>
      </c>
      <c r="L37" s="55">
        <f t="shared" si="18"/>
        <v>547</v>
      </c>
      <c r="M37" s="55">
        <f t="shared" si="18"/>
        <v>0</v>
      </c>
      <c r="N37" s="55">
        <f t="shared" si="18"/>
        <v>0</v>
      </c>
      <c r="O37" s="55">
        <f t="shared" si="18"/>
        <v>0</v>
      </c>
      <c r="P37" s="55">
        <f t="shared" si="18"/>
        <v>0</v>
      </c>
      <c r="Q37" s="55">
        <f t="shared" si="18"/>
        <v>0</v>
      </c>
      <c r="R37" s="4"/>
      <c r="S37" s="36"/>
      <c r="T37" s="36"/>
      <c r="U37" s="36"/>
      <c r="V37" s="36"/>
      <c r="W37" s="36"/>
      <c r="X37" s="36"/>
      <c r="Y37" s="36"/>
      <c r="Z37" s="36"/>
      <c r="AA37" s="36"/>
      <c r="AB37" s="48">
        <f>SUM(G37:AA37)</f>
        <v>3420</v>
      </c>
      <c r="AC37" s="45">
        <f>E37-AB37</f>
        <v>0</v>
      </c>
      <c r="AD37" s="104">
        <f>(Q37-L37)/5</f>
        <v>-109.4</v>
      </c>
    </row>
    <row r="38" spans="1:31" ht="24" customHeight="1">
      <c r="A38" s="6">
        <v>4</v>
      </c>
      <c r="B38" s="2"/>
      <c r="C38" s="3" t="s">
        <v>28</v>
      </c>
      <c r="D38" s="42">
        <v>5759</v>
      </c>
      <c r="E38" s="42">
        <v>13821</v>
      </c>
      <c r="F38" s="35"/>
      <c r="G38" s="4">
        <v>5957</v>
      </c>
      <c r="H38" s="55">
        <f t="shared" si="18"/>
        <v>2620</v>
      </c>
      <c r="I38" s="55">
        <f t="shared" si="18"/>
        <v>1311</v>
      </c>
      <c r="J38" s="55">
        <f t="shared" si="18"/>
        <v>1311</v>
      </c>
      <c r="K38" s="55">
        <f t="shared" si="18"/>
        <v>1311</v>
      </c>
      <c r="L38" s="55">
        <f t="shared" si="18"/>
        <v>1311</v>
      </c>
      <c r="M38" s="55">
        <f t="shared" si="18"/>
        <v>0</v>
      </c>
      <c r="N38" s="55">
        <f t="shared" si="18"/>
        <v>0</v>
      </c>
      <c r="O38" s="55">
        <f t="shared" si="18"/>
        <v>0</v>
      </c>
      <c r="P38" s="55">
        <f t="shared" si="18"/>
        <v>0</v>
      </c>
      <c r="Q38" s="55">
        <f t="shared" si="18"/>
        <v>0</v>
      </c>
      <c r="R38" s="4"/>
      <c r="S38" s="36"/>
      <c r="T38" s="36"/>
      <c r="U38" s="36"/>
      <c r="V38" s="36"/>
      <c r="W38" s="36"/>
      <c r="X38" s="36"/>
      <c r="Y38" s="36"/>
      <c r="Z38" s="36"/>
      <c r="AA38" s="36"/>
      <c r="AB38" s="48">
        <f>SUM(G38:AA38)</f>
        <v>13821</v>
      </c>
      <c r="AC38" s="45">
        <f>E38-AB38</f>
        <v>0</v>
      </c>
      <c r="AD38" s="104">
        <f>(Q38-L38)/5</f>
        <v>-262.2</v>
      </c>
    </row>
    <row r="39" spans="1:31" ht="24" customHeight="1" thickBot="1">
      <c r="A39" s="18">
        <v>5</v>
      </c>
      <c r="B39" s="19"/>
      <c r="C39" s="20" t="s">
        <v>29</v>
      </c>
      <c r="D39" s="57">
        <v>1334</v>
      </c>
      <c r="E39" s="57">
        <v>3201</v>
      </c>
      <c r="F39" s="58"/>
      <c r="G39" s="21"/>
      <c r="H39" s="55">
        <f t="shared" si="18"/>
        <v>533</v>
      </c>
      <c r="I39" s="55">
        <f t="shared" si="18"/>
        <v>267</v>
      </c>
      <c r="J39" s="55">
        <f t="shared" si="18"/>
        <v>267</v>
      </c>
      <c r="K39" s="55">
        <f t="shared" si="18"/>
        <v>267</v>
      </c>
      <c r="L39" s="55">
        <f t="shared" si="18"/>
        <v>267</v>
      </c>
      <c r="M39" s="55">
        <f t="shared" si="18"/>
        <v>532</v>
      </c>
      <c r="N39" s="55">
        <f t="shared" si="18"/>
        <v>267</v>
      </c>
      <c r="O39" s="55">
        <f t="shared" si="18"/>
        <v>267</v>
      </c>
      <c r="P39" s="55">
        <f t="shared" si="18"/>
        <v>267</v>
      </c>
      <c r="Q39" s="55">
        <f t="shared" si="18"/>
        <v>267</v>
      </c>
      <c r="R39" s="21"/>
      <c r="S39" s="59"/>
      <c r="T39" s="59"/>
      <c r="U39" s="59"/>
      <c r="V39" s="59"/>
      <c r="W39" s="59">
        <f>W40</f>
        <v>0</v>
      </c>
      <c r="X39" s="59"/>
      <c r="Y39" s="59"/>
      <c r="Z39" s="59"/>
      <c r="AA39" s="59"/>
      <c r="AB39" s="60">
        <f>SUM(G39:AA39)</f>
        <v>3201</v>
      </c>
      <c r="AC39" s="45">
        <f>E39-AB39</f>
        <v>0</v>
      </c>
      <c r="AD39" s="104">
        <f>(Q39-L39)/5</f>
        <v>0</v>
      </c>
    </row>
    <row r="40" spans="1:31" ht="24" customHeight="1">
      <c r="A40" s="291" t="s">
        <v>30</v>
      </c>
      <c r="B40" s="292"/>
      <c r="C40" s="292"/>
      <c r="D40" s="61">
        <f>SUM(D35:D39)</f>
        <v>41737</v>
      </c>
      <c r="E40" s="61">
        <f>SUM(E35:E39)</f>
        <v>99044</v>
      </c>
      <c r="F40" s="24"/>
      <c r="G40" s="62">
        <f>추세선!E3</f>
        <v>10951</v>
      </c>
      <c r="H40" s="62">
        <f>H41-G40</f>
        <v>9217</v>
      </c>
      <c r="I40" s="62">
        <f t="shared" ref="I40:AA40" si="19">I41-H41</f>
        <v>9126</v>
      </c>
      <c r="J40" s="62">
        <f t="shared" si="19"/>
        <v>9036</v>
      </c>
      <c r="K40" s="62">
        <f t="shared" si="19"/>
        <v>8945</v>
      </c>
      <c r="L40" s="62">
        <f t="shared" si="19"/>
        <v>8855</v>
      </c>
      <c r="M40" s="62">
        <f t="shared" si="19"/>
        <v>8764</v>
      </c>
      <c r="N40" s="62">
        <f t="shared" si="19"/>
        <v>8673</v>
      </c>
      <c r="O40" s="62">
        <f t="shared" si="19"/>
        <v>8583</v>
      </c>
      <c r="P40" s="62">
        <f t="shared" si="19"/>
        <v>8492</v>
      </c>
      <c r="Q40" s="62">
        <f t="shared" si="19"/>
        <v>8402</v>
      </c>
      <c r="R40" s="62">
        <f t="shared" si="19"/>
        <v>0</v>
      </c>
      <c r="S40" s="62">
        <f t="shared" si="19"/>
        <v>0</v>
      </c>
      <c r="T40" s="62">
        <f t="shared" si="19"/>
        <v>0</v>
      </c>
      <c r="U40" s="62">
        <f t="shared" si="19"/>
        <v>0</v>
      </c>
      <c r="V40" s="62">
        <f t="shared" si="19"/>
        <v>0</v>
      </c>
      <c r="W40" s="62">
        <f t="shared" si="19"/>
        <v>0</v>
      </c>
      <c r="X40" s="62">
        <f t="shared" si="19"/>
        <v>0</v>
      </c>
      <c r="Y40" s="62">
        <f t="shared" si="19"/>
        <v>0</v>
      </c>
      <c r="Z40" s="62">
        <f t="shared" si="19"/>
        <v>0</v>
      </c>
      <c r="AA40" s="62">
        <f t="shared" si="19"/>
        <v>0</v>
      </c>
      <c r="AB40" s="63">
        <f>SUM(AB35:AB39)</f>
        <v>99044</v>
      </c>
      <c r="AC40" s="46"/>
    </row>
    <row r="41" spans="1:31" ht="24" customHeight="1" thickBot="1">
      <c r="A41" s="293" t="s">
        <v>31</v>
      </c>
      <c r="B41" s="294"/>
      <c r="C41" s="294"/>
      <c r="D41" s="49"/>
      <c r="E41" s="49"/>
      <c r="F41" s="8"/>
      <c r="G41" s="50"/>
      <c r="H41" s="50">
        <f>추세선!E4</f>
        <v>20168</v>
      </c>
      <c r="I41" s="50">
        <f>추세선!E5</f>
        <v>29294</v>
      </c>
      <c r="J41" s="50">
        <f>추세선!E6</f>
        <v>38330</v>
      </c>
      <c r="K41" s="50">
        <f>추세선!E7</f>
        <v>47275</v>
      </c>
      <c r="L41" s="50">
        <f>추세선!E8</f>
        <v>56130</v>
      </c>
      <c r="M41" s="50">
        <f>추세선!E9</f>
        <v>64894</v>
      </c>
      <c r="N41" s="50">
        <f>추세선!E10</f>
        <v>73567</v>
      </c>
      <c r="O41" s="50">
        <f>추세선!E11</f>
        <v>82150</v>
      </c>
      <c r="P41" s="50">
        <f>추세선!E12</f>
        <v>90642</v>
      </c>
      <c r="Q41" s="50">
        <f>추세선!E13</f>
        <v>99044</v>
      </c>
      <c r="R41" s="50">
        <f>추세선!E14</f>
        <v>99044</v>
      </c>
      <c r="S41" s="50">
        <f>추세선!E15</f>
        <v>99044</v>
      </c>
      <c r="T41" s="50">
        <f>추세선!E16</f>
        <v>99044</v>
      </c>
      <c r="U41" s="50">
        <f>추세선!E17</f>
        <v>99044</v>
      </c>
      <c r="V41" s="50">
        <f>추세선!E18</f>
        <v>99044</v>
      </c>
      <c r="W41" s="50">
        <f>추세선!E19</f>
        <v>99044</v>
      </c>
      <c r="X41" s="50">
        <f>추세선!E20</f>
        <v>99044</v>
      </c>
      <c r="Y41" s="50">
        <f>추세선!E21</f>
        <v>99044</v>
      </c>
      <c r="Z41" s="50">
        <f>추세선!E22</f>
        <v>99044</v>
      </c>
      <c r="AA41" s="51">
        <f>추세선!E23</f>
        <v>99044</v>
      </c>
      <c r="AB41" s="52"/>
      <c r="AC41" s="46"/>
    </row>
    <row r="42" spans="1:31" ht="15" customHeight="1" outlineLevel="1">
      <c r="A42" s="38"/>
      <c r="B42" s="38"/>
      <c r="C42" s="38"/>
      <c r="D42" s="38"/>
      <c r="E42" s="38"/>
      <c r="F42" s="38"/>
      <c r="G42" s="39">
        <f t="shared" ref="G42:AA42" si="20">SUM(G35:G39)</f>
        <v>10951</v>
      </c>
      <c r="H42" s="39">
        <f t="shared" si="20"/>
        <v>9217</v>
      </c>
      <c r="I42" s="39">
        <f t="shared" si="20"/>
        <v>9126</v>
      </c>
      <c r="J42" s="39">
        <f t="shared" si="20"/>
        <v>9036</v>
      </c>
      <c r="K42" s="39">
        <f>SUM(K35:K39)</f>
        <v>8945</v>
      </c>
      <c r="L42" s="39">
        <f t="shared" si="20"/>
        <v>8855</v>
      </c>
      <c r="M42" s="39">
        <f t="shared" si="20"/>
        <v>8764</v>
      </c>
      <c r="N42" s="39">
        <f t="shared" si="20"/>
        <v>8673</v>
      </c>
      <c r="O42" s="39">
        <f t="shared" si="20"/>
        <v>8583</v>
      </c>
      <c r="P42" s="39">
        <f t="shared" si="20"/>
        <v>8492</v>
      </c>
      <c r="Q42" s="39">
        <f t="shared" si="20"/>
        <v>8402</v>
      </c>
      <c r="R42" s="39">
        <f t="shared" si="20"/>
        <v>0</v>
      </c>
      <c r="S42" s="39">
        <f t="shared" si="20"/>
        <v>0</v>
      </c>
      <c r="T42" s="39">
        <f t="shared" si="20"/>
        <v>0</v>
      </c>
      <c r="U42" s="39">
        <f t="shared" si="20"/>
        <v>0</v>
      </c>
      <c r="V42" s="39">
        <f t="shared" si="20"/>
        <v>0</v>
      </c>
      <c r="W42" s="39">
        <f t="shared" si="20"/>
        <v>0</v>
      </c>
      <c r="X42" s="39">
        <f t="shared" si="20"/>
        <v>0</v>
      </c>
      <c r="Y42" s="39">
        <f t="shared" si="20"/>
        <v>0</v>
      </c>
      <c r="Z42" s="39">
        <f t="shared" si="20"/>
        <v>0</v>
      </c>
      <c r="AA42" s="39">
        <f t="shared" si="20"/>
        <v>0</v>
      </c>
      <c r="AB42" s="38"/>
      <c r="AC42" s="38"/>
    </row>
    <row r="43" spans="1:31" ht="15" customHeight="1" outlineLevel="1">
      <c r="A43" s="38"/>
      <c r="B43" s="38"/>
      <c r="C43" s="38"/>
      <c r="D43" s="38"/>
      <c r="E43" s="38"/>
      <c r="F43" s="38"/>
      <c r="G43" s="39">
        <f t="shared" ref="G43:AA43" si="21">G40-G42</f>
        <v>0</v>
      </c>
      <c r="H43" s="39">
        <f t="shared" si="21"/>
        <v>0</v>
      </c>
      <c r="I43" s="39">
        <f t="shared" si="21"/>
        <v>0</v>
      </c>
      <c r="J43" s="39">
        <f t="shared" si="21"/>
        <v>0</v>
      </c>
      <c r="K43" s="39">
        <f t="shared" si="21"/>
        <v>0</v>
      </c>
      <c r="L43" s="39">
        <f t="shared" si="21"/>
        <v>0</v>
      </c>
      <c r="M43" s="39">
        <f t="shared" si="21"/>
        <v>0</v>
      </c>
      <c r="N43" s="39">
        <f t="shared" si="21"/>
        <v>0</v>
      </c>
      <c r="O43" s="39">
        <f t="shared" si="21"/>
        <v>0</v>
      </c>
      <c r="P43" s="39">
        <f>P40-P42</f>
        <v>0</v>
      </c>
      <c r="Q43" s="39">
        <f t="shared" si="21"/>
        <v>0</v>
      </c>
      <c r="R43" s="39">
        <f t="shared" si="21"/>
        <v>0</v>
      </c>
      <c r="S43" s="39">
        <f t="shared" si="21"/>
        <v>0</v>
      </c>
      <c r="T43" s="39">
        <f t="shared" si="21"/>
        <v>0</v>
      </c>
      <c r="U43" s="39">
        <f t="shared" si="21"/>
        <v>0</v>
      </c>
      <c r="V43" s="39">
        <f t="shared" si="21"/>
        <v>0</v>
      </c>
      <c r="W43" s="39">
        <f t="shared" si="21"/>
        <v>0</v>
      </c>
      <c r="X43" s="39">
        <f t="shared" si="21"/>
        <v>0</v>
      </c>
      <c r="Y43" s="39">
        <f t="shared" si="21"/>
        <v>0</v>
      </c>
      <c r="Z43" s="39">
        <f t="shared" si="21"/>
        <v>0</v>
      </c>
      <c r="AA43" s="39">
        <f t="shared" si="21"/>
        <v>0</v>
      </c>
      <c r="AB43" s="38"/>
      <c r="AC43" s="38"/>
    </row>
    <row r="44" spans="1:31">
      <c r="E44" s="41"/>
    </row>
    <row r="45" spans="1:31" ht="29.25" customHeight="1" thickBot="1">
      <c r="A45" s="43" t="s">
        <v>76</v>
      </c>
    </row>
    <row r="46" spans="1:31" ht="24" customHeight="1">
      <c r="A46" s="295" t="s">
        <v>0</v>
      </c>
      <c r="B46" s="296"/>
      <c r="C46" s="296"/>
      <c r="D46" s="296" t="s">
        <v>14</v>
      </c>
      <c r="E46" s="296"/>
      <c r="F46" s="286" t="s">
        <v>15</v>
      </c>
      <c r="G46" s="170" t="s">
        <v>1</v>
      </c>
      <c r="H46" s="278" t="s">
        <v>16</v>
      </c>
      <c r="I46" s="278"/>
      <c r="J46" s="278"/>
      <c r="K46" s="278"/>
      <c r="L46" s="278"/>
      <c r="M46" s="297" t="s">
        <v>17</v>
      </c>
      <c r="N46" s="297"/>
      <c r="O46" s="297"/>
      <c r="P46" s="297"/>
      <c r="Q46" s="297"/>
      <c r="R46" s="297" t="s">
        <v>18</v>
      </c>
      <c r="S46" s="297"/>
      <c r="T46" s="297"/>
      <c r="U46" s="297"/>
      <c r="V46" s="297"/>
      <c r="W46" s="297" t="s">
        <v>5</v>
      </c>
      <c r="X46" s="297"/>
      <c r="Y46" s="297"/>
      <c r="Z46" s="297"/>
      <c r="AA46" s="297"/>
      <c r="AB46" s="308" t="s">
        <v>78</v>
      </c>
      <c r="AC46" s="44"/>
    </row>
    <row r="47" spans="1:31" ht="24" customHeight="1">
      <c r="A47" s="47" t="s">
        <v>20</v>
      </c>
      <c r="B47" s="34" t="s">
        <v>21</v>
      </c>
      <c r="C47" s="34" t="s">
        <v>22</v>
      </c>
      <c r="D47" s="34" t="s">
        <v>23</v>
      </c>
      <c r="E47" s="34" t="s">
        <v>24</v>
      </c>
      <c r="F47" s="317"/>
      <c r="G47" s="34">
        <v>2015</v>
      </c>
      <c r="H47" s="34">
        <f t="shared" ref="H47:AA47" si="22">G47+1</f>
        <v>2016</v>
      </c>
      <c r="I47" s="34">
        <f t="shared" si="22"/>
        <v>2017</v>
      </c>
      <c r="J47" s="34">
        <f t="shared" si="22"/>
        <v>2018</v>
      </c>
      <c r="K47" s="34">
        <f t="shared" si="22"/>
        <v>2019</v>
      </c>
      <c r="L47" s="34">
        <f t="shared" si="22"/>
        <v>2020</v>
      </c>
      <c r="M47" s="34">
        <f t="shared" si="22"/>
        <v>2021</v>
      </c>
      <c r="N47" s="34">
        <f t="shared" si="22"/>
        <v>2022</v>
      </c>
      <c r="O47" s="34">
        <f t="shared" si="22"/>
        <v>2023</v>
      </c>
      <c r="P47" s="34">
        <f t="shared" si="22"/>
        <v>2024</v>
      </c>
      <c r="Q47" s="34">
        <f t="shared" si="22"/>
        <v>2025</v>
      </c>
      <c r="R47" s="34">
        <f t="shared" si="22"/>
        <v>2026</v>
      </c>
      <c r="S47" s="34">
        <f t="shared" si="22"/>
        <v>2027</v>
      </c>
      <c r="T47" s="34">
        <f t="shared" si="22"/>
        <v>2028</v>
      </c>
      <c r="U47" s="34">
        <f t="shared" si="22"/>
        <v>2029</v>
      </c>
      <c r="V47" s="34">
        <f t="shared" si="22"/>
        <v>2030</v>
      </c>
      <c r="W47" s="34">
        <f t="shared" si="22"/>
        <v>2031</v>
      </c>
      <c r="X47" s="34">
        <f t="shared" si="22"/>
        <v>2032</v>
      </c>
      <c r="Y47" s="34">
        <f t="shared" si="22"/>
        <v>2033</v>
      </c>
      <c r="Z47" s="34">
        <f t="shared" si="22"/>
        <v>2034</v>
      </c>
      <c r="AA47" s="34">
        <f t="shared" si="22"/>
        <v>2035</v>
      </c>
      <c r="AB47" s="318"/>
      <c r="AC47" s="44"/>
      <c r="AD47" s="1" t="s">
        <v>81</v>
      </c>
      <c r="AE47" s="1" t="s">
        <v>82</v>
      </c>
    </row>
    <row r="48" spans="1:31" ht="24" customHeight="1">
      <c r="A48" s="6">
        <v>1</v>
      </c>
      <c r="B48" s="2"/>
      <c r="C48" s="3" t="s">
        <v>25</v>
      </c>
      <c r="D48" s="42">
        <v>15999</v>
      </c>
      <c r="E48" s="42">
        <v>38395</v>
      </c>
      <c r="F48" s="35"/>
      <c r="G48" s="4"/>
      <c r="H48" s="55">
        <f>ROUND(I48-$AE48,0)</f>
        <v>5729</v>
      </c>
      <c r="I48" s="55">
        <f>ROUND(J48-$AE48,0)</f>
        <v>8592</v>
      </c>
      <c r="J48" s="55">
        <f>ROUND(K48-$AE48,0)</f>
        <v>11455</v>
      </c>
      <c r="K48" s="55">
        <f>ROUND(L48-$AE48,0)</f>
        <v>14318</v>
      </c>
      <c r="L48" s="4">
        <v>17181</v>
      </c>
      <c r="M48" s="55">
        <f t="shared" ref="M48:O52" si="23">ROUND(N48-$AD48,0)</f>
        <v>24251</v>
      </c>
      <c r="N48" s="55">
        <f t="shared" si="23"/>
        <v>27787</v>
      </c>
      <c r="O48" s="55">
        <f t="shared" si="23"/>
        <v>31323</v>
      </c>
      <c r="P48" s="55">
        <f>ROUND(Q48-$AD48,0)</f>
        <v>34859</v>
      </c>
      <c r="Q48" s="4">
        <f>E48</f>
        <v>38395</v>
      </c>
      <c r="R48" s="4">
        <f>Q48</f>
        <v>38395</v>
      </c>
      <c r="S48" s="4">
        <f t="shared" ref="S48:AA48" si="24">R48</f>
        <v>38395</v>
      </c>
      <c r="T48" s="4">
        <f t="shared" si="24"/>
        <v>38395</v>
      </c>
      <c r="U48" s="4">
        <f t="shared" si="24"/>
        <v>38395</v>
      </c>
      <c r="V48" s="4">
        <f t="shared" si="24"/>
        <v>38395</v>
      </c>
      <c r="W48" s="4">
        <f t="shared" si="24"/>
        <v>38395</v>
      </c>
      <c r="X48" s="4">
        <f t="shared" si="24"/>
        <v>38395</v>
      </c>
      <c r="Y48" s="4">
        <f t="shared" si="24"/>
        <v>38395</v>
      </c>
      <c r="Z48" s="4">
        <f t="shared" si="24"/>
        <v>38395</v>
      </c>
      <c r="AA48" s="4">
        <f t="shared" si="24"/>
        <v>38395</v>
      </c>
      <c r="AB48" s="48"/>
      <c r="AC48" s="45">
        <f>E48-AB48</f>
        <v>38395</v>
      </c>
      <c r="AD48" s="104">
        <f>(Q48-L48)/6</f>
        <v>3535.6666666666665</v>
      </c>
      <c r="AE48" s="104">
        <f>(L48-G48)/6</f>
        <v>2863.5</v>
      </c>
    </row>
    <row r="49" spans="1:31" ht="24" customHeight="1">
      <c r="A49" s="6">
        <v>2</v>
      </c>
      <c r="B49" s="2"/>
      <c r="C49" s="3" t="s">
        <v>26</v>
      </c>
      <c r="D49" s="42">
        <v>17220</v>
      </c>
      <c r="E49" s="42">
        <v>40207</v>
      </c>
      <c r="F49" s="35"/>
      <c r="G49" s="4">
        <v>4857</v>
      </c>
      <c r="H49" s="55">
        <v>4097</v>
      </c>
      <c r="I49" s="55">
        <v>8235</v>
      </c>
      <c r="J49" s="55">
        <v>12283</v>
      </c>
      <c r="K49" s="55">
        <v>16240</v>
      </c>
      <c r="L49" s="4">
        <v>20107</v>
      </c>
      <c r="M49" s="55">
        <v>21269</v>
      </c>
      <c r="N49" s="55">
        <v>26139</v>
      </c>
      <c r="O49" s="55">
        <v>30919</v>
      </c>
      <c r="P49" s="55">
        <v>35608</v>
      </c>
      <c r="Q49" s="4">
        <f>E49</f>
        <v>40207</v>
      </c>
      <c r="R49" s="4">
        <f t="shared" ref="R49:AA52" si="25">Q49</f>
        <v>40207</v>
      </c>
      <c r="S49" s="4">
        <f t="shared" si="25"/>
        <v>40207</v>
      </c>
      <c r="T49" s="4">
        <f t="shared" si="25"/>
        <v>40207</v>
      </c>
      <c r="U49" s="4">
        <f t="shared" si="25"/>
        <v>40207</v>
      </c>
      <c r="V49" s="4">
        <f t="shared" si="25"/>
        <v>40207</v>
      </c>
      <c r="W49" s="4">
        <f t="shared" si="25"/>
        <v>40207</v>
      </c>
      <c r="X49" s="4">
        <f t="shared" si="25"/>
        <v>40207</v>
      </c>
      <c r="Y49" s="4">
        <f t="shared" si="25"/>
        <v>40207</v>
      </c>
      <c r="Z49" s="4">
        <f t="shared" si="25"/>
        <v>40207</v>
      </c>
      <c r="AA49" s="4">
        <f t="shared" si="25"/>
        <v>40207</v>
      </c>
      <c r="AB49" s="48"/>
      <c r="AC49" s="45">
        <f>E49-AB49</f>
        <v>40207</v>
      </c>
      <c r="AD49" s="104">
        <f>(Q49-L49)/6</f>
        <v>3350</v>
      </c>
      <c r="AE49" s="104">
        <f>(L49-G49)/6</f>
        <v>2541.6666666666665</v>
      </c>
    </row>
    <row r="50" spans="1:31" ht="24" customHeight="1">
      <c r="A50" s="6">
        <v>3</v>
      </c>
      <c r="B50" s="2"/>
      <c r="C50" s="3" t="s">
        <v>27</v>
      </c>
      <c r="D50" s="42">
        <v>1425</v>
      </c>
      <c r="E50" s="42">
        <v>3420</v>
      </c>
      <c r="F50" s="35"/>
      <c r="G50" s="4">
        <v>137</v>
      </c>
      <c r="H50" s="55">
        <f t="shared" ref="H50:I52" si="26">ROUND(I50-$AE50,0)</f>
        <v>1232</v>
      </c>
      <c r="I50" s="55">
        <f t="shared" si="26"/>
        <v>1779</v>
      </c>
      <c r="J50" s="55">
        <f t="shared" ref="J50:K52" si="27">ROUND(K50-$AE50,0)</f>
        <v>2326</v>
      </c>
      <c r="K50" s="55">
        <f t="shared" si="27"/>
        <v>2873</v>
      </c>
      <c r="L50" s="40">
        <f>E50</f>
        <v>3420</v>
      </c>
      <c r="M50" s="55">
        <f t="shared" si="23"/>
        <v>3420</v>
      </c>
      <c r="N50" s="55">
        <f t="shared" si="23"/>
        <v>3420</v>
      </c>
      <c r="O50" s="55">
        <f t="shared" si="23"/>
        <v>3420</v>
      </c>
      <c r="P50" s="55">
        <f>ROUND(Q50-$AD50,0)</f>
        <v>3420</v>
      </c>
      <c r="Q50" s="4">
        <f>L50</f>
        <v>3420</v>
      </c>
      <c r="R50" s="4">
        <f t="shared" si="25"/>
        <v>3420</v>
      </c>
      <c r="S50" s="4">
        <f t="shared" si="25"/>
        <v>3420</v>
      </c>
      <c r="T50" s="4">
        <f t="shared" si="25"/>
        <v>3420</v>
      </c>
      <c r="U50" s="4">
        <f t="shared" si="25"/>
        <v>3420</v>
      </c>
      <c r="V50" s="4">
        <f t="shared" si="25"/>
        <v>3420</v>
      </c>
      <c r="W50" s="4">
        <f t="shared" si="25"/>
        <v>3420</v>
      </c>
      <c r="X50" s="4">
        <f t="shared" si="25"/>
        <v>3420</v>
      </c>
      <c r="Y50" s="4">
        <f t="shared" si="25"/>
        <v>3420</v>
      </c>
      <c r="Z50" s="4">
        <f t="shared" si="25"/>
        <v>3420</v>
      </c>
      <c r="AA50" s="4">
        <f t="shared" si="25"/>
        <v>3420</v>
      </c>
      <c r="AB50" s="48"/>
      <c r="AC50" s="45">
        <f>E50-AB50</f>
        <v>3420</v>
      </c>
      <c r="AD50" s="104">
        <f>(Q50-L50)/6</f>
        <v>0</v>
      </c>
      <c r="AE50" s="104">
        <f>(L50-G50)/6</f>
        <v>547.16666666666663</v>
      </c>
    </row>
    <row r="51" spans="1:31" ht="24" customHeight="1">
      <c r="A51" s="6">
        <v>4</v>
      </c>
      <c r="B51" s="2"/>
      <c r="C51" s="3" t="s">
        <v>28</v>
      </c>
      <c r="D51" s="42">
        <v>5759</v>
      </c>
      <c r="E51" s="42">
        <v>13821</v>
      </c>
      <c r="F51" s="35"/>
      <c r="G51" s="4">
        <v>5957</v>
      </c>
      <c r="H51" s="55">
        <f t="shared" si="26"/>
        <v>8577</v>
      </c>
      <c r="I51" s="55">
        <f t="shared" si="26"/>
        <v>9888</v>
      </c>
      <c r="J51" s="55">
        <f t="shared" si="27"/>
        <v>11199</v>
      </c>
      <c r="K51" s="55">
        <f t="shared" si="27"/>
        <v>12510</v>
      </c>
      <c r="L51" s="40">
        <f>E51</f>
        <v>13821</v>
      </c>
      <c r="M51" s="55">
        <f t="shared" si="23"/>
        <v>13821</v>
      </c>
      <c r="N51" s="55">
        <f t="shared" si="23"/>
        <v>13821</v>
      </c>
      <c r="O51" s="55">
        <f t="shared" si="23"/>
        <v>13821</v>
      </c>
      <c r="P51" s="55">
        <f>ROUND(Q51-$AD51,0)</f>
        <v>13821</v>
      </c>
      <c r="Q51" s="4">
        <f>L51</f>
        <v>13821</v>
      </c>
      <c r="R51" s="4">
        <f t="shared" si="25"/>
        <v>13821</v>
      </c>
      <c r="S51" s="4">
        <f t="shared" si="25"/>
        <v>13821</v>
      </c>
      <c r="T51" s="4">
        <f t="shared" si="25"/>
        <v>13821</v>
      </c>
      <c r="U51" s="4">
        <f t="shared" si="25"/>
        <v>13821</v>
      </c>
      <c r="V51" s="4">
        <f t="shared" si="25"/>
        <v>13821</v>
      </c>
      <c r="W51" s="4">
        <f t="shared" si="25"/>
        <v>13821</v>
      </c>
      <c r="X51" s="4">
        <f t="shared" si="25"/>
        <v>13821</v>
      </c>
      <c r="Y51" s="4">
        <f t="shared" si="25"/>
        <v>13821</v>
      </c>
      <c r="Z51" s="4">
        <f t="shared" si="25"/>
        <v>13821</v>
      </c>
      <c r="AA51" s="4">
        <f t="shared" si="25"/>
        <v>13821</v>
      </c>
      <c r="AB51" s="48"/>
      <c r="AC51" s="45">
        <f>E51-AB51</f>
        <v>13821</v>
      </c>
      <c r="AD51" s="104">
        <f>(Q51-L51)/6</f>
        <v>0</v>
      </c>
      <c r="AE51" s="104">
        <f>(L51-G51)/6</f>
        <v>1310.6666666666667</v>
      </c>
    </row>
    <row r="52" spans="1:31" ht="24" customHeight="1" thickBot="1">
      <c r="A52" s="18">
        <v>5</v>
      </c>
      <c r="B52" s="19"/>
      <c r="C52" s="20" t="s">
        <v>29</v>
      </c>
      <c r="D52" s="57">
        <v>1334</v>
      </c>
      <c r="E52" s="57">
        <v>3201</v>
      </c>
      <c r="F52" s="58"/>
      <c r="G52" s="21"/>
      <c r="H52" s="55">
        <f t="shared" si="26"/>
        <v>533</v>
      </c>
      <c r="I52" s="55">
        <f t="shared" si="26"/>
        <v>800</v>
      </c>
      <c r="J52" s="55">
        <f t="shared" si="27"/>
        <v>1067</v>
      </c>
      <c r="K52" s="55">
        <f t="shared" si="27"/>
        <v>1334</v>
      </c>
      <c r="L52" s="227">
        <f>ROUND(E52*0.5,0)</f>
        <v>1601</v>
      </c>
      <c r="M52" s="55">
        <f t="shared" si="23"/>
        <v>2133</v>
      </c>
      <c r="N52" s="55">
        <f t="shared" si="23"/>
        <v>2400</v>
      </c>
      <c r="O52" s="55">
        <f t="shared" si="23"/>
        <v>2667</v>
      </c>
      <c r="P52" s="55">
        <f>ROUND(Q52-$AD52,0)</f>
        <v>2934</v>
      </c>
      <c r="Q52" s="21">
        <f>E52</f>
        <v>3201</v>
      </c>
      <c r="R52" s="4">
        <f t="shared" si="25"/>
        <v>3201</v>
      </c>
      <c r="S52" s="4">
        <f t="shared" si="25"/>
        <v>3201</v>
      </c>
      <c r="T52" s="4">
        <f t="shared" si="25"/>
        <v>3201</v>
      </c>
      <c r="U52" s="4">
        <f t="shared" si="25"/>
        <v>3201</v>
      </c>
      <c r="V52" s="4">
        <f t="shared" si="25"/>
        <v>3201</v>
      </c>
      <c r="W52" s="4">
        <f t="shared" si="25"/>
        <v>3201</v>
      </c>
      <c r="X52" s="4">
        <f t="shared" si="25"/>
        <v>3201</v>
      </c>
      <c r="Y52" s="4">
        <f t="shared" si="25"/>
        <v>3201</v>
      </c>
      <c r="Z52" s="4">
        <f t="shared" si="25"/>
        <v>3201</v>
      </c>
      <c r="AA52" s="4">
        <f t="shared" si="25"/>
        <v>3201</v>
      </c>
      <c r="AB52" s="60"/>
      <c r="AC52" s="45">
        <f>E52-AB52</f>
        <v>3201</v>
      </c>
      <c r="AD52" s="104">
        <f>(Q52-L52)/6</f>
        <v>266.66666666666669</v>
      </c>
      <c r="AE52" s="104">
        <f>(L52-G52)/6</f>
        <v>266.83333333333331</v>
      </c>
    </row>
    <row r="53" spans="1:31" ht="24" customHeight="1" thickBot="1">
      <c r="A53" s="314" t="s">
        <v>30</v>
      </c>
      <c r="B53" s="315"/>
      <c r="C53" s="316"/>
      <c r="D53" s="64">
        <f>SUM(D48:D52)</f>
        <v>41737</v>
      </c>
      <c r="E53" s="64">
        <f>SUM(E48:E52)</f>
        <v>99044</v>
      </c>
      <c r="F53" s="65"/>
      <c r="G53" s="62">
        <f>G40</f>
        <v>10951</v>
      </c>
      <c r="H53" s="62">
        <f>H54-G53</f>
        <v>9217</v>
      </c>
      <c r="I53" s="62">
        <f t="shared" ref="I53:AA53" si="28">I54-H54</f>
        <v>9126</v>
      </c>
      <c r="J53" s="62">
        <f t="shared" si="28"/>
        <v>9036</v>
      </c>
      <c r="K53" s="62">
        <f t="shared" si="28"/>
        <v>8945</v>
      </c>
      <c r="L53" s="62">
        <f t="shared" si="28"/>
        <v>8855</v>
      </c>
      <c r="M53" s="62">
        <f t="shared" si="28"/>
        <v>8764</v>
      </c>
      <c r="N53" s="62">
        <f t="shared" si="28"/>
        <v>8673</v>
      </c>
      <c r="O53" s="62">
        <f t="shared" si="28"/>
        <v>8583</v>
      </c>
      <c r="P53" s="62">
        <f t="shared" si="28"/>
        <v>8492</v>
      </c>
      <c r="Q53" s="62">
        <f t="shared" si="28"/>
        <v>8402</v>
      </c>
      <c r="R53" s="62">
        <f t="shared" si="28"/>
        <v>0</v>
      </c>
      <c r="S53" s="62">
        <f t="shared" si="28"/>
        <v>0</v>
      </c>
      <c r="T53" s="62">
        <f t="shared" si="28"/>
        <v>0</v>
      </c>
      <c r="U53" s="62">
        <f t="shared" si="28"/>
        <v>0</v>
      </c>
      <c r="V53" s="62">
        <f t="shared" si="28"/>
        <v>0</v>
      </c>
      <c r="W53" s="62">
        <f t="shared" si="28"/>
        <v>0</v>
      </c>
      <c r="X53" s="62">
        <f t="shared" si="28"/>
        <v>0</v>
      </c>
      <c r="Y53" s="62">
        <f t="shared" si="28"/>
        <v>0</v>
      </c>
      <c r="Z53" s="62">
        <f t="shared" si="28"/>
        <v>0</v>
      </c>
      <c r="AA53" s="62">
        <f t="shared" si="28"/>
        <v>0</v>
      </c>
      <c r="AB53" s="66"/>
      <c r="AC53" s="46"/>
    </row>
    <row r="54" spans="1:31" ht="24" customHeight="1" thickBot="1">
      <c r="A54" s="310" t="s">
        <v>31</v>
      </c>
      <c r="B54" s="311"/>
      <c r="C54" s="311"/>
      <c r="D54" s="68"/>
      <c r="E54" s="68"/>
      <c r="F54" s="67"/>
      <c r="G54" s="69"/>
      <c r="H54" s="69">
        <f t="shared" ref="H54:AA54" si="29">H41</f>
        <v>20168</v>
      </c>
      <c r="I54" s="69">
        <f t="shared" si="29"/>
        <v>29294</v>
      </c>
      <c r="J54" s="69">
        <f t="shared" si="29"/>
        <v>38330</v>
      </c>
      <c r="K54" s="69">
        <f t="shared" si="29"/>
        <v>47275</v>
      </c>
      <c r="L54" s="69">
        <f t="shared" si="29"/>
        <v>56130</v>
      </c>
      <c r="M54" s="69">
        <f t="shared" si="29"/>
        <v>64894</v>
      </c>
      <c r="N54" s="69">
        <f t="shared" si="29"/>
        <v>73567</v>
      </c>
      <c r="O54" s="69">
        <f t="shared" si="29"/>
        <v>82150</v>
      </c>
      <c r="P54" s="69">
        <f t="shared" si="29"/>
        <v>90642</v>
      </c>
      <c r="Q54" s="69">
        <f t="shared" si="29"/>
        <v>99044</v>
      </c>
      <c r="R54" s="69">
        <f t="shared" si="29"/>
        <v>99044</v>
      </c>
      <c r="S54" s="69">
        <f t="shared" si="29"/>
        <v>99044</v>
      </c>
      <c r="T54" s="69">
        <f t="shared" si="29"/>
        <v>99044</v>
      </c>
      <c r="U54" s="69">
        <f t="shared" si="29"/>
        <v>99044</v>
      </c>
      <c r="V54" s="69">
        <f t="shared" si="29"/>
        <v>99044</v>
      </c>
      <c r="W54" s="69">
        <f t="shared" si="29"/>
        <v>99044</v>
      </c>
      <c r="X54" s="69">
        <f t="shared" si="29"/>
        <v>99044</v>
      </c>
      <c r="Y54" s="69">
        <f t="shared" si="29"/>
        <v>99044</v>
      </c>
      <c r="Z54" s="69">
        <f t="shared" si="29"/>
        <v>99044</v>
      </c>
      <c r="AA54" s="69">
        <f t="shared" si="29"/>
        <v>99044</v>
      </c>
      <c r="AB54" s="70"/>
      <c r="AC54" s="46"/>
    </row>
    <row r="55" spans="1:31" ht="15" customHeight="1" outlineLevel="1">
      <c r="A55" s="38"/>
      <c r="B55" s="38"/>
      <c r="C55" s="38"/>
      <c r="D55" s="38"/>
      <c r="E55" s="38"/>
      <c r="F55" s="38"/>
      <c r="G55" s="39">
        <f t="shared" ref="G55:AA55" si="30">SUM(G48:G52)</f>
        <v>10951</v>
      </c>
      <c r="H55" s="39">
        <f t="shared" si="30"/>
        <v>20168</v>
      </c>
      <c r="I55" s="39">
        <f t="shared" si="30"/>
        <v>29294</v>
      </c>
      <c r="J55" s="39">
        <f t="shared" si="30"/>
        <v>38330</v>
      </c>
      <c r="K55" s="39">
        <f t="shared" si="30"/>
        <v>47275</v>
      </c>
      <c r="L55" s="39">
        <f t="shared" si="30"/>
        <v>56130</v>
      </c>
      <c r="M55" s="39">
        <f t="shared" si="30"/>
        <v>64894</v>
      </c>
      <c r="N55" s="39">
        <f t="shared" si="30"/>
        <v>73567</v>
      </c>
      <c r="O55" s="39">
        <f t="shared" si="30"/>
        <v>82150</v>
      </c>
      <c r="P55" s="39">
        <f t="shared" si="30"/>
        <v>90642</v>
      </c>
      <c r="Q55" s="39">
        <f t="shared" si="30"/>
        <v>99044</v>
      </c>
      <c r="R55" s="39">
        <f t="shared" si="30"/>
        <v>99044</v>
      </c>
      <c r="S55" s="39">
        <f t="shared" si="30"/>
        <v>99044</v>
      </c>
      <c r="T55" s="39">
        <f t="shared" si="30"/>
        <v>99044</v>
      </c>
      <c r="U55" s="39">
        <f t="shared" si="30"/>
        <v>99044</v>
      </c>
      <c r="V55" s="39">
        <f t="shared" si="30"/>
        <v>99044</v>
      </c>
      <c r="W55" s="39">
        <f t="shared" si="30"/>
        <v>99044</v>
      </c>
      <c r="X55" s="39">
        <f t="shared" si="30"/>
        <v>99044</v>
      </c>
      <c r="Y55" s="39">
        <f t="shared" si="30"/>
        <v>99044</v>
      </c>
      <c r="Z55" s="39">
        <f t="shared" si="30"/>
        <v>99044</v>
      </c>
      <c r="AA55" s="39">
        <f t="shared" si="30"/>
        <v>99044</v>
      </c>
      <c r="AB55" s="38"/>
      <c r="AC55" s="38"/>
    </row>
    <row r="56" spans="1:31" ht="15" customHeight="1" outlineLevel="1">
      <c r="A56" s="38"/>
      <c r="B56" s="38"/>
      <c r="C56" s="38"/>
      <c r="D56" s="38"/>
      <c r="E56" s="38"/>
      <c r="F56" s="38"/>
      <c r="G56" s="39">
        <f>G55-G53</f>
        <v>0</v>
      </c>
      <c r="H56" s="39">
        <f t="shared" ref="H56:P56" si="31">H55-H54</f>
        <v>0</v>
      </c>
      <c r="I56" s="39">
        <f t="shared" si="31"/>
        <v>0</v>
      </c>
      <c r="J56" s="39">
        <f t="shared" si="31"/>
        <v>0</v>
      </c>
      <c r="K56" s="105">
        <f t="shared" si="31"/>
        <v>0</v>
      </c>
      <c r="L56" s="39">
        <f t="shared" si="31"/>
        <v>0</v>
      </c>
      <c r="M56" s="39">
        <f t="shared" si="31"/>
        <v>0</v>
      </c>
      <c r="N56" s="39">
        <f t="shared" si="31"/>
        <v>0</v>
      </c>
      <c r="O56" s="39">
        <f t="shared" si="31"/>
        <v>0</v>
      </c>
      <c r="P56" s="39">
        <f t="shared" si="31"/>
        <v>0</v>
      </c>
      <c r="Q56" s="39">
        <f>Q55-Q54</f>
        <v>0</v>
      </c>
      <c r="R56" s="39">
        <f>R54-R55</f>
        <v>0</v>
      </c>
      <c r="S56" s="39">
        <f t="shared" ref="S56:AA56" si="32">S54-S55</f>
        <v>0</v>
      </c>
      <c r="T56" s="39">
        <f t="shared" si="32"/>
        <v>0</v>
      </c>
      <c r="U56" s="39">
        <f t="shared" si="32"/>
        <v>0</v>
      </c>
      <c r="V56" s="39">
        <f t="shared" si="32"/>
        <v>0</v>
      </c>
      <c r="W56" s="39">
        <f t="shared" si="32"/>
        <v>0</v>
      </c>
      <c r="X56" s="39">
        <f t="shared" si="32"/>
        <v>0</v>
      </c>
      <c r="Y56" s="39">
        <f t="shared" si="32"/>
        <v>0</v>
      </c>
      <c r="Z56" s="39">
        <f t="shared" si="32"/>
        <v>0</v>
      </c>
      <c r="AA56" s="39">
        <f t="shared" si="32"/>
        <v>0</v>
      </c>
      <c r="AB56" s="38"/>
      <c r="AC56" s="38"/>
    </row>
    <row r="57" spans="1:31" ht="16.5" customHeight="1">
      <c r="D57" s="301" t="s">
        <v>83</v>
      </c>
      <c r="E57" s="302"/>
      <c r="F57" s="3" t="s">
        <v>25</v>
      </c>
      <c r="G57" s="37">
        <f>H48-G48</f>
        <v>5729</v>
      </c>
      <c r="H57" s="37">
        <f t="shared" ref="H57:Z61" si="33">I48-H48</f>
        <v>2863</v>
      </c>
      <c r="I57" s="37">
        <f t="shared" si="33"/>
        <v>2863</v>
      </c>
      <c r="J57" s="37">
        <f t="shared" si="33"/>
        <v>2863</v>
      </c>
      <c r="K57" s="37">
        <f t="shared" si="33"/>
        <v>2863</v>
      </c>
      <c r="L57" s="37">
        <f t="shared" si="33"/>
        <v>7070</v>
      </c>
      <c r="M57" s="37">
        <f t="shared" si="33"/>
        <v>3536</v>
      </c>
      <c r="N57" s="37">
        <f t="shared" si="33"/>
        <v>3536</v>
      </c>
      <c r="O57" s="37">
        <f t="shared" si="33"/>
        <v>3536</v>
      </c>
      <c r="P57" s="37">
        <f t="shared" si="33"/>
        <v>3536</v>
      </c>
      <c r="Q57" s="37">
        <f t="shared" si="33"/>
        <v>0</v>
      </c>
      <c r="R57" s="37">
        <f t="shared" si="33"/>
        <v>0</v>
      </c>
      <c r="S57" s="37">
        <f t="shared" si="33"/>
        <v>0</v>
      </c>
      <c r="T57" s="37">
        <f t="shared" si="33"/>
        <v>0</v>
      </c>
      <c r="U57" s="37">
        <f t="shared" si="33"/>
        <v>0</v>
      </c>
      <c r="V57" s="37">
        <f t="shared" si="33"/>
        <v>0</v>
      </c>
      <c r="W57" s="37">
        <f t="shared" si="33"/>
        <v>0</v>
      </c>
      <c r="X57" s="37">
        <f t="shared" si="33"/>
        <v>0</v>
      </c>
      <c r="Y57" s="37">
        <f t="shared" si="33"/>
        <v>0</v>
      </c>
      <c r="Z57" s="37">
        <f t="shared" si="33"/>
        <v>0</v>
      </c>
      <c r="AA57" s="37">
        <f>AA48-AB48</f>
        <v>38395</v>
      </c>
    </row>
    <row r="58" spans="1:31">
      <c r="D58" s="303"/>
      <c r="E58" s="304"/>
      <c r="F58" s="3" t="s">
        <v>26</v>
      </c>
      <c r="G58" s="37">
        <f>H49-G49</f>
        <v>-760</v>
      </c>
      <c r="H58" s="37">
        <f t="shared" si="33"/>
        <v>4138</v>
      </c>
      <c r="I58" s="37">
        <f t="shared" si="33"/>
        <v>4048</v>
      </c>
      <c r="J58" s="37">
        <f t="shared" si="33"/>
        <v>3957</v>
      </c>
      <c r="K58" s="37">
        <f t="shared" si="33"/>
        <v>3867</v>
      </c>
      <c r="L58" s="37">
        <f t="shared" si="33"/>
        <v>1162</v>
      </c>
      <c r="M58" s="37">
        <f t="shared" si="33"/>
        <v>4870</v>
      </c>
      <c r="N58" s="37">
        <f t="shared" si="33"/>
        <v>4780</v>
      </c>
      <c r="O58" s="37">
        <f t="shared" si="33"/>
        <v>4689</v>
      </c>
      <c r="P58" s="37">
        <f t="shared" si="33"/>
        <v>4599</v>
      </c>
      <c r="Q58" s="37">
        <f t="shared" si="33"/>
        <v>0</v>
      </c>
      <c r="R58" s="37">
        <f t="shared" si="33"/>
        <v>0</v>
      </c>
      <c r="S58" s="37">
        <f t="shared" si="33"/>
        <v>0</v>
      </c>
      <c r="T58" s="37">
        <f t="shared" si="33"/>
        <v>0</v>
      </c>
      <c r="U58" s="37">
        <f t="shared" si="33"/>
        <v>0</v>
      </c>
      <c r="V58" s="37">
        <f t="shared" si="33"/>
        <v>0</v>
      </c>
      <c r="W58" s="37">
        <f t="shared" si="33"/>
        <v>0</v>
      </c>
      <c r="X58" s="37">
        <f t="shared" si="33"/>
        <v>0</v>
      </c>
      <c r="Y58" s="37">
        <f t="shared" si="33"/>
        <v>0</v>
      </c>
      <c r="Z58" s="37">
        <f t="shared" si="33"/>
        <v>0</v>
      </c>
      <c r="AA58" s="37">
        <f>AA49-AB49</f>
        <v>40207</v>
      </c>
    </row>
    <row r="59" spans="1:31">
      <c r="D59" s="303"/>
      <c r="E59" s="304"/>
      <c r="F59" s="3" t="s">
        <v>27</v>
      </c>
      <c r="G59" s="37">
        <f>H50-G50</f>
        <v>1095</v>
      </c>
      <c r="H59" s="37">
        <f t="shared" si="33"/>
        <v>547</v>
      </c>
      <c r="I59" s="37">
        <f t="shared" si="33"/>
        <v>547</v>
      </c>
      <c r="J59" s="37">
        <f t="shared" si="33"/>
        <v>547</v>
      </c>
      <c r="K59" s="37">
        <f t="shared" si="33"/>
        <v>547</v>
      </c>
      <c r="L59" s="37">
        <f t="shared" si="33"/>
        <v>0</v>
      </c>
      <c r="M59" s="37">
        <f t="shared" si="33"/>
        <v>0</v>
      </c>
      <c r="N59" s="37">
        <f t="shared" si="33"/>
        <v>0</v>
      </c>
      <c r="O59" s="37">
        <f t="shared" si="33"/>
        <v>0</v>
      </c>
      <c r="P59" s="37">
        <f t="shared" si="33"/>
        <v>0</v>
      </c>
      <c r="Q59" s="37">
        <f t="shared" si="33"/>
        <v>0</v>
      </c>
      <c r="R59" s="37">
        <f t="shared" si="33"/>
        <v>0</v>
      </c>
      <c r="S59" s="37">
        <f t="shared" si="33"/>
        <v>0</v>
      </c>
      <c r="T59" s="37">
        <f t="shared" si="33"/>
        <v>0</v>
      </c>
      <c r="U59" s="37">
        <f t="shared" si="33"/>
        <v>0</v>
      </c>
      <c r="V59" s="37">
        <f t="shared" si="33"/>
        <v>0</v>
      </c>
      <c r="W59" s="37">
        <f t="shared" si="33"/>
        <v>0</v>
      </c>
      <c r="X59" s="37">
        <f t="shared" si="33"/>
        <v>0</v>
      </c>
      <c r="Y59" s="37">
        <f t="shared" si="33"/>
        <v>0</v>
      </c>
      <c r="Z59" s="37">
        <f t="shared" si="33"/>
        <v>0</v>
      </c>
      <c r="AA59" s="37">
        <f>AA50-AB50</f>
        <v>3420</v>
      </c>
    </row>
    <row r="60" spans="1:31">
      <c r="D60" s="303"/>
      <c r="E60" s="304"/>
      <c r="F60" s="3" t="s">
        <v>28</v>
      </c>
      <c r="G60" s="37">
        <f>H51-G51</f>
        <v>2620</v>
      </c>
      <c r="H60" s="37">
        <f t="shared" si="33"/>
        <v>1311</v>
      </c>
      <c r="I60" s="37">
        <f t="shared" si="33"/>
        <v>1311</v>
      </c>
      <c r="J60" s="37">
        <f t="shared" si="33"/>
        <v>1311</v>
      </c>
      <c r="K60" s="37">
        <f t="shared" si="33"/>
        <v>1311</v>
      </c>
      <c r="L60" s="37">
        <f t="shared" si="33"/>
        <v>0</v>
      </c>
      <c r="M60" s="37">
        <f t="shared" si="33"/>
        <v>0</v>
      </c>
      <c r="N60" s="37">
        <f t="shared" si="33"/>
        <v>0</v>
      </c>
      <c r="O60" s="37">
        <f t="shared" si="33"/>
        <v>0</v>
      </c>
      <c r="P60" s="37">
        <f t="shared" si="33"/>
        <v>0</v>
      </c>
      <c r="Q60" s="37">
        <f t="shared" si="33"/>
        <v>0</v>
      </c>
      <c r="R60" s="37">
        <f t="shared" si="33"/>
        <v>0</v>
      </c>
      <c r="S60" s="37">
        <f t="shared" si="33"/>
        <v>0</v>
      </c>
      <c r="T60" s="37">
        <f t="shared" si="33"/>
        <v>0</v>
      </c>
      <c r="U60" s="37">
        <f t="shared" si="33"/>
        <v>0</v>
      </c>
      <c r="V60" s="37">
        <f t="shared" si="33"/>
        <v>0</v>
      </c>
      <c r="W60" s="37">
        <f t="shared" si="33"/>
        <v>0</v>
      </c>
      <c r="X60" s="37">
        <f t="shared" si="33"/>
        <v>0</v>
      </c>
      <c r="Y60" s="37">
        <f t="shared" si="33"/>
        <v>0</v>
      </c>
      <c r="Z60" s="37">
        <f t="shared" si="33"/>
        <v>0</v>
      </c>
      <c r="AA60" s="37">
        <f>AA51-AB51</f>
        <v>13821</v>
      </c>
    </row>
    <row r="61" spans="1:31">
      <c r="D61" s="305"/>
      <c r="E61" s="306"/>
      <c r="F61" s="3" t="s">
        <v>29</v>
      </c>
      <c r="G61" s="37">
        <f>H52-G52</f>
        <v>533</v>
      </c>
      <c r="H61" s="37">
        <f t="shared" si="33"/>
        <v>267</v>
      </c>
      <c r="I61" s="37">
        <f t="shared" si="33"/>
        <v>267</v>
      </c>
      <c r="J61" s="37">
        <f t="shared" si="33"/>
        <v>267</v>
      </c>
      <c r="K61" s="37">
        <f t="shared" si="33"/>
        <v>267</v>
      </c>
      <c r="L61" s="37">
        <f t="shared" si="33"/>
        <v>532</v>
      </c>
      <c r="M61" s="37">
        <f t="shared" si="33"/>
        <v>267</v>
      </c>
      <c r="N61" s="37">
        <f t="shared" si="33"/>
        <v>267</v>
      </c>
      <c r="O61" s="37">
        <f t="shared" si="33"/>
        <v>267</v>
      </c>
      <c r="P61" s="37">
        <f t="shared" si="33"/>
        <v>267</v>
      </c>
      <c r="Q61" s="37">
        <f t="shared" si="33"/>
        <v>0</v>
      </c>
      <c r="R61" s="37">
        <f t="shared" si="33"/>
        <v>0</v>
      </c>
      <c r="S61" s="37">
        <f t="shared" si="33"/>
        <v>0</v>
      </c>
      <c r="T61" s="37">
        <f t="shared" si="33"/>
        <v>0</v>
      </c>
      <c r="U61" s="37">
        <f t="shared" si="33"/>
        <v>0</v>
      </c>
      <c r="V61" s="37">
        <f t="shared" si="33"/>
        <v>0</v>
      </c>
      <c r="W61" s="37">
        <f t="shared" si="33"/>
        <v>0</v>
      </c>
      <c r="X61" s="37">
        <f t="shared" si="33"/>
        <v>0</v>
      </c>
      <c r="Y61" s="37">
        <f t="shared" si="33"/>
        <v>0</v>
      </c>
      <c r="Z61" s="37">
        <f t="shared" si="33"/>
        <v>0</v>
      </c>
      <c r="AA61" s="37">
        <f>AA52-AB52</f>
        <v>3201</v>
      </c>
    </row>
    <row r="63" spans="1:31">
      <c r="H63" s="41"/>
      <c r="I63" s="41"/>
      <c r="J63" s="41"/>
      <c r="K63" s="41"/>
      <c r="L63" s="41"/>
      <c r="M63" s="41"/>
      <c r="N63" s="41"/>
      <c r="O63" s="41"/>
      <c r="P63" s="41"/>
    </row>
    <row r="64" spans="1:31">
      <c r="P64" s="41"/>
    </row>
    <row r="65" spans="8:17">
      <c r="H65" s="4">
        <v>18379</v>
      </c>
      <c r="I65" s="4">
        <v>22161</v>
      </c>
      <c r="J65" s="4">
        <v>25943</v>
      </c>
      <c r="K65" s="4">
        <v>29725</v>
      </c>
      <c r="L65" s="4">
        <v>33507</v>
      </c>
      <c r="M65" s="4">
        <v>35740.333333333343</v>
      </c>
      <c r="N65" s="4">
        <v>36857.000000000007</v>
      </c>
      <c r="O65" s="4">
        <v>37973.666666666672</v>
      </c>
      <c r="P65" s="4">
        <v>39090.333333333336</v>
      </c>
      <c r="Q65" s="36"/>
    </row>
    <row r="66" spans="8:17">
      <c r="H66" s="37">
        <f t="shared" ref="H66:P66" si="34">ROUND(H65-H56,0)</f>
        <v>18379</v>
      </c>
      <c r="I66" s="37">
        <f t="shared" si="34"/>
        <v>22161</v>
      </c>
      <c r="J66" s="37">
        <f t="shared" si="34"/>
        <v>25943</v>
      </c>
      <c r="K66" s="37">
        <f t="shared" si="34"/>
        <v>29725</v>
      </c>
      <c r="L66" s="37">
        <f t="shared" si="34"/>
        <v>33507</v>
      </c>
      <c r="M66" s="37">
        <f t="shared" si="34"/>
        <v>35740</v>
      </c>
      <c r="N66" s="37">
        <f t="shared" si="34"/>
        <v>36857</v>
      </c>
      <c r="O66" s="37">
        <f t="shared" si="34"/>
        <v>37974</v>
      </c>
      <c r="P66" s="37">
        <f t="shared" si="34"/>
        <v>39090</v>
      </c>
      <c r="Q66" s="103"/>
    </row>
    <row r="67" spans="8:17">
      <c r="J67" s="106"/>
    </row>
    <row r="68" spans="8:17">
      <c r="J68" s="106"/>
    </row>
    <row r="69" spans="8:17">
      <c r="H69" s="36">
        <v>21898</v>
      </c>
      <c r="I69" s="36">
        <v>29606</v>
      </c>
      <c r="J69" s="36">
        <v>32987</v>
      </c>
      <c r="K69" s="36">
        <v>33997</v>
      </c>
    </row>
    <row r="70" spans="8:17">
      <c r="J70" s="106"/>
    </row>
  </sheetData>
  <mergeCells count="54">
    <mergeCell ref="AK2:AO2"/>
    <mergeCell ref="AP13:AP14"/>
    <mergeCell ref="AE20:AG20"/>
    <mergeCell ref="R2:V2"/>
    <mergeCell ref="A46:C46"/>
    <mergeCell ref="D46:E46"/>
    <mergeCell ref="F46:F47"/>
    <mergeCell ref="H46:L46"/>
    <mergeCell ref="M46:Q46"/>
    <mergeCell ref="R46:V46"/>
    <mergeCell ref="A40:C40"/>
    <mergeCell ref="A41:C41"/>
    <mergeCell ref="A33:C33"/>
    <mergeCell ref="AB13:AB14"/>
    <mergeCell ref="AB46:AB47"/>
    <mergeCell ref="AB33:AB34"/>
    <mergeCell ref="AP2:AP3"/>
    <mergeCell ref="A54:C54"/>
    <mergeCell ref="A2:C2"/>
    <mergeCell ref="D2:E2"/>
    <mergeCell ref="A20:C20"/>
    <mergeCell ref="W13:AA13"/>
    <mergeCell ref="F2:F3"/>
    <mergeCell ref="H2:L2"/>
    <mergeCell ref="M2:Q2"/>
    <mergeCell ref="H13:L13"/>
    <mergeCell ref="M13:Q13"/>
    <mergeCell ref="W46:AA46"/>
    <mergeCell ref="A53:C53"/>
    <mergeCell ref="W33:AA33"/>
    <mergeCell ref="R33:V33"/>
    <mergeCell ref="D33:E33"/>
    <mergeCell ref="F33:F34"/>
    <mergeCell ref="H33:L33"/>
    <mergeCell ref="M33:Q33"/>
    <mergeCell ref="AK13:AO13"/>
    <mergeCell ref="D57:E61"/>
    <mergeCell ref="AH13:AI13"/>
    <mergeCell ref="AJ13:AJ14"/>
    <mergeCell ref="AE21:AG21"/>
    <mergeCell ref="AJ2:AJ3"/>
    <mergeCell ref="A9:C9"/>
    <mergeCell ref="A10:C10"/>
    <mergeCell ref="A13:C13"/>
    <mergeCell ref="D13:E13"/>
    <mergeCell ref="F13:F14"/>
    <mergeCell ref="W2:AA2"/>
    <mergeCell ref="AB2:AB3"/>
    <mergeCell ref="R13:V13"/>
    <mergeCell ref="AE9:AG9"/>
    <mergeCell ref="AE10:AG10"/>
    <mergeCell ref="AE13:AG13"/>
    <mergeCell ref="AE2:AG2"/>
    <mergeCell ref="AH2:AI2"/>
  </mergeCells>
  <phoneticPr fontId="6" type="noConversion"/>
  <pageMargins left="0.98425196850393704" right="0.98425196850393704" top="0.98425196850393704" bottom="0.98425196850393704" header="0" footer="0"/>
  <pageSetup paperSize="9" scale="52" orientation="landscape" horizontalDpi="4294967293" r:id="rId1"/>
  <headerFooter alignWithMargins="0"/>
  <rowBreaks count="2" manualBreakCount="2">
    <brk id="20" max="27" man="1"/>
    <brk id="44" max="27" man="1"/>
  </rowBreaks>
  <colBreaks count="1" manualBreakCount="1">
    <brk id="28" min="31" max="57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4"/>
  <sheetViews>
    <sheetView view="pageBreakPreview" zoomScale="55" zoomScaleSheetLayoutView="55" workbookViewId="0">
      <selection activeCell="J20" sqref="J20"/>
    </sheetView>
  </sheetViews>
  <sheetFormatPr defaultRowHeight="13.5"/>
  <cols>
    <col min="1" max="5" width="34.75" style="233" customWidth="1"/>
    <col min="6" max="16384" width="9" style="233"/>
  </cols>
  <sheetData>
    <row r="1" spans="1:21" ht="48" customHeight="1">
      <c r="A1" s="232" t="s">
        <v>68</v>
      </c>
      <c r="S1" s="234"/>
      <c r="T1" s="234" t="s">
        <v>33</v>
      </c>
      <c r="U1" s="234" t="s">
        <v>32</v>
      </c>
    </row>
    <row r="2" spans="1:21" ht="33" customHeight="1">
      <c r="A2" s="235" t="s">
        <v>0</v>
      </c>
      <c r="B2" s="235" t="s">
        <v>32</v>
      </c>
      <c r="C2" s="235" t="s">
        <v>65</v>
      </c>
      <c r="D2" s="235" t="s">
        <v>66</v>
      </c>
      <c r="E2" s="235" t="s">
        <v>67</v>
      </c>
      <c r="S2" s="234">
        <v>2015</v>
      </c>
      <c r="T2" s="234" t="s">
        <v>12</v>
      </c>
      <c r="U2" s="234">
        <v>137</v>
      </c>
    </row>
    <row r="3" spans="1:21" ht="33" customHeight="1">
      <c r="A3" s="236" t="s">
        <v>34</v>
      </c>
      <c r="B3" s="236">
        <f>U2+U3</f>
        <v>10951</v>
      </c>
      <c r="C3" s="236">
        <v>2015</v>
      </c>
      <c r="D3" s="236">
        <v>1</v>
      </c>
      <c r="E3" s="237">
        <f>ROUND(-45.3*(D3)^2+9352.9*(D3)+1643.4,0)</f>
        <v>10951</v>
      </c>
      <c r="S3" s="234"/>
      <c r="T3" s="234" t="s">
        <v>13</v>
      </c>
      <c r="U3" s="234">
        <v>10814</v>
      </c>
    </row>
    <row r="4" spans="1:21" ht="33" customHeight="1">
      <c r="A4" s="236" t="s">
        <v>35</v>
      </c>
      <c r="B4" s="236">
        <v>20168</v>
      </c>
      <c r="C4" s="236">
        <v>2016</v>
      </c>
      <c r="D4" s="236">
        <v>2</v>
      </c>
      <c r="E4" s="237">
        <f t="shared" ref="E4:E13" si="0">ROUND(-45.3*(D4)^2+9352.9*(D4)+1643.4,0)</f>
        <v>20168</v>
      </c>
    </row>
    <row r="5" spans="1:21" ht="33" customHeight="1">
      <c r="A5" s="236" t="s">
        <v>36</v>
      </c>
      <c r="B5" s="236"/>
      <c r="C5" s="236">
        <v>2017</v>
      </c>
      <c r="D5" s="236">
        <v>3</v>
      </c>
      <c r="E5" s="237">
        <f t="shared" si="0"/>
        <v>29294</v>
      </c>
    </row>
    <row r="6" spans="1:21" ht="33" customHeight="1">
      <c r="A6" s="236" t="s">
        <v>37</v>
      </c>
      <c r="B6" s="236"/>
      <c r="C6" s="236">
        <v>2018</v>
      </c>
      <c r="D6" s="236">
        <v>4</v>
      </c>
      <c r="E6" s="237">
        <f t="shared" si="0"/>
        <v>38330</v>
      </c>
    </row>
    <row r="7" spans="1:21" ht="33" customHeight="1">
      <c r="A7" s="236" t="s">
        <v>38</v>
      </c>
      <c r="B7" s="236"/>
      <c r="C7" s="236">
        <v>2019</v>
      </c>
      <c r="D7" s="236">
        <v>5</v>
      </c>
      <c r="E7" s="237">
        <f t="shared" si="0"/>
        <v>47275</v>
      </c>
    </row>
    <row r="8" spans="1:21" ht="33" customHeight="1">
      <c r="A8" s="236" t="s">
        <v>39</v>
      </c>
      <c r="B8" s="236"/>
      <c r="C8" s="236">
        <v>2020</v>
      </c>
      <c r="D8" s="236">
        <v>6</v>
      </c>
      <c r="E8" s="237">
        <f t="shared" si="0"/>
        <v>56130</v>
      </c>
    </row>
    <row r="9" spans="1:21" ht="33" customHeight="1">
      <c r="A9" s="236" t="s">
        <v>40</v>
      </c>
      <c r="B9" s="236"/>
      <c r="C9" s="236">
        <v>2021</v>
      </c>
      <c r="D9" s="236">
        <v>7</v>
      </c>
      <c r="E9" s="237">
        <f t="shared" si="0"/>
        <v>64894</v>
      </c>
    </row>
    <row r="10" spans="1:21" ht="33" customHeight="1">
      <c r="A10" s="236" t="s">
        <v>41</v>
      </c>
      <c r="B10" s="236"/>
      <c r="C10" s="236">
        <v>2022</v>
      </c>
      <c r="D10" s="236">
        <v>8</v>
      </c>
      <c r="E10" s="237">
        <f t="shared" si="0"/>
        <v>73567</v>
      </c>
    </row>
    <row r="11" spans="1:21" ht="33" customHeight="1">
      <c r="A11" s="236" t="s">
        <v>42</v>
      </c>
      <c r="B11" s="236"/>
      <c r="C11" s="236">
        <v>2023</v>
      </c>
      <c r="D11" s="236">
        <v>9</v>
      </c>
      <c r="E11" s="237">
        <f t="shared" si="0"/>
        <v>82150</v>
      </c>
    </row>
    <row r="12" spans="1:21" ht="33" customHeight="1">
      <c r="A12" s="236" t="s">
        <v>43</v>
      </c>
      <c r="B12" s="236"/>
      <c r="C12" s="236">
        <v>2024</v>
      </c>
      <c r="D12" s="236">
        <v>10</v>
      </c>
      <c r="E12" s="237">
        <f t="shared" si="0"/>
        <v>90642</v>
      </c>
    </row>
    <row r="13" spans="1:21" ht="33" customHeight="1">
      <c r="A13" s="236" t="s">
        <v>44</v>
      </c>
      <c r="B13" s="236">
        <v>99044</v>
      </c>
      <c r="C13" s="236">
        <v>2025</v>
      </c>
      <c r="D13" s="236">
        <v>11</v>
      </c>
      <c r="E13" s="237">
        <f t="shared" si="0"/>
        <v>99044</v>
      </c>
    </row>
    <row r="14" spans="1:21" ht="33" customHeight="1">
      <c r="A14" s="236" t="s">
        <v>45</v>
      </c>
      <c r="B14" s="236"/>
      <c r="C14" s="236">
        <v>2026</v>
      </c>
      <c r="D14" s="236"/>
      <c r="E14" s="237">
        <f>E13</f>
        <v>99044</v>
      </c>
    </row>
    <row r="15" spans="1:21" ht="33" customHeight="1">
      <c r="A15" s="236" t="s">
        <v>46</v>
      </c>
      <c r="B15" s="236"/>
      <c r="C15" s="236">
        <v>2027</v>
      </c>
      <c r="D15" s="236"/>
      <c r="E15" s="237">
        <f t="shared" ref="E15:E23" si="1">E14</f>
        <v>99044</v>
      </c>
    </row>
    <row r="16" spans="1:21" ht="33" customHeight="1">
      <c r="A16" s="236" t="s">
        <v>47</v>
      </c>
      <c r="B16" s="236"/>
      <c r="C16" s="236">
        <v>2028</v>
      </c>
      <c r="D16" s="236"/>
      <c r="E16" s="237">
        <f t="shared" si="1"/>
        <v>99044</v>
      </c>
    </row>
    <row r="17" spans="1:5" ht="33" customHeight="1">
      <c r="A17" s="236" t="s">
        <v>48</v>
      </c>
      <c r="B17" s="236"/>
      <c r="C17" s="236">
        <v>2029</v>
      </c>
      <c r="D17" s="236"/>
      <c r="E17" s="237">
        <f t="shared" si="1"/>
        <v>99044</v>
      </c>
    </row>
    <row r="18" spans="1:5" ht="33" customHeight="1">
      <c r="A18" s="236" t="s">
        <v>49</v>
      </c>
      <c r="B18" s="236"/>
      <c r="C18" s="236">
        <v>2030</v>
      </c>
      <c r="D18" s="236"/>
      <c r="E18" s="237">
        <f t="shared" si="1"/>
        <v>99044</v>
      </c>
    </row>
    <row r="19" spans="1:5" ht="33" customHeight="1">
      <c r="A19" s="236" t="s">
        <v>50</v>
      </c>
      <c r="B19" s="236"/>
      <c r="C19" s="236">
        <v>2031</v>
      </c>
      <c r="D19" s="236"/>
      <c r="E19" s="237">
        <f t="shared" si="1"/>
        <v>99044</v>
      </c>
    </row>
    <row r="20" spans="1:5" ht="33" customHeight="1">
      <c r="A20" s="236" t="s">
        <v>51</v>
      </c>
      <c r="B20" s="236"/>
      <c r="C20" s="236">
        <v>2032</v>
      </c>
      <c r="D20" s="236"/>
      <c r="E20" s="237">
        <f t="shared" si="1"/>
        <v>99044</v>
      </c>
    </row>
    <row r="21" spans="1:5" ht="33" customHeight="1">
      <c r="A21" s="236" t="s">
        <v>52</v>
      </c>
      <c r="B21" s="236"/>
      <c r="C21" s="236">
        <v>2033</v>
      </c>
      <c r="D21" s="236"/>
      <c r="E21" s="237">
        <f t="shared" si="1"/>
        <v>99044</v>
      </c>
    </row>
    <row r="22" spans="1:5" ht="33" customHeight="1">
      <c r="A22" s="236" t="s">
        <v>53</v>
      </c>
      <c r="B22" s="236"/>
      <c r="C22" s="236">
        <v>2034</v>
      </c>
      <c r="D22" s="236"/>
      <c r="E22" s="237">
        <f t="shared" si="1"/>
        <v>99044</v>
      </c>
    </row>
    <row r="23" spans="1:5" ht="33" customHeight="1">
      <c r="A23" s="236" t="s">
        <v>54</v>
      </c>
      <c r="B23" s="236"/>
      <c r="C23" s="236">
        <v>2035</v>
      </c>
      <c r="D23" s="236"/>
      <c r="E23" s="237">
        <f t="shared" si="1"/>
        <v>99044</v>
      </c>
    </row>
    <row r="24" spans="1:5" ht="48" customHeight="1">
      <c r="A24" s="233" t="s">
        <v>55</v>
      </c>
    </row>
  </sheetData>
  <phoneticPr fontId="6" type="noConversion"/>
  <pageMargins left="0.98425196850393704" right="0.98425196850393704" top="0.98425196850393704" bottom="0.98425196850393704" header="0" footer="0"/>
  <pageSetup paperSize="9" scale="4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5"/>
  <sheetViews>
    <sheetView view="pageBreakPreview" zoomScale="85" zoomScaleSheetLayoutView="85" workbookViewId="0">
      <selection activeCell="O15" sqref="O15"/>
    </sheetView>
  </sheetViews>
  <sheetFormatPr defaultRowHeight="13.5" outlineLevelCol="1"/>
  <cols>
    <col min="1" max="1" width="18.125" style="199" customWidth="1"/>
    <col min="2" max="2" width="18.125" style="199" hidden="1" customWidth="1" outlineLevel="1"/>
    <col min="3" max="3" width="18.125" style="199" customWidth="1" collapsed="1"/>
    <col min="4" max="5" width="18.125" style="199" customWidth="1"/>
    <col min="6" max="6" width="18.125" style="199" hidden="1" customWidth="1" outlineLevel="1"/>
    <col min="7" max="7" width="18.125" style="199" customWidth="1" collapsed="1"/>
    <col min="8" max="12" width="18.125" style="199" customWidth="1"/>
    <col min="13" max="16384" width="9" style="199"/>
  </cols>
  <sheetData>
    <row r="1" spans="1:13" ht="22.5" customHeight="1">
      <c r="A1" s="200" t="s">
        <v>56</v>
      </c>
      <c r="B1" s="200"/>
      <c r="C1" s="200"/>
      <c r="D1" s="200"/>
      <c r="E1" s="200"/>
      <c r="F1" s="201" t="e">
        <f>#REF!</f>
        <v>#REF!</v>
      </c>
    </row>
    <row r="2" spans="1:13" ht="22.5" customHeight="1">
      <c r="A2" s="200" t="s">
        <v>57</v>
      </c>
      <c r="B2" s="200"/>
      <c r="C2" s="202">
        <v>429</v>
      </c>
      <c r="D2" s="200"/>
      <c r="E2" s="200"/>
      <c r="F2" s="200"/>
    </row>
    <row r="3" spans="1:13" ht="28.5" customHeight="1" thickBot="1">
      <c r="A3" s="43" t="s">
        <v>259</v>
      </c>
      <c r="B3" s="33"/>
      <c r="C3" s="33"/>
      <c r="D3" s="33"/>
      <c r="E3" s="33"/>
      <c r="F3" s="203"/>
      <c r="G3" s="33"/>
      <c r="H3" s="33"/>
      <c r="I3" s="33"/>
      <c r="J3" s="33"/>
      <c r="K3" s="33"/>
      <c r="L3" s="33"/>
      <c r="M3" s="244" t="s">
        <v>278</v>
      </c>
    </row>
    <row r="4" spans="1:13" s="205" customFormat="1" ht="28.5" customHeight="1">
      <c r="A4" s="295" t="s">
        <v>0</v>
      </c>
      <c r="B4" s="296"/>
      <c r="C4" s="296"/>
      <c r="D4" s="296" t="s">
        <v>14</v>
      </c>
      <c r="E4" s="296"/>
      <c r="F4" s="278" t="s">
        <v>15</v>
      </c>
      <c r="G4" s="298" t="s">
        <v>265</v>
      </c>
      <c r="H4" s="299"/>
      <c r="I4" s="299"/>
      <c r="J4" s="299"/>
      <c r="K4" s="300"/>
      <c r="L4" s="308" t="s">
        <v>19</v>
      </c>
      <c r="M4" s="204"/>
    </row>
    <row r="5" spans="1:13" s="205" customFormat="1" ht="28.5" customHeight="1" thickBot="1">
      <c r="A5" s="28" t="s">
        <v>20</v>
      </c>
      <c r="B5" s="171" t="s">
        <v>21</v>
      </c>
      <c r="C5" s="171" t="s">
        <v>22</v>
      </c>
      <c r="D5" s="171" t="s">
        <v>23</v>
      </c>
      <c r="E5" s="171" t="s">
        <v>24</v>
      </c>
      <c r="F5" s="279"/>
      <c r="G5" s="171">
        <v>2015</v>
      </c>
      <c r="H5" s="171">
        <f>G5+5</f>
        <v>2020</v>
      </c>
      <c r="I5" s="171">
        <f>H5+5</f>
        <v>2025</v>
      </c>
      <c r="J5" s="171">
        <f>I5+5</f>
        <v>2030</v>
      </c>
      <c r="K5" s="171">
        <f>J5+5</f>
        <v>2035</v>
      </c>
      <c r="L5" s="309"/>
      <c r="M5" s="204"/>
    </row>
    <row r="6" spans="1:13" ht="28.5" customHeight="1">
      <c r="A6" s="12">
        <v>1</v>
      </c>
      <c r="B6" s="13"/>
      <c r="C6" s="14" t="s">
        <v>25</v>
      </c>
      <c r="D6" s="15">
        <v>15999</v>
      </c>
      <c r="E6" s="15">
        <v>38395</v>
      </c>
      <c r="F6" s="16"/>
      <c r="G6" s="15">
        <f>가정용수!G6+비가정용수!G6</f>
        <v>0</v>
      </c>
      <c r="H6" s="15">
        <f>가정용수!H6+비가정용수!H6</f>
        <v>5236</v>
      </c>
      <c r="I6" s="15">
        <f>가정용수!I6+비가정용수!I6</f>
        <v>6281</v>
      </c>
      <c r="J6" s="15">
        <f>가정용수!J6+비가정용수!J6</f>
        <v>0</v>
      </c>
      <c r="K6" s="15">
        <f>가정용수!K6+비가정용수!K6</f>
        <v>0</v>
      </c>
      <c r="L6" s="17">
        <f>SUM(G6:K6)</f>
        <v>11517</v>
      </c>
      <c r="M6" s="71"/>
    </row>
    <row r="7" spans="1:13" ht="28.5" customHeight="1">
      <c r="A7" s="6">
        <v>2</v>
      </c>
      <c r="B7" s="2"/>
      <c r="C7" s="3" t="s">
        <v>26</v>
      </c>
      <c r="D7" s="4">
        <v>17220</v>
      </c>
      <c r="E7" s="4">
        <v>40207</v>
      </c>
      <c r="F7" s="5"/>
      <c r="G7" s="15">
        <f>가정용수!G7+비가정용수!G7</f>
        <v>2084</v>
      </c>
      <c r="H7" s="15">
        <f>가정용수!H7+비가정용수!H7</f>
        <v>4147</v>
      </c>
      <c r="I7" s="15">
        <f>가정용수!I7+비가정용수!I7</f>
        <v>6097</v>
      </c>
      <c r="J7" s="15">
        <f>가정용수!J7+비가정용수!J7</f>
        <v>0</v>
      </c>
      <c r="K7" s="15">
        <f>가정용수!K7+비가정용수!K7</f>
        <v>0</v>
      </c>
      <c r="L7" s="7">
        <f>SUM(G7:K7)</f>
        <v>12328</v>
      </c>
      <c r="M7" s="71"/>
    </row>
    <row r="8" spans="1:13" ht="28.5" customHeight="1">
      <c r="A8" s="6">
        <v>3</v>
      </c>
      <c r="B8" s="2"/>
      <c r="C8" s="3" t="s">
        <v>27</v>
      </c>
      <c r="D8" s="4">
        <v>1425</v>
      </c>
      <c r="E8" s="4">
        <v>3420</v>
      </c>
      <c r="F8" s="5"/>
      <c r="G8" s="15">
        <f>가정용수!G8+비가정용수!G8</f>
        <v>59</v>
      </c>
      <c r="H8" s="15">
        <f>가정용수!H8+비가정용수!H8</f>
        <v>3290</v>
      </c>
      <c r="I8" s="15">
        <f>가정용수!I8+비가정용수!I8</f>
        <v>1822</v>
      </c>
      <c r="J8" s="15">
        <f>가정용수!J8+비가정용수!J8</f>
        <v>0</v>
      </c>
      <c r="K8" s="15">
        <f>가정용수!K8+비가정용수!K8</f>
        <v>0</v>
      </c>
      <c r="L8" s="7">
        <f>SUM(G8:K8)</f>
        <v>5171</v>
      </c>
      <c r="M8" s="71"/>
    </row>
    <row r="9" spans="1:13" ht="28.5" customHeight="1">
      <c r="A9" s="6">
        <v>4</v>
      </c>
      <c r="B9" s="2"/>
      <c r="C9" s="3" t="s">
        <v>28</v>
      </c>
      <c r="D9" s="4">
        <v>5759</v>
      </c>
      <c r="E9" s="4">
        <v>13821</v>
      </c>
      <c r="F9" s="5"/>
      <c r="G9" s="15">
        <f>가정용수!G9+비가정용수!G9</f>
        <v>2556</v>
      </c>
      <c r="H9" s="15">
        <f>가정용수!H9+비가정용수!H9</f>
        <v>4185</v>
      </c>
      <c r="I9" s="15">
        <f>가정용수!I9+비가정용수!I9</f>
        <v>2175</v>
      </c>
      <c r="J9" s="15">
        <f>가정용수!J9+비가정용수!J9</f>
        <v>0</v>
      </c>
      <c r="K9" s="15">
        <f>가정용수!K9+비가정용수!K9</f>
        <v>0</v>
      </c>
      <c r="L9" s="7">
        <f>SUM(G9:K9)</f>
        <v>8916</v>
      </c>
      <c r="M9" s="71"/>
    </row>
    <row r="10" spans="1:13" ht="28.5" customHeight="1" thickBot="1">
      <c r="A10" s="18">
        <v>5</v>
      </c>
      <c r="B10" s="19"/>
      <c r="C10" s="20" t="s">
        <v>29</v>
      </c>
      <c r="D10" s="21">
        <v>1334</v>
      </c>
      <c r="E10" s="21">
        <v>3201</v>
      </c>
      <c r="F10" s="22"/>
      <c r="G10" s="15">
        <f>가정용수!G10+비가정용수!G10</f>
        <v>0</v>
      </c>
      <c r="H10" s="15">
        <f>가정용수!H10+비가정용수!H10</f>
        <v>2523</v>
      </c>
      <c r="I10" s="15">
        <f>가정용수!I10+비가정용수!I10</f>
        <v>2035</v>
      </c>
      <c r="J10" s="15">
        <f>가정용수!J10+비가정용수!J10</f>
        <v>0</v>
      </c>
      <c r="K10" s="15">
        <f>가정용수!K10+비가정용수!K10</f>
        <v>0</v>
      </c>
      <c r="L10" s="23">
        <f>SUM(G10:K10)</f>
        <v>4558</v>
      </c>
      <c r="M10" s="71"/>
    </row>
    <row r="11" spans="1:13" s="1" customFormat="1" ht="28.5" customHeight="1">
      <c r="A11" s="291" t="s">
        <v>30</v>
      </c>
      <c r="B11" s="292"/>
      <c r="C11" s="292"/>
      <c r="D11" s="25">
        <f>SUM(D6:D10)</f>
        <v>41737</v>
      </c>
      <c r="E11" s="25">
        <f>SUM(E6:E10)</f>
        <v>99044</v>
      </c>
      <c r="F11" s="25"/>
      <c r="G11" s="26">
        <f t="shared" ref="G11:L11" si="0">SUM(G6:G10)</f>
        <v>4699</v>
      </c>
      <c r="H11" s="26">
        <f t="shared" si="0"/>
        <v>19381</v>
      </c>
      <c r="I11" s="26">
        <f t="shared" si="0"/>
        <v>18410</v>
      </c>
      <c r="J11" s="26">
        <f t="shared" si="0"/>
        <v>0</v>
      </c>
      <c r="K11" s="26">
        <f t="shared" si="0"/>
        <v>0</v>
      </c>
      <c r="L11" s="27">
        <f t="shared" si="0"/>
        <v>42490</v>
      </c>
      <c r="M11" s="72"/>
    </row>
    <row r="12" spans="1:13" ht="28.5" customHeight="1" thickBot="1">
      <c r="A12" s="293" t="s">
        <v>31</v>
      </c>
      <c r="B12" s="294"/>
      <c r="C12" s="294"/>
      <c r="D12" s="9"/>
      <c r="E12" s="9"/>
      <c r="F12" s="9"/>
      <c r="G12" s="10"/>
      <c r="H12" s="10">
        <f>G11+H11</f>
        <v>24080</v>
      </c>
      <c r="I12" s="10">
        <f>H12+I11</f>
        <v>42490</v>
      </c>
      <c r="J12" s="10">
        <f>I12+J11</f>
        <v>42490</v>
      </c>
      <c r="K12" s="10">
        <f>J12+K11</f>
        <v>42490</v>
      </c>
      <c r="L12" s="11"/>
      <c r="M12" s="72"/>
    </row>
    <row r="13" spans="1:13" ht="28.5" customHeight="1">
      <c r="A13" s="38"/>
      <c r="B13" s="38"/>
      <c r="C13" s="38"/>
      <c r="D13" s="107"/>
      <c r="E13" s="107"/>
      <c r="F13" s="107"/>
      <c r="G13" s="108"/>
      <c r="H13" s="108"/>
      <c r="I13" s="108"/>
      <c r="J13" s="108"/>
      <c r="K13" s="108"/>
      <c r="L13" s="108"/>
      <c r="M13" s="72"/>
    </row>
    <row r="14" spans="1:13" ht="28.5" customHeight="1" thickBot="1">
      <c r="A14" s="43" t="s">
        <v>84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205" customFormat="1" ht="28.5" customHeight="1">
      <c r="A15" s="295" t="s">
        <v>0</v>
      </c>
      <c r="B15" s="296"/>
      <c r="C15" s="296"/>
      <c r="D15" s="296" t="s">
        <v>14</v>
      </c>
      <c r="E15" s="296"/>
      <c r="F15" s="278" t="s">
        <v>15</v>
      </c>
      <c r="G15" s="298" t="s">
        <v>265</v>
      </c>
      <c r="H15" s="299"/>
      <c r="I15" s="299"/>
      <c r="J15" s="299"/>
      <c r="K15" s="300"/>
      <c r="L15" s="308" t="s">
        <v>85</v>
      </c>
      <c r="M15" s="204"/>
    </row>
    <row r="16" spans="1:13" s="205" customFormat="1" ht="28.5" customHeight="1" thickBot="1">
      <c r="A16" s="28" t="s">
        <v>20</v>
      </c>
      <c r="B16" s="171" t="s">
        <v>21</v>
      </c>
      <c r="C16" s="171" t="s">
        <v>22</v>
      </c>
      <c r="D16" s="171" t="s">
        <v>23</v>
      </c>
      <c r="E16" s="171" t="s">
        <v>24</v>
      </c>
      <c r="F16" s="279"/>
      <c r="G16" s="171">
        <v>2015</v>
      </c>
      <c r="H16" s="171">
        <f>G16+5</f>
        <v>2020</v>
      </c>
      <c r="I16" s="171">
        <f>H16+5</f>
        <v>2025</v>
      </c>
      <c r="J16" s="171">
        <f>I16+5</f>
        <v>2030</v>
      </c>
      <c r="K16" s="171">
        <f>J16+5</f>
        <v>2035</v>
      </c>
      <c r="L16" s="309"/>
      <c r="M16" s="204"/>
    </row>
    <row r="17" spans="1:13" ht="28.5" customHeight="1">
      <c r="A17" s="12">
        <v>1</v>
      </c>
      <c r="B17" s="13"/>
      <c r="C17" s="14" t="s">
        <v>25</v>
      </c>
      <c r="D17" s="15">
        <v>15999</v>
      </c>
      <c r="E17" s="15">
        <v>38395</v>
      </c>
      <c r="F17" s="16"/>
      <c r="G17" s="15">
        <f>SUM(G6)</f>
        <v>0</v>
      </c>
      <c r="H17" s="15">
        <f>SUM($G6:H6)</f>
        <v>5236</v>
      </c>
      <c r="I17" s="15">
        <f>SUM($G6:I6)</f>
        <v>11517</v>
      </c>
      <c r="J17" s="15">
        <f>SUM($G6:J6)</f>
        <v>11517</v>
      </c>
      <c r="K17" s="15">
        <f>SUM($G6:K6)</f>
        <v>11517</v>
      </c>
      <c r="L17" s="17"/>
      <c r="M17" s="71"/>
    </row>
    <row r="18" spans="1:13" ht="28.5" customHeight="1">
      <c r="A18" s="6">
        <v>2</v>
      </c>
      <c r="B18" s="2"/>
      <c r="C18" s="3" t="s">
        <v>26</v>
      </c>
      <c r="D18" s="4">
        <v>17220</v>
      </c>
      <c r="E18" s="4">
        <v>40207</v>
      </c>
      <c r="F18" s="5"/>
      <c r="G18" s="15">
        <f>SUM(G7)</f>
        <v>2084</v>
      </c>
      <c r="H18" s="15">
        <f>SUM($G7:H7)</f>
        <v>6231</v>
      </c>
      <c r="I18" s="15">
        <f>SUM($G7:I7)</f>
        <v>12328</v>
      </c>
      <c r="J18" s="15">
        <f>SUM($G7:J7)</f>
        <v>12328</v>
      </c>
      <c r="K18" s="15">
        <f>SUM($G7:K7)</f>
        <v>12328</v>
      </c>
      <c r="L18" s="7"/>
      <c r="M18" s="71"/>
    </row>
    <row r="19" spans="1:13" ht="28.5" customHeight="1">
      <c r="A19" s="6">
        <v>3</v>
      </c>
      <c r="B19" s="2"/>
      <c r="C19" s="3" t="s">
        <v>27</v>
      </c>
      <c r="D19" s="4">
        <v>1425</v>
      </c>
      <c r="E19" s="4">
        <v>3420</v>
      </c>
      <c r="F19" s="5"/>
      <c r="G19" s="15">
        <f>SUM(G8)</f>
        <v>59</v>
      </c>
      <c r="H19" s="15">
        <f>SUM($G8:H8)</f>
        <v>3349</v>
      </c>
      <c r="I19" s="15">
        <f>SUM($G8:I8)</f>
        <v>5171</v>
      </c>
      <c r="J19" s="15">
        <f>SUM($G8:J8)</f>
        <v>5171</v>
      </c>
      <c r="K19" s="15">
        <f>SUM($G8:K8)</f>
        <v>5171</v>
      </c>
      <c r="L19" s="7"/>
      <c r="M19" s="71"/>
    </row>
    <row r="20" spans="1:13" ht="28.5" customHeight="1">
      <c r="A20" s="6">
        <v>4</v>
      </c>
      <c r="B20" s="2"/>
      <c r="C20" s="3" t="s">
        <v>28</v>
      </c>
      <c r="D20" s="4">
        <v>5759</v>
      </c>
      <c r="E20" s="4">
        <v>13821</v>
      </c>
      <c r="F20" s="5"/>
      <c r="G20" s="15">
        <f>SUM(G9)</f>
        <v>2556</v>
      </c>
      <c r="H20" s="15">
        <f>SUM($G9:H9)</f>
        <v>6741</v>
      </c>
      <c r="I20" s="15">
        <f>SUM($G9:I9)</f>
        <v>8916</v>
      </c>
      <c r="J20" s="15">
        <f>SUM($G9:J9)</f>
        <v>8916</v>
      </c>
      <c r="K20" s="15">
        <f>SUM($G9:K9)</f>
        <v>8916</v>
      </c>
      <c r="L20" s="7"/>
      <c r="M20" s="71"/>
    </row>
    <row r="21" spans="1:13" ht="28.5" customHeight="1" thickBot="1">
      <c r="A21" s="18">
        <v>5</v>
      </c>
      <c r="B21" s="19"/>
      <c r="C21" s="20" t="s">
        <v>29</v>
      </c>
      <c r="D21" s="21">
        <v>1334</v>
      </c>
      <c r="E21" s="21">
        <v>3201</v>
      </c>
      <c r="F21" s="22"/>
      <c r="G21" s="15">
        <f>SUM(G10)</f>
        <v>0</v>
      </c>
      <c r="H21" s="15">
        <f>SUM($G10:H10)</f>
        <v>2523</v>
      </c>
      <c r="I21" s="15">
        <f>SUM($G10:I10)</f>
        <v>4558</v>
      </c>
      <c r="J21" s="15">
        <f>SUM($G10:J10)</f>
        <v>4558</v>
      </c>
      <c r="K21" s="15">
        <f>SUM($G10:K10)</f>
        <v>4558</v>
      </c>
      <c r="L21" s="23"/>
      <c r="M21" s="71"/>
    </row>
    <row r="22" spans="1:13" s="1" customFormat="1" ht="28.5" customHeight="1" thickBot="1">
      <c r="A22" s="310" t="s">
        <v>30</v>
      </c>
      <c r="B22" s="311"/>
      <c r="C22" s="311"/>
      <c r="D22" s="152">
        <f>SUM(D17:D21)</f>
        <v>41737</v>
      </c>
      <c r="E22" s="152">
        <f>SUM(E17:E21)</f>
        <v>99044</v>
      </c>
      <c r="F22" s="152"/>
      <c r="G22" s="153">
        <f>SUM(G17:G21)</f>
        <v>4699</v>
      </c>
      <c r="H22" s="153">
        <f>SUM(H17:H21)</f>
        <v>24080</v>
      </c>
      <c r="I22" s="153">
        <f>SUM(I17:I21)</f>
        <v>42490</v>
      </c>
      <c r="J22" s="153">
        <f>SUM(J17:J21)</f>
        <v>42490</v>
      </c>
      <c r="K22" s="153">
        <f>SUM(K17:K21)</f>
        <v>42490</v>
      </c>
      <c r="L22" s="154"/>
      <c r="M22" s="72"/>
    </row>
    <row r="23" spans="1:13" ht="28.5" customHeight="1">
      <c r="A23" s="38"/>
      <c r="B23" s="38"/>
      <c r="C23" s="38"/>
      <c r="D23" s="107"/>
      <c r="E23" s="107"/>
      <c r="L23" s="108"/>
      <c r="M23" s="72"/>
    </row>
    <row r="24" spans="1:13" ht="28.5" customHeight="1" thickBot="1">
      <c r="A24" s="43" t="s">
        <v>231</v>
      </c>
    </row>
    <row r="25" spans="1:13" ht="28.5" customHeight="1">
      <c r="A25" s="342" t="s">
        <v>0</v>
      </c>
      <c r="B25" s="343"/>
      <c r="C25" s="334" t="s">
        <v>61</v>
      </c>
      <c r="D25" s="334"/>
      <c r="E25" s="334" t="s">
        <v>233</v>
      </c>
      <c r="F25" s="334"/>
      <c r="G25" s="334" t="s">
        <v>237</v>
      </c>
      <c r="H25" s="334"/>
      <c r="I25" s="334" t="s">
        <v>234</v>
      </c>
      <c r="J25" s="334"/>
      <c r="K25" s="334" t="s">
        <v>235</v>
      </c>
      <c r="L25" s="335"/>
    </row>
    <row r="26" spans="1:13" ht="28.5" customHeight="1" thickBot="1">
      <c r="A26" s="344"/>
      <c r="B26" s="345"/>
      <c r="C26" s="319">
        <v>2015</v>
      </c>
      <c r="D26" s="319"/>
      <c r="E26" s="319">
        <f>C26+5</f>
        <v>2020</v>
      </c>
      <c r="F26" s="319"/>
      <c r="G26" s="319">
        <f>E26+5</f>
        <v>2025</v>
      </c>
      <c r="H26" s="319"/>
      <c r="I26" s="319">
        <f>G26+5</f>
        <v>2030</v>
      </c>
      <c r="J26" s="319"/>
      <c r="K26" s="319">
        <f>I26+5</f>
        <v>2035</v>
      </c>
      <c r="L26" s="336"/>
    </row>
    <row r="27" spans="1:13" ht="28.5" customHeight="1">
      <c r="A27" s="337" t="s">
        <v>25</v>
      </c>
      <c r="B27" s="338"/>
      <c r="C27" s="320">
        <f>SUM(G17)</f>
        <v>0</v>
      </c>
      <c r="D27" s="321"/>
      <c r="E27" s="320">
        <f>SUM(H17)</f>
        <v>5236</v>
      </c>
      <c r="F27" s="321"/>
      <c r="G27" s="320">
        <f>SUM(I17)</f>
        <v>11517</v>
      </c>
      <c r="H27" s="321"/>
      <c r="I27" s="320">
        <f>SUM(J17)</f>
        <v>11517</v>
      </c>
      <c r="J27" s="321"/>
      <c r="K27" s="320">
        <f>SUM(K17)</f>
        <v>11517</v>
      </c>
      <c r="L27" s="346"/>
    </row>
    <row r="28" spans="1:13" ht="28.5" customHeight="1">
      <c r="A28" s="328" t="s">
        <v>26</v>
      </c>
      <c r="B28" s="329"/>
      <c r="C28" s="322">
        <f>SUM(G18)</f>
        <v>2084</v>
      </c>
      <c r="D28" s="323"/>
      <c r="E28" s="322">
        <f>SUM(H18)</f>
        <v>6231</v>
      </c>
      <c r="F28" s="323"/>
      <c r="G28" s="322">
        <f>SUM(I18)</f>
        <v>12328</v>
      </c>
      <c r="H28" s="323"/>
      <c r="I28" s="322">
        <f>SUM(J18)</f>
        <v>12328</v>
      </c>
      <c r="J28" s="323"/>
      <c r="K28" s="322">
        <f>SUM(K18)</f>
        <v>12328</v>
      </c>
      <c r="L28" s="339"/>
    </row>
    <row r="29" spans="1:13" ht="28.5" customHeight="1">
      <c r="A29" s="328" t="s">
        <v>27</v>
      </c>
      <c r="B29" s="329"/>
      <c r="C29" s="322">
        <f>SUM(G19)</f>
        <v>59</v>
      </c>
      <c r="D29" s="323"/>
      <c r="E29" s="322">
        <f>SUM(H19)</f>
        <v>3349</v>
      </c>
      <c r="F29" s="323"/>
      <c r="G29" s="322">
        <f>SUM(I19)</f>
        <v>5171</v>
      </c>
      <c r="H29" s="323"/>
      <c r="I29" s="322">
        <f>SUM(J19)</f>
        <v>5171</v>
      </c>
      <c r="J29" s="323"/>
      <c r="K29" s="322">
        <f>SUM(K19)</f>
        <v>5171</v>
      </c>
      <c r="L29" s="339"/>
    </row>
    <row r="30" spans="1:13" ht="28.5" customHeight="1">
      <c r="A30" s="328" t="s">
        <v>28</v>
      </c>
      <c r="B30" s="329"/>
      <c r="C30" s="322">
        <f>SUM(G20)</f>
        <v>2556</v>
      </c>
      <c r="D30" s="323"/>
      <c r="E30" s="322">
        <f>SUM(H20)</f>
        <v>6741</v>
      </c>
      <c r="F30" s="323"/>
      <c r="G30" s="322">
        <f>SUM(I20)</f>
        <v>8916</v>
      </c>
      <c r="H30" s="323"/>
      <c r="I30" s="322">
        <f>SUM(J20)</f>
        <v>8916</v>
      </c>
      <c r="J30" s="323"/>
      <c r="K30" s="322">
        <f>SUM(K20)</f>
        <v>8916</v>
      </c>
      <c r="L30" s="339"/>
    </row>
    <row r="31" spans="1:13" ht="28.5" customHeight="1" thickBot="1">
      <c r="A31" s="330" t="s">
        <v>29</v>
      </c>
      <c r="B31" s="331"/>
      <c r="C31" s="324">
        <f>SUM(G21)</f>
        <v>0</v>
      </c>
      <c r="D31" s="325"/>
      <c r="E31" s="324">
        <f>SUM(H21)</f>
        <v>2523</v>
      </c>
      <c r="F31" s="325"/>
      <c r="G31" s="324">
        <f>SUM(I21)</f>
        <v>4558</v>
      </c>
      <c r="H31" s="325"/>
      <c r="I31" s="324">
        <f>SUM(J21)</f>
        <v>4558</v>
      </c>
      <c r="J31" s="325"/>
      <c r="K31" s="324">
        <f>SUM(K21)</f>
        <v>4558</v>
      </c>
      <c r="L31" s="340"/>
    </row>
    <row r="32" spans="1:13" ht="28.5" customHeight="1" thickBot="1">
      <c r="A32" s="332" t="s">
        <v>62</v>
      </c>
      <c r="B32" s="333"/>
      <c r="C32" s="326">
        <f>SUM(C27:D31)</f>
        <v>4699</v>
      </c>
      <c r="D32" s="327"/>
      <c r="E32" s="326">
        <f>SUM(E27:F31)</f>
        <v>24080</v>
      </c>
      <c r="F32" s="327"/>
      <c r="G32" s="326">
        <f>SUM(G27:H31)</f>
        <v>42490</v>
      </c>
      <c r="H32" s="327"/>
      <c r="I32" s="326">
        <f>SUM(I27:J31)</f>
        <v>42490</v>
      </c>
      <c r="J32" s="327"/>
      <c r="K32" s="326">
        <f>SUM(K27:L31)</f>
        <v>42490</v>
      </c>
      <c r="L32" s="341"/>
    </row>
    <row r="36" spans="1:12" ht="27.75" customHeight="1" thickBot="1">
      <c r="A36" s="43" t="s">
        <v>276</v>
      </c>
      <c r="B36" s="33"/>
      <c r="C36" s="33"/>
      <c r="D36" s="33"/>
      <c r="E36" s="33"/>
      <c r="F36" s="203"/>
      <c r="G36" s="33"/>
      <c r="H36" s="33"/>
      <c r="I36" s="33"/>
      <c r="J36" s="33"/>
      <c r="K36" s="33"/>
      <c r="L36" s="33"/>
    </row>
    <row r="37" spans="1:12" ht="27.75" customHeight="1">
      <c r="A37" s="295" t="s">
        <v>0</v>
      </c>
      <c r="B37" s="296"/>
      <c r="C37" s="296"/>
      <c r="D37" s="296" t="s">
        <v>14</v>
      </c>
      <c r="E37" s="296"/>
      <c r="F37" s="278" t="s">
        <v>15</v>
      </c>
      <c r="G37" s="170" t="s">
        <v>1</v>
      </c>
      <c r="H37" s="170" t="s">
        <v>233</v>
      </c>
      <c r="I37" s="151" t="s">
        <v>237</v>
      </c>
      <c r="J37" s="151" t="s">
        <v>234</v>
      </c>
      <c r="K37" s="151" t="s">
        <v>235</v>
      </c>
      <c r="L37" s="308" t="s">
        <v>19</v>
      </c>
    </row>
    <row r="38" spans="1:12" ht="27.75" customHeight="1" thickBot="1">
      <c r="A38" s="28" t="s">
        <v>20</v>
      </c>
      <c r="B38" s="171" t="s">
        <v>21</v>
      </c>
      <c r="C38" s="171" t="s">
        <v>22</v>
      </c>
      <c r="D38" s="171" t="s">
        <v>23</v>
      </c>
      <c r="E38" s="171" t="s">
        <v>24</v>
      </c>
      <c r="F38" s="279"/>
      <c r="G38" s="171">
        <v>2015</v>
      </c>
      <c r="H38" s="171">
        <f>G38+5</f>
        <v>2020</v>
      </c>
      <c r="I38" s="171">
        <f>H38+5</f>
        <v>2025</v>
      </c>
      <c r="J38" s="171">
        <f>I38+5</f>
        <v>2030</v>
      </c>
      <c r="K38" s="171">
        <f>J38+5</f>
        <v>2035</v>
      </c>
      <c r="L38" s="309"/>
    </row>
    <row r="39" spans="1:12" ht="27.75" customHeight="1">
      <c r="A39" s="12">
        <v>1</v>
      </c>
      <c r="B39" s="13"/>
      <c r="C39" s="14" t="s">
        <v>25</v>
      </c>
      <c r="D39" s="29">
        <v>15999</v>
      </c>
      <c r="E39" s="29">
        <v>38395</v>
      </c>
      <c r="F39" s="16"/>
      <c r="G39" s="15">
        <f>ROUND('인구유입(NEW)'!AK4*(생활용수!$C$2/1000),0)</f>
        <v>0</v>
      </c>
      <c r="H39" s="15">
        <f>ROUND('인구유입(NEW)'!AL4*(생활용수!$C$2/1000),0)</f>
        <v>7371</v>
      </c>
      <c r="I39" s="15">
        <f>ROUND('인구유입(NEW)'!AM4*(생활용수!$C$2/1000),0)</f>
        <v>9101</v>
      </c>
      <c r="J39" s="15">
        <f>ROUND('인구유입(NEW)'!AN4*(생활용수!$C$2/1000),0)</f>
        <v>0</v>
      </c>
      <c r="K39" s="15">
        <f>ROUND('인구유입(NEW)'!AO4*(생활용수!$C$2/1000),0)</f>
        <v>0</v>
      </c>
      <c r="L39" s="17">
        <f>SUM(G39:K39)</f>
        <v>16472</v>
      </c>
    </row>
    <row r="40" spans="1:12" ht="27.75" customHeight="1">
      <c r="A40" s="6">
        <v>2</v>
      </c>
      <c r="B40" s="2"/>
      <c r="C40" s="3" t="s">
        <v>26</v>
      </c>
      <c r="D40" s="30">
        <v>17220</v>
      </c>
      <c r="E40" s="30">
        <v>40207</v>
      </c>
      <c r="F40" s="5"/>
      <c r="G40" s="15">
        <f>ROUND('인구유입(NEW)'!AK5*(생활용수!$C$2/1000),0)</f>
        <v>2084</v>
      </c>
      <c r="H40" s="15">
        <f>ROUND('인구유입(NEW)'!AL5*(생활용수!$C$2/1000),0)</f>
        <v>6542</v>
      </c>
      <c r="I40" s="15">
        <f>ROUND('인구유입(NEW)'!AM5*(생활용수!$C$2/1000),0)</f>
        <v>8623</v>
      </c>
      <c r="J40" s="15">
        <f>ROUND('인구유입(NEW)'!AN5*(생활용수!$C$2/1000),0)</f>
        <v>0</v>
      </c>
      <c r="K40" s="15">
        <f>ROUND('인구유입(NEW)'!AO5*(생활용수!$C$2/1000),0)</f>
        <v>0</v>
      </c>
      <c r="L40" s="7">
        <f>SUM(G40:K40)</f>
        <v>17249</v>
      </c>
    </row>
    <row r="41" spans="1:12" ht="27.75" customHeight="1">
      <c r="A41" s="6">
        <v>3</v>
      </c>
      <c r="B41" s="2"/>
      <c r="C41" s="3" t="s">
        <v>27</v>
      </c>
      <c r="D41" s="30">
        <v>1425</v>
      </c>
      <c r="E41" s="30">
        <v>3420</v>
      </c>
      <c r="F41" s="5"/>
      <c r="G41" s="15">
        <f>ROUND('인구유입(NEW)'!AK6*(생활용수!$C$2/1000),0)</f>
        <v>59</v>
      </c>
      <c r="H41" s="15">
        <f>ROUND('인구유입(NEW)'!AL6*(생활용수!$C$2/1000),0)</f>
        <v>1408</v>
      </c>
      <c r="I41" s="15">
        <f>ROUND('인구유입(NEW)'!AM6*(생활용수!$C$2/1000),0)</f>
        <v>0</v>
      </c>
      <c r="J41" s="15">
        <f>ROUND('인구유입(NEW)'!AN6*(생활용수!$C$2/1000),0)</f>
        <v>0</v>
      </c>
      <c r="K41" s="15">
        <f>ROUND('인구유입(NEW)'!AO6*(생활용수!$C$2/1000),0)</f>
        <v>0</v>
      </c>
      <c r="L41" s="7">
        <f>SUM(G41:K41)</f>
        <v>1467</v>
      </c>
    </row>
    <row r="42" spans="1:12" ht="27.75" customHeight="1">
      <c r="A42" s="6">
        <v>4</v>
      </c>
      <c r="B42" s="2"/>
      <c r="C42" s="3" t="s">
        <v>28</v>
      </c>
      <c r="D42" s="30">
        <v>5759</v>
      </c>
      <c r="E42" s="30">
        <v>13821</v>
      </c>
      <c r="F42" s="5"/>
      <c r="G42" s="15">
        <f>ROUND('인구유입(NEW)'!AK7*(생활용수!$C$2/1000),0)</f>
        <v>2556</v>
      </c>
      <c r="H42" s="15">
        <f>ROUND('인구유입(NEW)'!AL7*(생활용수!$C$2/1000),0)</f>
        <v>3374</v>
      </c>
      <c r="I42" s="15">
        <f>ROUND('인구유입(NEW)'!AM7*(생활용수!$C$2/1000),0)</f>
        <v>0</v>
      </c>
      <c r="J42" s="15">
        <f>ROUND('인구유입(NEW)'!AN7*(생활용수!$C$2/1000),0)</f>
        <v>0</v>
      </c>
      <c r="K42" s="15">
        <f>ROUND('인구유입(NEW)'!AO7*(생활용수!$C$2/1000),0)</f>
        <v>0</v>
      </c>
      <c r="L42" s="7">
        <f>SUM(G42:K42)</f>
        <v>5930</v>
      </c>
    </row>
    <row r="43" spans="1:12" ht="27.75" customHeight="1" thickBot="1">
      <c r="A43" s="18">
        <v>5</v>
      </c>
      <c r="B43" s="19"/>
      <c r="C43" s="20" t="s">
        <v>29</v>
      </c>
      <c r="D43" s="31">
        <v>1334</v>
      </c>
      <c r="E43" s="31">
        <v>3201</v>
      </c>
      <c r="F43" s="22"/>
      <c r="G43" s="15">
        <f>ROUND('인구유입(NEW)'!AK8*(생활용수!$C$2/1000),0)</f>
        <v>0</v>
      </c>
      <c r="H43" s="15">
        <f>ROUND('인구유입(NEW)'!AL8*(생활용수!$C$2/1000),0)</f>
        <v>687</v>
      </c>
      <c r="I43" s="15">
        <f>ROUND('인구유입(NEW)'!AM8*(생활용수!$C$2/1000),0)</f>
        <v>686</v>
      </c>
      <c r="J43" s="15">
        <f>ROUND('인구유입(NEW)'!AN8*(생활용수!$C$2/1000),0)</f>
        <v>0</v>
      </c>
      <c r="K43" s="15">
        <f>ROUND('인구유입(NEW)'!AO8*(생활용수!$C$2/1000),0)</f>
        <v>0</v>
      </c>
      <c r="L43" s="23">
        <f>SUM(G43:K43)</f>
        <v>1373</v>
      </c>
    </row>
    <row r="44" spans="1:12" ht="27.75" customHeight="1">
      <c r="A44" s="291" t="s">
        <v>30</v>
      </c>
      <c r="B44" s="292"/>
      <c r="C44" s="292"/>
      <c r="D44" s="32">
        <f>SUM(D39:D43)</f>
        <v>41737</v>
      </c>
      <c r="E44" s="32">
        <f>SUM(E39:E43)</f>
        <v>99044</v>
      </c>
      <c r="F44" s="25"/>
      <c r="G44" s="26">
        <f t="shared" ref="G44:L44" si="1">SUM(G39:G43)</f>
        <v>4699</v>
      </c>
      <c r="H44" s="26">
        <f t="shared" si="1"/>
        <v>19382</v>
      </c>
      <c r="I44" s="26">
        <f t="shared" si="1"/>
        <v>18410</v>
      </c>
      <c r="J44" s="26">
        <f t="shared" si="1"/>
        <v>0</v>
      </c>
      <c r="K44" s="26">
        <f t="shared" si="1"/>
        <v>0</v>
      </c>
      <c r="L44" s="27">
        <f t="shared" si="1"/>
        <v>42491</v>
      </c>
    </row>
    <row r="45" spans="1:12" ht="27.75" customHeight="1" thickBot="1">
      <c r="A45" s="293" t="s">
        <v>31</v>
      </c>
      <c r="B45" s="294"/>
      <c r="C45" s="294"/>
      <c r="D45" s="9"/>
      <c r="E45" s="9"/>
      <c r="F45" s="9"/>
      <c r="G45" s="10"/>
      <c r="H45" s="10">
        <f>G44+H44</f>
        <v>24081</v>
      </c>
      <c r="I45" s="10">
        <f>H45+I44</f>
        <v>42491</v>
      </c>
      <c r="J45" s="10">
        <f>I45+J44</f>
        <v>42491</v>
      </c>
      <c r="K45" s="10">
        <f>J45+K44</f>
        <v>42491</v>
      </c>
      <c r="L45" s="11"/>
    </row>
    <row r="46" spans="1:12" ht="27.75" customHeight="1">
      <c r="A46" s="38"/>
      <c r="B46" s="38"/>
      <c r="C46" s="38"/>
      <c r="D46" s="107"/>
      <c r="E46" s="107"/>
      <c r="F46" s="107"/>
      <c r="G46" s="108"/>
      <c r="H46" s="108"/>
      <c r="I46" s="108"/>
      <c r="J46" s="108"/>
      <c r="K46" s="108"/>
      <c r="L46" s="108"/>
    </row>
    <row r="47" spans="1:12" ht="27.75" customHeight="1" thickBot="1">
      <c r="A47" s="43" t="s">
        <v>277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 spans="1:12" ht="27.75" customHeight="1">
      <c r="A48" s="295" t="s">
        <v>0</v>
      </c>
      <c r="B48" s="296"/>
      <c r="C48" s="296"/>
      <c r="D48" s="296" t="s">
        <v>14</v>
      </c>
      <c r="E48" s="296"/>
      <c r="F48" s="278" t="s">
        <v>15</v>
      </c>
      <c r="G48" s="170" t="s">
        <v>1</v>
      </c>
      <c r="H48" s="170" t="s">
        <v>233</v>
      </c>
      <c r="I48" s="151" t="s">
        <v>237</v>
      </c>
      <c r="J48" s="151" t="s">
        <v>234</v>
      </c>
      <c r="K48" s="151" t="s">
        <v>235</v>
      </c>
      <c r="L48" s="308" t="s">
        <v>80</v>
      </c>
    </row>
    <row r="49" spans="1:12" ht="27.75" customHeight="1" thickBot="1">
      <c r="A49" s="28" t="s">
        <v>20</v>
      </c>
      <c r="B49" s="171" t="s">
        <v>21</v>
      </c>
      <c r="C49" s="171" t="s">
        <v>22</v>
      </c>
      <c r="D49" s="171" t="s">
        <v>23</v>
      </c>
      <c r="E49" s="171" t="s">
        <v>24</v>
      </c>
      <c r="F49" s="279"/>
      <c r="G49" s="171">
        <v>2015</v>
      </c>
      <c r="H49" s="171">
        <f>G49+5</f>
        <v>2020</v>
      </c>
      <c r="I49" s="171">
        <f>H49+5</f>
        <v>2025</v>
      </c>
      <c r="J49" s="171">
        <f>I49+5</f>
        <v>2030</v>
      </c>
      <c r="K49" s="171">
        <f>J49+5</f>
        <v>2035</v>
      </c>
      <c r="L49" s="309"/>
    </row>
    <row r="50" spans="1:12" ht="27.75" customHeight="1">
      <c r="A50" s="12">
        <v>1</v>
      </c>
      <c r="B50" s="13"/>
      <c r="C50" s="14" t="s">
        <v>25</v>
      </c>
      <c r="D50" s="15">
        <v>15999</v>
      </c>
      <c r="E50" s="15">
        <v>38395</v>
      </c>
      <c r="F50" s="16"/>
      <c r="G50" s="15">
        <f>SUM(G39)</f>
        <v>0</v>
      </c>
      <c r="H50" s="15">
        <f>SUM($G39:H39)</f>
        <v>7371</v>
      </c>
      <c r="I50" s="15">
        <f>SUM($G39:I39)</f>
        <v>16472</v>
      </c>
      <c r="J50" s="15">
        <f>SUM($G39:J39)</f>
        <v>16472</v>
      </c>
      <c r="K50" s="15">
        <f>SUM($G39:K39)</f>
        <v>16472</v>
      </c>
      <c r="L50" s="17"/>
    </row>
    <row r="51" spans="1:12" ht="27.75" customHeight="1">
      <c r="A51" s="6">
        <v>2</v>
      </c>
      <c r="B51" s="2"/>
      <c r="C51" s="3" t="s">
        <v>26</v>
      </c>
      <c r="D51" s="4">
        <v>17220</v>
      </c>
      <c r="E51" s="4">
        <v>40207</v>
      </c>
      <c r="F51" s="5"/>
      <c r="G51" s="15">
        <f>SUM(G40)</f>
        <v>2084</v>
      </c>
      <c r="H51" s="15">
        <f>SUM($G40:H40)</f>
        <v>8626</v>
      </c>
      <c r="I51" s="15">
        <f>SUM($G40:I40)</f>
        <v>17249</v>
      </c>
      <c r="J51" s="15">
        <f>SUM($G40:J40)</f>
        <v>17249</v>
      </c>
      <c r="K51" s="15">
        <f>SUM($G40:K40)</f>
        <v>17249</v>
      </c>
      <c r="L51" s="7"/>
    </row>
    <row r="52" spans="1:12" ht="27.75" customHeight="1">
      <c r="A52" s="6">
        <v>3</v>
      </c>
      <c r="B52" s="2"/>
      <c r="C52" s="3" t="s">
        <v>27</v>
      </c>
      <c r="D52" s="4">
        <v>1425</v>
      </c>
      <c r="E52" s="4">
        <v>3420</v>
      </c>
      <c r="F52" s="5"/>
      <c r="G52" s="15">
        <f>SUM(G41)</f>
        <v>59</v>
      </c>
      <c r="H52" s="15">
        <f>SUM($G41:H41)</f>
        <v>1467</v>
      </c>
      <c r="I52" s="15">
        <f>SUM($G41:I41)</f>
        <v>1467</v>
      </c>
      <c r="J52" s="15">
        <f>SUM($G41:J41)</f>
        <v>1467</v>
      </c>
      <c r="K52" s="15">
        <f>SUM($G41:K41)</f>
        <v>1467</v>
      </c>
      <c r="L52" s="7"/>
    </row>
    <row r="53" spans="1:12" ht="27.75" customHeight="1">
      <c r="A53" s="6">
        <v>4</v>
      </c>
      <c r="B53" s="2"/>
      <c r="C53" s="3" t="s">
        <v>28</v>
      </c>
      <c r="D53" s="4">
        <v>5759</v>
      </c>
      <c r="E53" s="4">
        <v>13821</v>
      </c>
      <c r="F53" s="5"/>
      <c r="G53" s="15">
        <f>SUM(G42)</f>
        <v>2556</v>
      </c>
      <c r="H53" s="15">
        <f>SUM($G42:H42)</f>
        <v>5930</v>
      </c>
      <c r="I53" s="15">
        <f>SUM($G42:I42)</f>
        <v>5930</v>
      </c>
      <c r="J53" s="15">
        <f>SUM($G42:J42)</f>
        <v>5930</v>
      </c>
      <c r="K53" s="15">
        <f>SUM($G42:K42)</f>
        <v>5930</v>
      </c>
      <c r="L53" s="7"/>
    </row>
    <row r="54" spans="1:12" ht="27.75" customHeight="1" thickBot="1">
      <c r="A54" s="18">
        <v>5</v>
      </c>
      <c r="B54" s="19"/>
      <c r="C54" s="20" t="s">
        <v>29</v>
      </c>
      <c r="D54" s="21">
        <v>1334</v>
      </c>
      <c r="E54" s="21">
        <v>3201</v>
      </c>
      <c r="F54" s="22"/>
      <c r="G54" s="15">
        <f>SUM(G43)</f>
        <v>0</v>
      </c>
      <c r="H54" s="15">
        <f>SUM($G43:H43)</f>
        <v>687</v>
      </c>
      <c r="I54" s="15">
        <f>SUM($G43:I43)</f>
        <v>1373</v>
      </c>
      <c r="J54" s="15">
        <f>SUM($G43:J43)</f>
        <v>1373</v>
      </c>
      <c r="K54" s="15">
        <f>SUM($G43:K43)</f>
        <v>1373</v>
      </c>
      <c r="L54" s="23"/>
    </row>
    <row r="55" spans="1:12" ht="27.75" customHeight="1" thickBot="1">
      <c r="A55" s="310" t="s">
        <v>30</v>
      </c>
      <c r="B55" s="311"/>
      <c r="C55" s="311"/>
      <c r="D55" s="152">
        <f>SUM(D50:D54)</f>
        <v>41737</v>
      </c>
      <c r="E55" s="152">
        <f>SUM(E50:E54)</f>
        <v>99044</v>
      </c>
      <c r="F55" s="152"/>
      <c r="G55" s="153">
        <f>SUM(G50:G54)</f>
        <v>4699</v>
      </c>
      <c r="H55" s="153">
        <f>SUM(H50:H54)</f>
        <v>24081</v>
      </c>
      <c r="I55" s="153">
        <f>SUM(I50:I54)</f>
        <v>42491</v>
      </c>
      <c r="J55" s="153">
        <f>SUM(J50:J54)</f>
        <v>42491</v>
      </c>
      <c r="K55" s="153">
        <f>SUM(K50:K54)</f>
        <v>42491</v>
      </c>
      <c r="L55" s="154"/>
    </row>
  </sheetData>
  <mergeCells count="71">
    <mergeCell ref="E26:F26"/>
    <mergeCell ref="K30:L30"/>
    <mergeCell ref="K31:L31"/>
    <mergeCell ref="K32:L32"/>
    <mergeCell ref="A25:B26"/>
    <mergeCell ref="G26:H26"/>
    <mergeCell ref="I26:J26"/>
    <mergeCell ref="G31:H31"/>
    <mergeCell ref="G32:H32"/>
    <mergeCell ref="I27:J27"/>
    <mergeCell ref="K27:L27"/>
    <mergeCell ref="K28:L28"/>
    <mergeCell ref="K29:L29"/>
    <mergeCell ref="I29:J29"/>
    <mergeCell ref="I30:J30"/>
    <mergeCell ref="I31:J31"/>
    <mergeCell ref="I28:J28"/>
    <mergeCell ref="G27:H27"/>
    <mergeCell ref="G28:H28"/>
    <mergeCell ref="K26:L26"/>
    <mergeCell ref="A37:C37"/>
    <mergeCell ref="D37:E37"/>
    <mergeCell ref="F37:F38"/>
    <mergeCell ref="L37:L38"/>
    <mergeCell ref="A27:B27"/>
    <mergeCell ref="A28:B28"/>
    <mergeCell ref="I32:J32"/>
    <mergeCell ref="G29:H29"/>
    <mergeCell ref="G30:H30"/>
    <mergeCell ref="A29:B29"/>
    <mergeCell ref="E27:F27"/>
    <mergeCell ref="E28:F28"/>
    <mergeCell ref="L4:L5"/>
    <mergeCell ref="A11:C11"/>
    <mergeCell ref="A12:C12"/>
    <mergeCell ref="K25:L25"/>
    <mergeCell ref="A4:C4"/>
    <mergeCell ref="D4:E4"/>
    <mergeCell ref="F4:F5"/>
    <mergeCell ref="E25:F25"/>
    <mergeCell ref="G25:H25"/>
    <mergeCell ref="I25:J25"/>
    <mergeCell ref="C25:D25"/>
    <mergeCell ref="G4:K4"/>
    <mergeCell ref="G15:K15"/>
    <mergeCell ref="F48:F49"/>
    <mergeCell ref="E31:F31"/>
    <mergeCell ref="E32:F32"/>
    <mergeCell ref="C29:D29"/>
    <mergeCell ref="E29:F29"/>
    <mergeCell ref="A30:B30"/>
    <mergeCell ref="C30:D30"/>
    <mergeCell ref="E30:F30"/>
    <mergeCell ref="A31:B31"/>
    <mergeCell ref="A32:B32"/>
    <mergeCell ref="L48:L49"/>
    <mergeCell ref="A55:C55"/>
    <mergeCell ref="L15:L16"/>
    <mergeCell ref="A22:C22"/>
    <mergeCell ref="A15:C15"/>
    <mergeCell ref="D15:E15"/>
    <mergeCell ref="F15:F16"/>
    <mergeCell ref="C26:D26"/>
    <mergeCell ref="C27:D27"/>
    <mergeCell ref="C28:D28"/>
    <mergeCell ref="C31:D31"/>
    <mergeCell ref="A44:C44"/>
    <mergeCell ref="A45:C45"/>
    <mergeCell ref="A48:C48"/>
    <mergeCell ref="C32:D32"/>
    <mergeCell ref="D48:E48"/>
  </mergeCells>
  <phoneticPr fontId="6" type="noConversion"/>
  <pageMargins left="0.98425196850393704" right="0.98425196850393704" top="0.98425196850393704" bottom="0.98425196850393704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2"/>
  <sheetViews>
    <sheetView view="pageBreakPreview" zoomScale="85" zoomScaleNormal="70" zoomScaleSheetLayoutView="85" workbookViewId="0">
      <selection activeCell="H6" sqref="H6"/>
    </sheetView>
  </sheetViews>
  <sheetFormatPr defaultRowHeight="13.5" outlineLevelCol="1"/>
  <cols>
    <col min="1" max="1" width="18.125" style="199" customWidth="1"/>
    <col min="2" max="2" width="18.125" style="199" hidden="1" customWidth="1" outlineLevel="1"/>
    <col min="3" max="3" width="18.125" style="199" customWidth="1" collapsed="1"/>
    <col min="4" max="5" width="18.125" style="199" customWidth="1"/>
    <col min="6" max="6" width="18.125" style="199" hidden="1" customWidth="1" outlineLevel="1"/>
    <col min="7" max="7" width="18.125" style="199" customWidth="1" collapsed="1"/>
    <col min="8" max="12" width="18.125" style="199" customWidth="1"/>
    <col min="13" max="16384" width="9" style="199"/>
  </cols>
  <sheetData>
    <row r="1" spans="1:13" ht="22.5" customHeight="1">
      <c r="A1" s="200" t="s">
        <v>56</v>
      </c>
      <c r="B1" s="200"/>
      <c r="C1" s="200"/>
      <c r="D1" s="200"/>
      <c r="E1" s="200"/>
      <c r="F1" s="201" t="e">
        <f>#REF!</f>
        <v>#REF!</v>
      </c>
    </row>
    <row r="2" spans="1:13" ht="22.5" customHeight="1">
      <c r="A2" s="200" t="s">
        <v>57</v>
      </c>
      <c r="B2" s="200"/>
      <c r="C2" s="202">
        <v>282</v>
      </c>
      <c r="D2" s="200"/>
      <c r="E2" s="200"/>
      <c r="F2" s="200"/>
    </row>
    <row r="3" spans="1:13" ht="28.5" customHeight="1" thickBot="1">
      <c r="A3" s="43" t="s">
        <v>261</v>
      </c>
      <c r="B3" s="33"/>
      <c r="C3" s="33"/>
      <c r="D3" s="33"/>
      <c r="E3" s="33"/>
      <c r="F3" s="203"/>
      <c r="G3" s="33"/>
      <c r="H3" s="33"/>
      <c r="I3" s="33"/>
      <c r="J3" s="33"/>
      <c r="K3" s="33"/>
      <c r="L3" s="33"/>
      <c r="M3" s="33"/>
    </row>
    <row r="4" spans="1:13" s="205" customFormat="1" ht="28.5" customHeight="1">
      <c r="A4" s="295" t="s">
        <v>0</v>
      </c>
      <c r="B4" s="296"/>
      <c r="C4" s="296"/>
      <c r="D4" s="296" t="s">
        <v>14</v>
      </c>
      <c r="E4" s="296"/>
      <c r="F4" s="278" t="s">
        <v>15</v>
      </c>
      <c r="G4" s="298" t="s">
        <v>265</v>
      </c>
      <c r="H4" s="299"/>
      <c r="I4" s="299"/>
      <c r="J4" s="299"/>
      <c r="K4" s="300"/>
      <c r="L4" s="308" t="s">
        <v>19</v>
      </c>
      <c r="M4" s="204"/>
    </row>
    <row r="5" spans="1:13" s="205" customFormat="1" ht="28.5" customHeight="1" thickBot="1">
      <c r="A5" s="28" t="s">
        <v>20</v>
      </c>
      <c r="B5" s="171" t="s">
        <v>21</v>
      </c>
      <c r="C5" s="171" t="s">
        <v>22</v>
      </c>
      <c r="D5" s="171" t="s">
        <v>23</v>
      </c>
      <c r="E5" s="171" t="s">
        <v>24</v>
      </c>
      <c r="F5" s="279"/>
      <c r="G5" s="171">
        <v>2015</v>
      </c>
      <c r="H5" s="171">
        <f>G5+5</f>
        <v>2020</v>
      </c>
      <c r="I5" s="171">
        <f>H5+5</f>
        <v>2025</v>
      </c>
      <c r="J5" s="171">
        <f>I5+5</f>
        <v>2030</v>
      </c>
      <c r="K5" s="171">
        <f>J5+5</f>
        <v>2035</v>
      </c>
      <c r="L5" s="309"/>
      <c r="M5" s="204"/>
    </row>
    <row r="6" spans="1:13" ht="28.5" customHeight="1">
      <c r="A6" s="12">
        <v>1</v>
      </c>
      <c r="B6" s="13"/>
      <c r="C6" s="14" t="s">
        <v>25</v>
      </c>
      <c r="D6" s="15">
        <v>15999</v>
      </c>
      <c r="E6" s="15">
        <v>38395</v>
      </c>
      <c r="F6" s="16"/>
      <c r="G6" s="15">
        <f>ROUND('인구유입(NEW)'!AK4*(가정용수!$C$2/1000),0)</f>
        <v>0</v>
      </c>
      <c r="H6" s="15">
        <f>ROUND('인구유입(NEW)'!AL4*(가정용수!$C$2/1000),0)</f>
        <v>4845</v>
      </c>
      <c r="I6" s="15">
        <f>ROUND('인구유입(NEW)'!AM4*(가정용수!$C$2/1000),0)</f>
        <v>5982</v>
      </c>
      <c r="J6" s="15">
        <f>ROUND('인구유입(NEW)'!AN4*(가정용수!$C$2/1000),0)</f>
        <v>0</v>
      </c>
      <c r="K6" s="15">
        <f>ROUND('인구유입(NEW)'!AO4*(가정용수!$C$2/1000),0)</f>
        <v>0</v>
      </c>
      <c r="L6" s="17">
        <f>SUM(G6:K6)</f>
        <v>10827</v>
      </c>
      <c r="M6" s="71"/>
    </row>
    <row r="7" spans="1:13" ht="28.5" customHeight="1">
      <c r="A7" s="6">
        <v>2</v>
      </c>
      <c r="B7" s="2"/>
      <c r="C7" s="3" t="s">
        <v>26</v>
      </c>
      <c r="D7" s="4">
        <v>17220</v>
      </c>
      <c r="E7" s="4">
        <v>40207</v>
      </c>
      <c r="F7" s="5"/>
      <c r="G7" s="15">
        <f>ROUND('인구유입(NEW)'!AK5*(가정용수!$C$2/1000),0)</f>
        <v>1370</v>
      </c>
      <c r="H7" s="15">
        <f>ROUND('인구유입(NEW)'!AL5*(가정용수!$C$2/1000),0)</f>
        <v>4301</v>
      </c>
      <c r="I7" s="15">
        <f>ROUNDUP('인구유입(NEW)'!AM5*(가정용수!$C$2/1000),0)</f>
        <v>5669</v>
      </c>
      <c r="J7" s="15">
        <f>ROUND('인구유입(NEW)'!AN5*(가정용수!$C$2/1000),0)</f>
        <v>0</v>
      </c>
      <c r="K7" s="15">
        <f>ROUND('인구유입(NEW)'!AO5*(가정용수!$C$2/1000),0)</f>
        <v>0</v>
      </c>
      <c r="L7" s="7">
        <f>SUM(G7:K7)</f>
        <v>11340</v>
      </c>
      <c r="M7" s="71"/>
    </row>
    <row r="8" spans="1:13" ht="28.5" customHeight="1">
      <c r="A8" s="6">
        <v>3</v>
      </c>
      <c r="B8" s="2"/>
      <c r="C8" s="3" t="s">
        <v>27</v>
      </c>
      <c r="D8" s="4">
        <v>1425</v>
      </c>
      <c r="E8" s="4">
        <v>3420</v>
      </c>
      <c r="F8" s="5"/>
      <c r="G8" s="15">
        <f>ROUND('인구유입(NEW)'!AK6*(가정용수!$C$2/1000),0)</f>
        <v>39</v>
      </c>
      <c r="H8" s="15">
        <f>ROUND('인구유입(NEW)'!AL6*(가정용수!$C$2/1000),0)</f>
        <v>926</v>
      </c>
      <c r="I8" s="15">
        <f>ROUND('인구유입(NEW)'!AM6*(가정용수!$C$2/1000),0)</f>
        <v>0</v>
      </c>
      <c r="J8" s="15">
        <f>ROUND('인구유입(NEW)'!AN6*(가정용수!$C$2/1000),0)</f>
        <v>0</v>
      </c>
      <c r="K8" s="15">
        <f>ROUND('인구유입(NEW)'!AO6*(가정용수!$C$2/1000),0)</f>
        <v>0</v>
      </c>
      <c r="L8" s="7">
        <f>SUM(G8:K8)</f>
        <v>965</v>
      </c>
      <c r="M8" s="71"/>
    </row>
    <row r="9" spans="1:13" ht="28.5" customHeight="1">
      <c r="A9" s="6">
        <v>4</v>
      </c>
      <c r="B9" s="2"/>
      <c r="C9" s="3" t="s">
        <v>28</v>
      </c>
      <c r="D9" s="4">
        <v>5759</v>
      </c>
      <c r="E9" s="4">
        <v>13821</v>
      </c>
      <c r="F9" s="5"/>
      <c r="G9" s="15">
        <f>ROUND('인구유입(NEW)'!AK7*(가정용수!$C$2/1000),0)</f>
        <v>1680</v>
      </c>
      <c r="H9" s="15">
        <f>ROUNDDOWN('인구유입(NEW)'!AL7*(가정용수!$C$2/1000),0)</f>
        <v>2217</v>
      </c>
      <c r="I9" s="15">
        <f>ROUND('인구유입(NEW)'!AM7*(가정용수!$C$2/1000),0)</f>
        <v>0</v>
      </c>
      <c r="J9" s="15">
        <f>ROUND('인구유입(NEW)'!AN7*(가정용수!$C$2/1000),0)</f>
        <v>0</v>
      </c>
      <c r="K9" s="15">
        <f>ROUND('인구유입(NEW)'!AO7*(가정용수!$C$2/1000),0)</f>
        <v>0</v>
      </c>
      <c r="L9" s="7">
        <f>SUM(G9:K9)</f>
        <v>3897</v>
      </c>
      <c r="M9" s="71"/>
    </row>
    <row r="10" spans="1:13" ht="28.5" customHeight="1" thickBot="1">
      <c r="A10" s="18">
        <v>5</v>
      </c>
      <c r="B10" s="19"/>
      <c r="C10" s="20" t="s">
        <v>29</v>
      </c>
      <c r="D10" s="21">
        <v>1334</v>
      </c>
      <c r="E10" s="21">
        <v>3201</v>
      </c>
      <c r="F10" s="22"/>
      <c r="G10" s="15">
        <f>ROUND('인구유입(NEW)'!AK8*(가정용수!$C$2/1000),0)</f>
        <v>0</v>
      </c>
      <c r="H10" s="15">
        <f>ROUND('인구유입(NEW)'!AL8*(가정용수!$C$2/1000),0)</f>
        <v>451</v>
      </c>
      <c r="I10" s="15">
        <f>ROUND('인구유입(NEW)'!AM8*(가정용수!$C$2/1000),0)</f>
        <v>451</v>
      </c>
      <c r="J10" s="15">
        <f>ROUND('인구유입(NEW)'!AN8*(가정용수!$C$2/1000),0)</f>
        <v>0</v>
      </c>
      <c r="K10" s="15">
        <f>ROUND('인구유입(NEW)'!AO8*(가정용수!$C$2/1000),0)</f>
        <v>0</v>
      </c>
      <c r="L10" s="23">
        <f>SUM(G10:K10)</f>
        <v>902</v>
      </c>
      <c r="M10" s="71"/>
    </row>
    <row r="11" spans="1:13" s="1" customFormat="1" ht="28.5" customHeight="1">
      <c r="A11" s="291" t="s">
        <v>30</v>
      </c>
      <c r="B11" s="292"/>
      <c r="C11" s="292"/>
      <c r="D11" s="25">
        <f>SUM(D6:D10)</f>
        <v>41737</v>
      </c>
      <c r="E11" s="25">
        <f>SUM(E6:E10)</f>
        <v>99044</v>
      </c>
      <c r="F11" s="25"/>
      <c r="G11" s="26">
        <f t="shared" ref="G11:L11" si="0">SUM(G6:G10)</f>
        <v>3089</v>
      </c>
      <c r="H11" s="26">
        <f t="shared" si="0"/>
        <v>12740</v>
      </c>
      <c r="I11" s="26">
        <f t="shared" si="0"/>
        <v>12102</v>
      </c>
      <c r="J11" s="26">
        <f t="shared" si="0"/>
        <v>0</v>
      </c>
      <c r="K11" s="26">
        <f t="shared" si="0"/>
        <v>0</v>
      </c>
      <c r="L11" s="27">
        <f t="shared" si="0"/>
        <v>27931</v>
      </c>
      <c r="M11" s="72"/>
    </row>
    <row r="12" spans="1:13" ht="28.5" customHeight="1" thickBot="1">
      <c r="A12" s="293" t="s">
        <v>31</v>
      </c>
      <c r="B12" s="294"/>
      <c r="C12" s="294"/>
      <c r="D12" s="9"/>
      <c r="E12" s="9"/>
      <c r="F12" s="9"/>
      <c r="G12" s="10"/>
      <c r="H12" s="10">
        <f>G11+H11</f>
        <v>15829</v>
      </c>
      <c r="I12" s="10">
        <f>H12+I11</f>
        <v>27931</v>
      </c>
      <c r="J12" s="10">
        <f>I12+J11</f>
        <v>27931</v>
      </c>
      <c r="K12" s="10">
        <f>J12+K11</f>
        <v>27931</v>
      </c>
      <c r="L12" s="11"/>
      <c r="M12" s="72"/>
    </row>
    <row r="13" spans="1:13" ht="28.5" customHeight="1">
      <c r="A13" s="38"/>
      <c r="B13" s="38"/>
      <c r="C13" s="38"/>
      <c r="D13" s="107"/>
      <c r="E13" s="107"/>
      <c r="F13" s="107"/>
      <c r="G13" s="108"/>
      <c r="H13" s="108"/>
      <c r="I13" s="108"/>
      <c r="J13" s="108"/>
      <c r="K13" s="108"/>
      <c r="L13" s="108"/>
      <c r="M13" s="72"/>
    </row>
    <row r="14" spans="1:13" ht="28.5" customHeight="1" thickBot="1">
      <c r="A14" s="43" t="s">
        <v>238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205" customFormat="1" ht="28.5" customHeight="1">
      <c r="A15" s="295" t="s">
        <v>0</v>
      </c>
      <c r="B15" s="296"/>
      <c r="C15" s="296"/>
      <c r="D15" s="296" t="s">
        <v>14</v>
      </c>
      <c r="E15" s="296"/>
      <c r="F15" s="278" t="s">
        <v>15</v>
      </c>
      <c r="G15" s="298" t="s">
        <v>265</v>
      </c>
      <c r="H15" s="299"/>
      <c r="I15" s="299"/>
      <c r="J15" s="299"/>
      <c r="K15" s="300"/>
      <c r="L15" s="308" t="s">
        <v>80</v>
      </c>
      <c r="M15" s="204"/>
    </row>
    <row r="16" spans="1:13" s="205" customFormat="1" ht="28.5" customHeight="1" thickBot="1">
      <c r="A16" s="28" t="s">
        <v>20</v>
      </c>
      <c r="B16" s="171" t="s">
        <v>21</v>
      </c>
      <c r="C16" s="171" t="s">
        <v>22</v>
      </c>
      <c r="D16" s="171" t="s">
        <v>23</v>
      </c>
      <c r="E16" s="171" t="s">
        <v>24</v>
      </c>
      <c r="F16" s="279"/>
      <c r="G16" s="171">
        <v>2015</v>
      </c>
      <c r="H16" s="171">
        <f>G16+5</f>
        <v>2020</v>
      </c>
      <c r="I16" s="171">
        <f>H16+5</f>
        <v>2025</v>
      </c>
      <c r="J16" s="171">
        <f>I16+5</f>
        <v>2030</v>
      </c>
      <c r="K16" s="171">
        <f>J16+5</f>
        <v>2035</v>
      </c>
      <c r="L16" s="309"/>
      <c r="M16" s="204"/>
    </row>
    <row r="17" spans="1:13" ht="28.5" customHeight="1">
      <c r="A17" s="12">
        <v>1</v>
      </c>
      <c r="B17" s="13"/>
      <c r="C17" s="14" t="s">
        <v>25</v>
      </c>
      <c r="D17" s="15">
        <v>15999</v>
      </c>
      <c r="E17" s="15">
        <v>38395</v>
      </c>
      <c r="F17" s="16"/>
      <c r="G17" s="15">
        <f>SUM(G6)</f>
        <v>0</v>
      </c>
      <c r="H17" s="15">
        <f>SUM($G6:H6)</f>
        <v>4845</v>
      </c>
      <c r="I17" s="15">
        <f>SUM($G6:I6)</f>
        <v>10827</v>
      </c>
      <c r="J17" s="15">
        <f>SUM($G6:J6)</f>
        <v>10827</v>
      </c>
      <c r="K17" s="15">
        <f>SUM($G6:K6)</f>
        <v>10827</v>
      </c>
      <c r="L17" s="17"/>
      <c r="M17" s="71"/>
    </row>
    <row r="18" spans="1:13" ht="28.5" customHeight="1">
      <c r="A18" s="6">
        <v>2</v>
      </c>
      <c r="B18" s="2"/>
      <c r="C18" s="3" t="s">
        <v>26</v>
      </c>
      <c r="D18" s="4">
        <v>17220</v>
      </c>
      <c r="E18" s="4">
        <v>40207</v>
      </c>
      <c r="F18" s="5"/>
      <c r="G18" s="15">
        <f>SUM(G7)</f>
        <v>1370</v>
      </c>
      <c r="H18" s="15">
        <f>SUM($G7:H7)</f>
        <v>5671</v>
      </c>
      <c r="I18" s="15">
        <f>SUM($G7:I7)</f>
        <v>11340</v>
      </c>
      <c r="J18" s="15">
        <f>SUM($G7:J7)</f>
        <v>11340</v>
      </c>
      <c r="K18" s="15">
        <f>SUM($G7:K7)</f>
        <v>11340</v>
      </c>
      <c r="L18" s="7"/>
      <c r="M18" s="71"/>
    </row>
    <row r="19" spans="1:13" ht="28.5" customHeight="1">
      <c r="A19" s="6">
        <v>3</v>
      </c>
      <c r="B19" s="2"/>
      <c r="C19" s="3" t="s">
        <v>27</v>
      </c>
      <c r="D19" s="4">
        <v>1425</v>
      </c>
      <c r="E19" s="4">
        <v>3420</v>
      </c>
      <c r="F19" s="5"/>
      <c r="G19" s="15">
        <f>SUM(G8)</f>
        <v>39</v>
      </c>
      <c r="H19" s="15">
        <f>SUM($G8:H8)</f>
        <v>965</v>
      </c>
      <c r="I19" s="15">
        <f>SUM($G8:I8)</f>
        <v>965</v>
      </c>
      <c r="J19" s="15">
        <f>SUM($G8:J8)</f>
        <v>965</v>
      </c>
      <c r="K19" s="15">
        <f>SUM($G8:K8)</f>
        <v>965</v>
      </c>
      <c r="L19" s="7"/>
      <c r="M19" s="71"/>
    </row>
    <row r="20" spans="1:13" ht="28.5" customHeight="1">
      <c r="A20" s="6">
        <v>4</v>
      </c>
      <c r="B20" s="2"/>
      <c r="C20" s="3" t="s">
        <v>28</v>
      </c>
      <c r="D20" s="4">
        <v>5759</v>
      </c>
      <c r="E20" s="4">
        <v>13821</v>
      </c>
      <c r="F20" s="5"/>
      <c r="G20" s="15">
        <f>SUM(G9)</f>
        <v>1680</v>
      </c>
      <c r="H20" s="15">
        <f>SUM($G9:H9)</f>
        <v>3897</v>
      </c>
      <c r="I20" s="15">
        <f>SUM($G9:I9)</f>
        <v>3897</v>
      </c>
      <c r="J20" s="15">
        <f>SUM($G9:J9)</f>
        <v>3897</v>
      </c>
      <c r="K20" s="15">
        <f>SUM($G9:K9)</f>
        <v>3897</v>
      </c>
      <c r="L20" s="7"/>
      <c r="M20" s="71"/>
    </row>
    <row r="21" spans="1:13" ht="28.5" customHeight="1" thickBot="1">
      <c r="A21" s="18">
        <v>5</v>
      </c>
      <c r="B21" s="19"/>
      <c r="C21" s="20" t="s">
        <v>29</v>
      </c>
      <c r="D21" s="21">
        <v>1334</v>
      </c>
      <c r="E21" s="21">
        <v>3201</v>
      </c>
      <c r="F21" s="22"/>
      <c r="G21" s="15">
        <f>SUM(G10)</f>
        <v>0</v>
      </c>
      <c r="H21" s="15">
        <f>SUM($G10:H10)</f>
        <v>451</v>
      </c>
      <c r="I21" s="15">
        <f>SUM($G10:I10)</f>
        <v>902</v>
      </c>
      <c r="J21" s="15">
        <f>SUM($G10:J10)</f>
        <v>902</v>
      </c>
      <c r="K21" s="15">
        <f>SUM($G10:K10)</f>
        <v>902</v>
      </c>
      <c r="L21" s="23"/>
      <c r="M21" s="71"/>
    </row>
    <row r="22" spans="1:13" s="1" customFormat="1" ht="28.5" customHeight="1" thickBot="1">
      <c r="A22" s="310" t="s">
        <v>30</v>
      </c>
      <c r="B22" s="311"/>
      <c r="C22" s="311"/>
      <c r="D22" s="152">
        <f>SUM(D17:D21)</f>
        <v>41737</v>
      </c>
      <c r="E22" s="152">
        <f>SUM(E17:E21)</f>
        <v>99044</v>
      </c>
      <c r="F22" s="152"/>
      <c r="G22" s="153">
        <f>SUM(G17:G21)</f>
        <v>3089</v>
      </c>
      <c r="H22" s="153">
        <f>SUM(H17:H21)</f>
        <v>15829</v>
      </c>
      <c r="I22" s="153">
        <f>SUM(I17:I21)</f>
        <v>27931</v>
      </c>
      <c r="J22" s="153">
        <f>SUM(J17:J21)</f>
        <v>27931</v>
      </c>
      <c r="K22" s="153">
        <f>SUM(K17:K21)</f>
        <v>27931</v>
      </c>
      <c r="L22" s="154"/>
      <c r="M22" s="72"/>
    </row>
    <row r="23" spans="1:13" ht="28.5" customHeight="1">
      <c r="A23" s="38"/>
      <c r="B23" s="38"/>
      <c r="C23" s="38"/>
      <c r="D23" s="107"/>
      <c r="E23" s="107"/>
      <c r="L23" s="108"/>
      <c r="M23" s="72"/>
    </row>
    <row r="24" spans="1:13" ht="28.5" customHeight="1" thickBot="1">
      <c r="A24" s="43" t="s">
        <v>239</v>
      </c>
    </row>
    <row r="25" spans="1:13" ht="28.5" customHeight="1">
      <c r="A25" s="342" t="s">
        <v>0</v>
      </c>
      <c r="B25" s="343"/>
      <c r="C25" s="334" t="s">
        <v>61</v>
      </c>
      <c r="D25" s="334"/>
      <c r="E25" s="334" t="s">
        <v>233</v>
      </c>
      <c r="F25" s="334"/>
      <c r="G25" s="334" t="s">
        <v>237</v>
      </c>
      <c r="H25" s="334"/>
      <c r="I25" s="334" t="s">
        <v>234</v>
      </c>
      <c r="J25" s="334"/>
      <c r="K25" s="334" t="s">
        <v>235</v>
      </c>
      <c r="L25" s="335"/>
    </row>
    <row r="26" spans="1:13" ht="28.5" customHeight="1" thickBot="1">
      <c r="A26" s="344"/>
      <c r="B26" s="345"/>
      <c r="C26" s="319">
        <v>2015</v>
      </c>
      <c r="D26" s="319"/>
      <c r="E26" s="319">
        <f>C26+5</f>
        <v>2020</v>
      </c>
      <c r="F26" s="319"/>
      <c r="G26" s="319">
        <f>E26+5</f>
        <v>2025</v>
      </c>
      <c r="H26" s="319"/>
      <c r="I26" s="319">
        <f>G26+5</f>
        <v>2030</v>
      </c>
      <c r="J26" s="319"/>
      <c r="K26" s="319">
        <f>I26+5</f>
        <v>2035</v>
      </c>
      <c r="L26" s="336"/>
    </row>
    <row r="27" spans="1:13" ht="28.5" customHeight="1">
      <c r="A27" s="337" t="s">
        <v>25</v>
      </c>
      <c r="B27" s="338"/>
      <c r="C27" s="320">
        <f>SUM(G17)</f>
        <v>0</v>
      </c>
      <c r="D27" s="321"/>
      <c r="E27" s="320">
        <f>SUM(H17)</f>
        <v>4845</v>
      </c>
      <c r="F27" s="321"/>
      <c r="G27" s="320">
        <f>SUM(I17)</f>
        <v>10827</v>
      </c>
      <c r="H27" s="321"/>
      <c r="I27" s="320">
        <f>SUM(J17)</f>
        <v>10827</v>
      </c>
      <c r="J27" s="321"/>
      <c r="K27" s="320">
        <f>SUM(K17)</f>
        <v>10827</v>
      </c>
      <c r="L27" s="346"/>
    </row>
    <row r="28" spans="1:13" ht="28.5" customHeight="1">
      <c r="A28" s="328" t="s">
        <v>26</v>
      </c>
      <c r="B28" s="329"/>
      <c r="C28" s="322">
        <f>SUM(G18)</f>
        <v>1370</v>
      </c>
      <c r="D28" s="323"/>
      <c r="E28" s="322">
        <f>SUM(H18)</f>
        <v>5671</v>
      </c>
      <c r="F28" s="323"/>
      <c r="G28" s="322">
        <f>SUM(I18)</f>
        <v>11340</v>
      </c>
      <c r="H28" s="323"/>
      <c r="I28" s="322">
        <f>SUM(J18)</f>
        <v>11340</v>
      </c>
      <c r="J28" s="323"/>
      <c r="K28" s="322">
        <f>SUM(K18)</f>
        <v>11340</v>
      </c>
      <c r="L28" s="339"/>
    </row>
    <row r="29" spans="1:13" ht="28.5" customHeight="1">
      <c r="A29" s="328" t="s">
        <v>27</v>
      </c>
      <c r="B29" s="329"/>
      <c r="C29" s="322">
        <f>SUM(G19)</f>
        <v>39</v>
      </c>
      <c r="D29" s="323"/>
      <c r="E29" s="322">
        <f>SUM(H19)</f>
        <v>965</v>
      </c>
      <c r="F29" s="323"/>
      <c r="G29" s="322">
        <f>SUM(I19)</f>
        <v>965</v>
      </c>
      <c r="H29" s="323"/>
      <c r="I29" s="322">
        <f>SUM(J19)</f>
        <v>965</v>
      </c>
      <c r="J29" s="323"/>
      <c r="K29" s="322">
        <f>SUM(K19)</f>
        <v>965</v>
      </c>
      <c r="L29" s="339"/>
    </row>
    <row r="30" spans="1:13" ht="28.5" customHeight="1">
      <c r="A30" s="328" t="s">
        <v>28</v>
      </c>
      <c r="B30" s="329"/>
      <c r="C30" s="322">
        <f>SUM(G20)</f>
        <v>1680</v>
      </c>
      <c r="D30" s="323"/>
      <c r="E30" s="322">
        <f>SUM(H20)</f>
        <v>3897</v>
      </c>
      <c r="F30" s="323"/>
      <c r="G30" s="322">
        <f>SUM(I20)</f>
        <v>3897</v>
      </c>
      <c r="H30" s="323"/>
      <c r="I30" s="322">
        <f>SUM(J20)</f>
        <v>3897</v>
      </c>
      <c r="J30" s="323"/>
      <c r="K30" s="322">
        <f>SUM(K20)</f>
        <v>3897</v>
      </c>
      <c r="L30" s="339"/>
    </row>
    <row r="31" spans="1:13" ht="28.5" customHeight="1" thickBot="1">
      <c r="A31" s="330" t="s">
        <v>29</v>
      </c>
      <c r="B31" s="331"/>
      <c r="C31" s="324">
        <f>SUM(G21)</f>
        <v>0</v>
      </c>
      <c r="D31" s="325"/>
      <c r="E31" s="324">
        <f>SUM(H21)</f>
        <v>451</v>
      </c>
      <c r="F31" s="325"/>
      <c r="G31" s="324">
        <f>SUM(I21)</f>
        <v>902</v>
      </c>
      <c r="H31" s="325"/>
      <c r="I31" s="324">
        <f>SUM(J21)</f>
        <v>902</v>
      </c>
      <c r="J31" s="325"/>
      <c r="K31" s="324">
        <f>SUM(K21)</f>
        <v>902</v>
      </c>
      <c r="L31" s="340"/>
    </row>
    <row r="32" spans="1:13" ht="28.5" customHeight="1" thickBot="1">
      <c r="A32" s="332" t="s">
        <v>62</v>
      </c>
      <c r="B32" s="333"/>
      <c r="C32" s="326">
        <f>SUM(C27:D31)</f>
        <v>3089</v>
      </c>
      <c r="D32" s="327"/>
      <c r="E32" s="326">
        <f>SUM(E27:F31)</f>
        <v>15829</v>
      </c>
      <c r="F32" s="327"/>
      <c r="G32" s="326">
        <f>SUM(G27:H31)</f>
        <v>27931</v>
      </c>
      <c r="H32" s="327"/>
      <c r="I32" s="326">
        <f>SUM(I27:J31)</f>
        <v>27931</v>
      </c>
      <c r="J32" s="327"/>
      <c r="K32" s="326">
        <f>SUM(K27:L31)</f>
        <v>27931</v>
      </c>
      <c r="L32" s="341"/>
    </row>
  </sheetData>
  <mergeCells count="60">
    <mergeCell ref="K25:L25"/>
    <mergeCell ref="I26:J26"/>
    <mergeCell ref="K26:L26"/>
    <mergeCell ref="C27:D27"/>
    <mergeCell ref="E27:F27"/>
    <mergeCell ref="G27:H27"/>
    <mergeCell ref="I27:J27"/>
    <mergeCell ref="K27:L27"/>
    <mergeCell ref="C25:D25"/>
    <mergeCell ref="E25:F25"/>
    <mergeCell ref="G25:H25"/>
    <mergeCell ref="C26:D26"/>
    <mergeCell ref="E26:F26"/>
    <mergeCell ref="G26:H26"/>
    <mergeCell ref="K29:L29"/>
    <mergeCell ref="A30:B30"/>
    <mergeCell ref="C30:D30"/>
    <mergeCell ref="E30:F30"/>
    <mergeCell ref="G28:H28"/>
    <mergeCell ref="I28:J28"/>
    <mergeCell ref="K28:L28"/>
    <mergeCell ref="A29:B29"/>
    <mergeCell ref="C29:D29"/>
    <mergeCell ref="E29:F29"/>
    <mergeCell ref="G29:H29"/>
    <mergeCell ref="I29:J29"/>
    <mergeCell ref="A32:B32"/>
    <mergeCell ref="C32:D32"/>
    <mergeCell ref="E32:F32"/>
    <mergeCell ref="A28:B28"/>
    <mergeCell ref="C28:D28"/>
    <mergeCell ref="A31:B31"/>
    <mergeCell ref="C31:D31"/>
    <mergeCell ref="E31:F31"/>
    <mergeCell ref="E28:F28"/>
    <mergeCell ref="I31:J31"/>
    <mergeCell ref="K31:L31"/>
    <mergeCell ref="G32:H32"/>
    <mergeCell ref="I32:J32"/>
    <mergeCell ref="K30:L30"/>
    <mergeCell ref="K32:L32"/>
    <mergeCell ref="G31:H31"/>
    <mergeCell ref="G30:H30"/>
    <mergeCell ref="I30:J30"/>
    <mergeCell ref="A22:C22"/>
    <mergeCell ref="A27:B27"/>
    <mergeCell ref="A25:B26"/>
    <mergeCell ref="L4:L5"/>
    <mergeCell ref="A11:C11"/>
    <mergeCell ref="A12:C12"/>
    <mergeCell ref="A15:C15"/>
    <mergeCell ref="F15:F16"/>
    <mergeCell ref="A4:C4"/>
    <mergeCell ref="D4:E4"/>
    <mergeCell ref="D15:E15"/>
    <mergeCell ref="G4:K4"/>
    <mergeCell ref="G15:K15"/>
    <mergeCell ref="F4:F5"/>
    <mergeCell ref="L15:L16"/>
    <mergeCell ref="I25:J25"/>
  </mergeCells>
  <phoneticPr fontId="6" type="noConversion"/>
  <pageMargins left="0.98425196850393704" right="0.98425196850393704" top="0.98425196850393704" bottom="0.98425196850393704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72"/>
  <sheetViews>
    <sheetView view="pageBreakPreview" topLeftCell="A19" zoomScale="85" zoomScaleNormal="70" zoomScaleSheetLayoutView="85" workbookViewId="0">
      <selection activeCell="N20" sqref="N20"/>
    </sheetView>
  </sheetViews>
  <sheetFormatPr defaultRowHeight="13.5" outlineLevelCol="1"/>
  <cols>
    <col min="1" max="1" width="18.125" style="199" customWidth="1"/>
    <col min="2" max="2" width="18.125" style="199" hidden="1" customWidth="1" outlineLevel="1"/>
    <col min="3" max="3" width="18.125" style="199" customWidth="1" collapsed="1"/>
    <col min="4" max="5" width="18.125" style="199" customWidth="1"/>
    <col min="6" max="6" width="18.125" style="199" hidden="1" customWidth="1" outlineLevel="1"/>
    <col min="7" max="7" width="18.125" style="199" customWidth="1" collapsed="1"/>
    <col min="8" max="12" width="18.125" style="199" customWidth="1"/>
    <col min="13" max="13" width="15" style="199" customWidth="1"/>
    <col min="14" max="14" width="10.375" style="199" bestFit="1" customWidth="1"/>
    <col min="15" max="16384" width="9" style="199"/>
  </cols>
  <sheetData>
    <row r="1" spans="1:14" ht="22.5" customHeight="1">
      <c r="A1" s="200" t="s">
        <v>56</v>
      </c>
      <c r="B1" s="200"/>
      <c r="C1" s="200"/>
      <c r="D1" s="200"/>
      <c r="E1" s="200"/>
      <c r="F1" s="201" t="e">
        <f>#REF!</f>
        <v>#REF!</v>
      </c>
    </row>
    <row r="2" spans="1:14" ht="22.5" customHeight="1">
      <c r="A2" s="200" t="s">
        <v>57</v>
      </c>
      <c r="B2" s="200"/>
      <c r="C2" s="202">
        <v>147</v>
      </c>
      <c r="D2" s="200"/>
      <c r="E2" s="200"/>
      <c r="F2" s="200"/>
    </row>
    <row r="3" spans="1:14" ht="28.5" customHeight="1" thickBot="1">
      <c r="A3" s="43" t="s">
        <v>260</v>
      </c>
      <c r="B3" s="33"/>
      <c r="C3" s="33"/>
      <c r="D3" s="33"/>
      <c r="E3" s="33"/>
      <c r="F3" s="203"/>
      <c r="G3" s="33"/>
      <c r="H3" s="33"/>
      <c r="I3" s="33"/>
      <c r="J3" s="33"/>
      <c r="K3" s="33"/>
      <c r="L3" s="33"/>
      <c r="M3" s="33"/>
    </row>
    <row r="4" spans="1:14" s="205" customFormat="1" ht="28.5" customHeight="1">
      <c r="A4" s="295" t="s">
        <v>0</v>
      </c>
      <c r="B4" s="296"/>
      <c r="C4" s="296"/>
      <c r="D4" s="296" t="s">
        <v>14</v>
      </c>
      <c r="E4" s="296"/>
      <c r="F4" s="278" t="s">
        <v>15</v>
      </c>
      <c r="G4" s="298" t="s">
        <v>265</v>
      </c>
      <c r="H4" s="299"/>
      <c r="I4" s="299"/>
      <c r="J4" s="299"/>
      <c r="K4" s="300"/>
      <c r="L4" s="308" t="s">
        <v>19</v>
      </c>
      <c r="M4" s="204"/>
    </row>
    <row r="5" spans="1:14" s="205" customFormat="1" ht="28.5" customHeight="1" thickBot="1">
      <c r="A5" s="28" t="s">
        <v>20</v>
      </c>
      <c r="B5" s="171" t="s">
        <v>21</v>
      </c>
      <c r="C5" s="171" t="s">
        <v>22</v>
      </c>
      <c r="D5" s="171" t="s">
        <v>23</v>
      </c>
      <c r="E5" s="171" t="s">
        <v>24</v>
      </c>
      <c r="F5" s="279"/>
      <c r="G5" s="171">
        <v>2015</v>
      </c>
      <c r="H5" s="171">
        <f>G5+5</f>
        <v>2020</v>
      </c>
      <c r="I5" s="171">
        <f>H5+5</f>
        <v>2025</v>
      </c>
      <c r="J5" s="171">
        <f>I5+5</f>
        <v>2030</v>
      </c>
      <c r="K5" s="171">
        <f>J5+5</f>
        <v>2035</v>
      </c>
      <c r="L5" s="309"/>
      <c r="M5" s="204" t="s">
        <v>230</v>
      </c>
    </row>
    <row r="6" spans="1:14" ht="28.5" customHeight="1">
      <c r="A6" s="12">
        <v>1</v>
      </c>
      <c r="B6" s="13"/>
      <c r="C6" s="14" t="s">
        <v>25</v>
      </c>
      <c r="D6" s="15">
        <v>15999</v>
      </c>
      <c r="E6" s="15">
        <v>38395</v>
      </c>
      <c r="F6" s="16"/>
      <c r="G6" s="15">
        <f t="shared" ref="G6:K10" si="0">G59</f>
        <v>0</v>
      </c>
      <c r="H6" s="15">
        <f>H59</f>
        <v>391</v>
      </c>
      <c r="I6" s="15">
        <f t="shared" si="0"/>
        <v>299</v>
      </c>
      <c r="J6" s="15">
        <f t="shared" si="0"/>
        <v>0</v>
      </c>
      <c r="K6" s="15">
        <f t="shared" si="0"/>
        <v>0</v>
      </c>
      <c r="L6" s="17">
        <f>SUM(G6:K6)</f>
        <v>690</v>
      </c>
      <c r="M6" s="206">
        <f>내포신도시_비가정용수량!C4</f>
        <v>690</v>
      </c>
      <c r="N6" s="207">
        <f t="shared" ref="N6:N11" si="1">L6/M6</f>
        <v>1</v>
      </c>
    </row>
    <row r="7" spans="1:14" ht="28.5" customHeight="1">
      <c r="A7" s="6">
        <v>2</v>
      </c>
      <c r="B7" s="2"/>
      <c r="C7" s="3" t="s">
        <v>26</v>
      </c>
      <c r="D7" s="4">
        <v>17220</v>
      </c>
      <c r="E7" s="4">
        <v>40207</v>
      </c>
      <c r="F7" s="5"/>
      <c r="G7" s="15">
        <f t="shared" si="0"/>
        <v>714</v>
      </c>
      <c r="H7" s="15">
        <f t="shared" si="0"/>
        <v>-154</v>
      </c>
      <c r="I7" s="15">
        <f t="shared" si="0"/>
        <v>428</v>
      </c>
      <c r="J7" s="15">
        <f t="shared" si="0"/>
        <v>0</v>
      </c>
      <c r="K7" s="15">
        <f t="shared" si="0"/>
        <v>0</v>
      </c>
      <c r="L7" s="7">
        <f>SUM(G7:K7)</f>
        <v>988</v>
      </c>
      <c r="M7" s="206">
        <f>내포신도시_비가정용수량!C7</f>
        <v>988</v>
      </c>
      <c r="N7" s="207">
        <f t="shared" si="1"/>
        <v>1</v>
      </c>
    </row>
    <row r="8" spans="1:14" ht="28.5" customHeight="1">
      <c r="A8" s="6">
        <v>3</v>
      </c>
      <c r="B8" s="2"/>
      <c r="C8" s="3" t="s">
        <v>27</v>
      </c>
      <c r="D8" s="4">
        <v>1425</v>
      </c>
      <c r="E8" s="4">
        <v>3420</v>
      </c>
      <c r="F8" s="5"/>
      <c r="G8" s="15">
        <f t="shared" si="0"/>
        <v>20</v>
      </c>
      <c r="H8" s="15">
        <f t="shared" si="0"/>
        <v>2364</v>
      </c>
      <c r="I8" s="15">
        <f t="shared" si="0"/>
        <v>1822</v>
      </c>
      <c r="J8" s="15">
        <f t="shared" si="0"/>
        <v>0</v>
      </c>
      <c r="K8" s="15">
        <f t="shared" si="0"/>
        <v>0</v>
      </c>
      <c r="L8" s="7">
        <f>SUM(G8:K8)</f>
        <v>4206</v>
      </c>
      <c r="M8" s="206">
        <f>내포신도시_비가정용수량!C5</f>
        <v>4206</v>
      </c>
      <c r="N8" s="207">
        <f t="shared" si="1"/>
        <v>1</v>
      </c>
    </row>
    <row r="9" spans="1:14" ht="28.5" customHeight="1">
      <c r="A9" s="6">
        <v>4</v>
      </c>
      <c r="B9" s="2"/>
      <c r="C9" s="3" t="s">
        <v>28</v>
      </c>
      <c r="D9" s="4">
        <v>5759</v>
      </c>
      <c r="E9" s="4">
        <v>13821</v>
      </c>
      <c r="F9" s="5"/>
      <c r="G9" s="15">
        <f t="shared" si="0"/>
        <v>876</v>
      </c>
      <c r="H9" s="15">
        <f t="shared" si="0"/>
        <v>1968</v>
      </c>
      <c r="I9" s="15">
        <f t="shared" si="0"/>
        <v>2175</v>
      </c>
      <c r="J9" s="15">
        <f t="shared" si="0"/>
        <v>0</v>
      </c>
      <c r="K9" s="15">
        <f t="shared" si="0"/>
        <v>0</v>
      </c>
      <c r="L9" s="7">
        <f>SUM(G9:K9)</f>
        <v>5019</v>
      </c>
      <c r="M9" s="206">
        <f>내포신도시_비가정용수량!C6</f>
        <v>5019</v>
      </c>
      <c r="N9" s="207">
        <f t="shared" si="1"/>
        <v>1</v>
      </c>
    </row>
    <row r="10" spans="1:14" ht="28.5" customHeight="1" thickBot="1">
      <c r="A10" s="18">
        <v>5</v>
      </c>
      <c r="B10" s="19"/>
      <c r="C10" s="20" t="s">
        <v>29</v>
      </c>
      <c r="D10" s="21">
        <v>1334</v>
      </c>
      <c r="E10" s="21">
        <v>3201</v>
      </c>
      <c r="F10" s="22"/>
      <c r="G10" s="15">
        <f t="shared" si="0"/>
        <v>0</v>
      </c>
      <c r="H10" s="15">
        <f t="shared" si="0"/>
        <v>2072</v>
      </c>
      <c r="I10" s="15">
        <f t="shared" si="0"/>
        <v>1584</v>
      </c>
      <c r="J10" s="15">
        <f t="shared" si="0"/>
        <v>0</v>
      </c>
      <c r="K10" s="15">
        <f t="shared" si="0"/>
        <v>0</v>
      </c>
      <c r="L10" s="23">
        <f>SUM(G10:K10)</f>
        <v>3656</v>
      </c>
      <c r="M10" s="206">
        <f>내포신도시_비가정용수량!C8</f>
        <v>3656</v>
      </c>
      <c r="N10" s="207">
        <f t="shared" si="1"/>
        <v>1</v>
      </c>
    </row>
    <row r="11" spans="1:14" s="1" customFormat="1" ht="28.5" customHeight="1">
      <c r="A11" s="291" t="s">
        <v>30</v>
      </c>
      <c r="B11" s="292"/>
      <c r="C11" s="292"/>
      <c r="D11" s="25">
        <f>SUM(D6:D10)</f>
        <v>41737</v>
      </c>
      <c r="E11" s="25">
        <f>SUM(E6:E10)</f>
        <v>99044</v>
      </c>
      <c r="F11" s="25"/>
      <c r="G11" s="26">
        <f t="shared" ref="G11:M11" si="2">SUM(G6:G10)</f>
        <v>1610</v>
      </c>
      <c r="H11" s="26">
        <f t="shared" si="2"/>
        <v>6641</v>
      </c>
      <c r="I11" s="26">
        <f t="shared" si="2"/>
        <v>6308</v>
      </c>
      <c r="J11" s="26">
        <f t="shared" si="2"/>
        <v>0</v>
      </c>
      <c r="K11" s="26">
        <f t="shared" si="2"/>
        <v>0</v>
      </c>
      <c r="L11" s="27">
        <f t="shared" si="2"/>
        <v>14559</v>
      </c>
      <c r="M11" s="208">
        <f t="shared" si="2"/>
        <v>14559</v>
      </c>
      <c r="N11" s="207">
        <f t="shared" si="1"/>
        <v>1</v>
      </c>
    </row>
    <row r="12" spans="1:14" ht="28.5" customHeight="1" thickBot="1">
      <c r="A12" s="293" t="s">
        <v>31</v>
      </c>
      <c r="B12" s="294"/>
      <c r="C12" s="294"/>
      <c r="D12" s="9"/>
      <c r="E12" s="9"/>
      <c r="F12" s="9"/>
      <c r="G12" s="10"/>
      <c r="H12" s="10">
        <f>G11+H11</f>
        <v>8251</v>
      </c>
      <c r="I12" s="10">
        <f>H12+I11</f>
        <v>14559</v>
      </c>
      <c r="J12" s="10">
        <f>I12+J11</f>
        <v>14559</v>
      </c>
      <c r="K12" s="10">
        <f>J12+K11</f>
        <v>14559</v>
      </c>
      <c r="L12" s="11"/>
      <c r="M12" s="72"/>
      <c r="N12" s="198"/>
    </row>
    <row r="13" spans="1:14" ht="28.5" customHeight="1">
      <c r="A13" s="38"/>
      <c r="B13" s="38"/>
      <c r="C13" s="38"/>
      <c r="D13" s="107"/>
      <c r="E13" s="107"/>
      <c r="F13" s="107"/>
      <c r="G13" s="108"/>
      <c r="H13" s="108"/>
      <c r="I13" s="108"/>
      <c r="J13" s="108"/>
      <c r="K13" s="108"/>
      <c r="L13" s="108"/>
    </row>
    <row r="14" spans="1:14" ht="28.5" customHeight="1" thickBot="1">
      <c r="A14" s="43" t="s">
        <v>240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4" s="205" customFormat="1" ht="28.5" customHeight="1">
      <c r="A15" s="295" t="s">
        <v>0</v>
      </c>
      <c r="B15" s="296"/>
      <c r="C15" s="296"/>
      <c r="D15" s="296" t="s">
        <v>14</v>
      </c>
      <c r="E15" s="296"/>
      <c r="F15" s="278" t="s">
        <v>15</v>
      </c>
      <c r="G15" s="298" t="s">
        <v>265</v>
      </c>
      <c r="H15" s="299"/>
      <c r="I15" s="299"/>
      <c r="J15" s="299"/>
      <c r="K15" s="300"/>
      <c r="L15" s="308" t="s">
        <v>80</v>
      </c>
      <c r="M15" s="204"/>
    </row>
    <row r="16" spans="1:14" s="205" customFormat="1" ht="28.5" customHeight="1" thickBot="1">
      <c r="A16" s="28" t="s">
        <v>20</v>
      </c>
      <c r="B16" s="171" t="s">
        <v>21</v>
      </c>
      <c r="C16" s="171" t="s">
        <v>22</v>
      </c>
      <c r="D16" s="171" t="s">
        <v>23</v>
      </c>
      <c r="E16" s="171" t="s">
        <v>24</v>
      </c>
      <c r="F16" s="279"/>
      <c r="G16" s="171">
        <v>2015</v>
      </c>
      <c r="H16" s="171">
        <f>G16+5</f>
        <v>2020</v>
      </c>
      <c r="I16" s="171">
        <f>H16+5</f>
        <v>2025</v>
      </c>
      <c r="J16" s="171">
        <f>I16+5</f>
        <v>2030</v>
      </c>
      <c r="K16" s="171">
        <f>J16+5</f>
        <v>2035</v>
      </c>
      <c r="L16" s="309"/>
      <c r="M16" s="204"/>
    </row>
    <row r="17" spans="1:13" ht="28.5" customHeight="1">
      <c r="A17" s="12">
        <v>1</v>
      </c>
      <c r="B17" s="13"/>
      <c r="C17" s="14" t="s">
        <v>25</v>
      </c>
      <c r="D17" s="15">
        <v>15999</v>
      </c>
      <c r="E17" s="15">
        <v>38395</v>
      </c>
      <c r="F17" s="16"/>
      <c r="G17" s="15">
        <f>SUM(G6)</f>
        <v>0</v>
      </c>
      <c r="H17" s="15">
        <f>SUM($G6:H6)</f>
        <v>391</v>
      </c>
      <c r="I17" s="15">
        <f>SUM($G6:I6)</f>
        <v>690</v>
      </c>
      <c r="J17" s="15">
        <f>SUM($G6:J6)</f>
        <v>690</v>
      </c>
      <c r="K17" s="15">
        <f>SUM($G6:K6)</f>
        <v>690</v>
      </c>
      <c r="L17" s="17"/>
      <c r="M17" s="71"/>
    </row>
    <row r="18" spans="1:13" ht="28.5" customHeight="1">
      <c r="A18" s="6">
        <v>2</v>
      </c>
      <c r="B18" s="2"/>
      <c r="C18" s="3" t="s">
        <v>26</v>
      </c>
      <c r="D18" s="4">
        <v>17220</v>
      </c>
      <c r="E18" s="4">
        <v>40207</v>
      </c>
      <c r="F18" s="5"/>
      <c r="G18" s="15">
        <f>SUM(G7)</f>
        <v>714</v>
      </c>
      <c r="H18" s="15">
        <f>SUM($G7:H7)</f>
        <v>560</v>
      </c>
      <c r="I18" s="15">
        <f>SUM($G7:I7)</f>
        <v>988</v>
      </c>
      <c r="J18" s="15">
        <f>SUM($G7:J7)</f>
        <v>988</v>
      </c>
      <c r="K18" s="15">
        <f>SUM($G7:K7)</f>
        <v>988</v>
      </c>
      <c r="L18" s="7"/>
      <c r="M18" s="71"/>
    </row>
    <row r="19" spans="1:13" ht="28.5" customHeight="1">
      <c r="A19" s="6">
        <v>3</v>
      </c>
      <c r="B19" s="2"/>
      <c r="C19" s="3" t="s">
        <v>27</v>
      </c>
      <c r="D19" s="4">
        <v>1425</v>
      </c>
      <c r="E19" s="4">
        <v>3420</v>
      </c>
      <c r="F19" s="5"/>
      <c r="G19" s="15">
        <f>SUM(G8)</f>
        <v>20</v>
      </c>
      <c r="H19" s="15">
        <f>SUM($G8:H8)</f>
        <v>2384</v>
      </c>
      <c r="I19" s="15">
        <f>SUM($G8:I8)</f>
        <v>4206</v>
      </c>
      <c r="J19" s="15">
        <f>SUM($G8:J8)</f>
        <v>4206</v>
      </c>
      <c r="K19" s="15">
        <f>SUM($G8:K8)</f>
        <v>4206</v>
      </c>
      <c r="L19" s="7"/>
      <c r="M19" s="71"/>
    </row>
    <row r="20" spans="1:13" ht="28.5" customHeight="1">
      <c r="A20" s="6">
        <v>4</v>
      </c>
      <c r="B20" s="2"/>
      <c r="C20" s="3" t="s">
        <v>28</v>
      </c>
      <c r="D20" s="4">
        <v>5759</v>
      </c>
      <c r="E20" s="4">
        <v>13821</v>
      </c>
      <c r="F20" s="5"/>
      <c r="G20" s="15">
        <f>SUM(G9)</f>
        <v>876</v>
      </c>
      <c r="H20" s="15">
        <f>SUM($G9:H9)</f>
        <v>2844</v>
      </c>
      <c r="I20" s="15">
        <f>SUM($G9:I9)</f>
        <v>5019</v>
      </c>
      <c r="J20" s="15">
        <f>SUM($G9:J9)</f>
        <v>5019</v>
      </c>
      <c r="K20" s="15">
        <f>SUM($G9:K9)</f>
        <v>5019</v>
      </c>
      <c r="L20" s="7"/>
      <c r="M20" s="71"/>
    </row>
    <row r="21" spans="1:13" ht="28.5" customHeight="1" thickBot="1">
      <c r="A21" s="18">
        <v>5</v>
      </c>
      <c r="B21" s="19"/>
      <c r="C21" s="20" t="s">
        <v>29</v>
      </c>
      <c r="D21" s="21">
        <v>1334</v>
      </c>
      <c r="E21" s="21">
        <v>3201</v>
      </c>
      <c r="F21" s="22"/>
      <c r="G21" s="15">
        <f>SUM(G10)</f>
        <v>0</v>
      </c>
      <c r="H21" s="15">
        <f>SUM($G10:H10)</f>
        <v>2072</v>
      </c>
      <c r="I21" s="15">
        <f>SUM($G10:I10)</f>
        <v>3656</v>
      </c>
      <c r="J21" s="15">
        <f>SUM($G10:J10)</f>
        <v>3656</v>
      </c>
      <c r="K21" s="15">
        <f>SUM($G10:K10)</f>
        <v>3656</v>
      </c>
      <c r="L21" s="23"/>
      <c r="M21" s="71"/>
    </row>
    <row r="22" spans="1:13" s="1" customFormat="1" ht="28.5" customHeight="1" thickBot="1">
      <c r="A22" s="310" t="s">
        <v>30</v>
      </c>
      <c r="B22" s="311"/>
      <c r="C22" s="311"/>
      <c r="D22" s="152">
        <f>SUM(D17:D21)</f>
        <v>41737</v>
      </c>
      <c r="E22" s="152">
        <f>SUM(E17:E21)</f>
        <v>99044</v>
      </c>
      <c r="F22" s="152"/>
      <c r="G22" s="153">
        <f>SUM(G17:G21)</f>
        <v>1610</v>
      </c>
      <c r="H22" s="153">
        <f>SUM(H17:H21)</f>
        <v>8251</v>
      </c>
      <c r="I22" s="153">
        <f>SUM(I17:I21)</f>
        <v>14559</v>
      </c>
      <c r="J22" s="153">
        <f>SUM(J17:J21)</f>
        <v>14559</v>
      </c>
      <c r="K22" s="153">
        <f>SUM(K17:K21)</f>
        <v>14559</v>
      </c>
      <c r="L22" s="154"/>
      <c r="M22" s="72"/>
    </row>
    <row r="23" spans="1:13" ht="28.5" customHeight="1">
      <c r="A23" s="38"/>
      <c r="B23" s="38"/>
      <c r="C23" s="38"/>
      <c r="D23" s="107"/>
      <c r="E23" s="107"/>
      <c r="L23" s="108"/>
      <c r="M23" s="72"/>
    </row>
    <row r="24" spans="1:13" ht="28.5" customHeight="1" thickBot="1">
      <c r="A24" s="43" t="s">
        <v>241</v>
      </c>
      <c r="M24" s="72"/>
    </row>
    <row r="25" spans="1:13" ht="28.5" customHeight="1">
      <c r="A25" s="342" t="s">
        <v>0</v>
      </c>
      <c r="B25" s="343"/>
      <c r="C25" s="334" t="s">
        <v>61</v>
      </c>
      <c r="D25" s="334"/>
      <c r="E25" s="334" t="s">
        <v>233</v>
      </c>
      <c r="F25" s="334"/>
      <c r="G25" s="334" t="s">
        <v>237</v>
      </c>
      <c r="H25" s="334"/>
      <c r="I25" s="334" t="s">
        <v>234</v>
      </c>
      <c r="J25" s="334"/>
      <c r="K25" s="334" t="s">
        <v>235</v>
      </c>
      <c r="L25" s="335"/>
    </row>
    <row r="26" spans="1:13" ht="28.5" customHeight="1" thickBot="1">
      <c r="A26" s="344"/>
      <c r="B26" s="345"/>
      <c r="C26" s="319">
        <v>2015</v>
      </c>
      <c r="D26" s="319"/>
      <c r="E26" s="319">
        <f>C26+5</f>
        <v>2020</v>
      </c>
      <c r="F26" s="319"/>
      <c r="G26" s="319">
        <f>E26+5</f>
        <v>2025</v>
      </c>
      <c r="H26" s="319"/>
      <c r="I26" s="319">
        <f>G26+5</f>
        <v>2030</v>
      </c>
      <c r="J26" s="319"/>
      <c r="K26" s="319">
        <f>I26+5</f>
        <v>2035</v>
      </c>
      <c r="L26" s="336"/>
    </row>
    <row r="27" spans="1:13" ht="28.5" customHeight="1">
      <c r="A27" s="337" t="s">
        <v>25</v>
      </c>
      <c r="B27" s="338"/>
      <c r="C27" s="320">
        <f>SUM(G17)</f>
        <v>0</v>
      </c>
      <c r="D27" s="321"/>
      <c r="E27" s="320">
        <f>SUM(H17)</f>
        <v>391</v>
      </c>
      <c r="F27" s="321"/>
      <c r="G27" s="320">
        <f>SUM(I17)</f>
        <v>690</v>
      </c>
      <c r="H27" s="321"/>
      <c r="I27" s="320">
        <f>SUM(J17)</f>
        <v>690</v>
      </c>
      <c r="J27" s="321"/>
      <c r="K27" s="320">
        <f>SUM(K17)</f>
        <v>690</v>
      </c>
      <c r="L27" s="346"/>
    </row>
    <row r="28" spans="1:13" ht="28.5" customHeight="1">
      <c r="A28" s="328" t="s">
        <v>26</v>
      </c>
      <c r="B28" s="329"/>
      <c r="C28" s="322">
        <f>SUM(G18)</f>
        <v>714</v>
      </c>
      <c r="D28" s="323"/>
      <c r="E28" s="322">
        <f>SUM(H18)</f>
        <v>560</v>
      </c>
      <c r="F28" s="323"/>
      <c r="G28" s="322">
        <f>SUM(I18)</f>
        <v>988</v>
      </c>
      <c r="H28" s="323"/>
      <c r="I28" s="322">
        <f>SUM(J18)</f>
        <v>988</v>
      </c>
      <c r="J28" s="323"/>
      <c r="K28" s="322">
        <f>SUM(K18)</f>
        <v>988</v>
      </c>
      <c r="L28" s="339"/>
    </row>
    <row r="29" spans="1:13" ht="28.5" customHeight="1">
      <c r="A29" s="328" t="s">
        <v>27</v>
      </c>
      <c r="B29" s="329"/>
      <c r="C29" s="322">
        <f>SUM(G19)</f>
        <v>20</v>
      </c>
      <c r="D29" s="323"/>
      <c r="E29" s="322">
        <f>SUM(H19)</f>
        <v>2384</v>
      </c>
      <c r="F29" s="323"/>
      <c r="G29" s="322">
        <f>SUM(I19)</f>
        <v>4206</v>
      </c>
      <c r="H29" s="323"/>
      <c r="I29" s="322">
        <f>SUM(J19)</f>
        <v>4206</v>
      </c>
      <c r="J29" s="323"/>
      <c r="K29" s="322">
        <f>SUM(K19)</f>
        <v>4206</v>
      </c>
      <c r="L29" s="339"/>
    </row>
    <row r="30" spans="1:13" ht="28.5" customHeight="1">
      <c r="A30" s="328" t="s">
        <v>28</v>
      </c>
      <c r="B30" s="329"/>
      <c r="C30" s="322">
        <f>SUM(G20)</f>
        <v>876</v>
      </c>
      <c r="D30" s="323"/>
      <c r="E30" s="322">
        <f>SUM(H20)</f>
        <v>2844</v>
      </c>
      <c r="F30" s="323"/>
      <c r="G30" s="322">
        <f>SUM(I20)</f>
        <v>5019</v>
      </c>
      <c r="H30" s="323"/>
      <c r="I30" s="322">
        <f>SUM(J20)</f>
        <v>5019</v>
      </c>
      <c r="J30" s="323"/>
      <c r="K30" s="322">
        <f>SUM(K20)</f>
        <v>5019</v>
      </c>
      <c r="L30" s="339"/>
    </row>
    <row r="31" spans="1:13" ht="28.5" customHeight="1" thickBot="1">
      <c r="A31" s="330" t="s">
        <v>29</v>
      </c>
      <c r="B31" s="331"/>
      <c r="C31" s="324">
        <f>SUM(G21)</f>
        <v>0</v>
      </c>
      <c r="D31" s="325"/>
      <c r="E31" s="324">
        <f>SUM(H21)</f>
        <v>2072</v>
      </c>
      <c r="F31" s="325"/>
      <c r="G31" s="324">
        <f>SUM(I21)</f>
        <v>3656</v>
      </c>
      <c r="H31" s="325"/>
      <c r="I31" s="324">
        <f>SUM(J21)</f>
        <v>3656</v>
      </c>
      <c r="J31" s="325"/>
      <c r="K31" s="324">
        <f>SUM(K21)</f>
        <v>3656</v>
      </c>
      <c r="L31" s="340"/>
    </row>
    <row r="32" spans="1:13" ht="28.5" customHeight="1" thickBot="1">
      <c r="A32" s="332" t="s">
        <v>62</v>
      </c>
      <c r="B32" s="333"/>
      <c r="C32" s="326">
        <f>SUM(C27:D31)</f>
        <v>1610</v>
      </c>
      <c r="D32" s="327"/>
      <c r="E32" s="326">
        <f>SUM(E27:F31)</f>
        <v>8251</v>
      </c>
      <c r="F32" s="327"/>
      <c r="G32" s="326">
        <f>SUM(G27:H31)</f>
        <v>14559</v>
      </c>
      <c r="H32" s="327"/>
      <c r="I32" s="326">
        <f>SUM(I27:J31)</f>
        <v>14559</v>
      </c>
      <c r="J32" s="327"/>
      <c r="K32" s="326">
        <f>SUM(K27:L31)</f>
        <v>14559</v>
      </c>
      <c r="L32" s="341"/>
    </row>
    <row r="33" spans="1:14" ht="28.5" customHeight="1">
      <c r="A33" s="347"/>
      <c r="B33" s="347"/>
      <c r="C33" s="347"/>
      <c r="D33" s="348"/>
      <c r="E33" s="348"/>
      <c r="F33" s="348"/>
      <c r="G33" s="348"/>
      <c r="H33" s="348"/>
      <c r="I33" s="348"/>
      <c r="J33" s="348"/>
      <c r="K33" s="348"/>
      <c r="L33" s="155"/>
    </row>
    <row r="35" spans="1:14" ht="27" customHeight="1" thickBot="1">
      <c r="A35" s="43" t="s">
        <v>243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14" ht="27" customHeight="1">
      <c r="A36" s="295" t="s">
        <v>0</v>
      </c>
      <c r="B36" s="296"/>
      <c r="C36" s="296"/>
      <c r="D36" s="296" t="s">
        <v>14</v>
      </c>
      <c r="E36" s="296"/>
      <c r="F36" s="350" t="s">
        <v>15</v>
      </c>
      <c r="G36" s="170" t="s">
        <v>1</v>
      </c>
      <c r="H36" s="170" t="s">
        <v>233</v>
      </c>
      <c r="I36" s="170" t="s">
        <v>75</v>
      </c>
      <c r="J36" s="170" t="s">
        <v>234</v>
      </c>
      <c r="K36" s="170" t="s">
        <v>235</v>
      </c>
      <c r="L36" s="298" t="s">
        <v>248</v>
      </c>
      <c r="M36" s="354" t="s">
        <v>247</v>
      </c>
      <c r="N36" s="356" t="s">
        <v>245</v>
      </c>
    </row>
    <row r="37" spans="1:14" ht="27" customHeight="1" thickBot="1">
      <c r="A37" s="28" t="s">
        <v>20</v>
      </c>
      <c r="B37" s="171" t="s">
        <v>21</v>
      </c>
      <c r="C37" s="171" t="s">
        <v>22</v>
      </c>
      <c r="D37" s="171" t="s">
        <v>23</v>
      </c>
      <c r="E37" s="171" t="s">
        <v>24</v>
      </c>
      <c r="F37" s="351"/>
      <c r="G37" s="171">
        <v>2015</v>
      </c>
      <c r="H37" s="171">
        <v>2020</v>
      </c>
      <c r="I37" s="171">
        <v>2025</v>
      </c>
      <c r="J37" s="171">
        <v>2030</v>
      </c>
      <c r="K37" s="171">
        <v>2035</v>
      </c>
      <c r="L37" s="349"/>
      <c r="M37" s="355"/>
      <c r="N37" s="357"/>
    </row>
    <row r="38" spans="1:14" ht="27.75" customHeight="1">
      <c r="A38" s="12">
        <v>1</v>
      </c>
      <c r="B38" s="13"/>
      <c r="C38" s="14" t="s">
        <v>25</v>
      </c>
      <c r="D38" s="15">
        <v>15999</v>
      </c>
      <c r="E38" s="15">
        <v>38395</v>
      </c>
      <c r="F38" s="16"/>
      <c r="G38" s="15">
        <f>ROUND('인구유입(NEW)'!AK4*(비가정용수!$C$2/1000),0)</f>
        <v>0</v>
      </c>
      <c r="H38" s="15">
        <f>ROUNDDOWN('인구유입(NEW)'!AL4*(비가정용수!$C$2/1000),0)</f>
        <v>2525</v>
      </c>
      <c r="I38" s="15">
        <f>ROUND('인구유입(NEW)'!AM4*(비가정용수!$C$2/1000),0)</f>
        <v>3118</v>
      </c>
      <c r="J38" s="15">
        <f>ROUND('인구유입(NEW)'!AN4*(비가정용수!$C$2/1000),0)</f>
        <v>0</v>
      </c>
      <c r="K38" s="15">
        <f>ROUND('인구유입(NEW)'!AO4*(비가정용수!$C$2/1000),0)</f>
        <v>0</v>
      </c>
      <c r="L38" s="156">
        <f>SUM(G38:K38)</f>
        <v>5643</v>
      </c>
      <c r="M38" s="209">
        <f>내포신도시_비가정용수량!C4</f>
        <v>690</v>
      </c>
      <c r="N38" s="210">
        <f t="shared" ref="N38:N43" si="3">M38/$L$43</f>
        <v>4.7393364928909949E-2</v>
      </c>
    </row>
    <row r="39" spans="1:14" ht="27.75" customHeight="1">
      <c r="A39" s="6">
        <v>2</v>
      </c>
      <c r="B39" s="2"/>
      <c r="C39" s="3" t="s">
        <v>26</v>
      </c>
      <c r="D39" s="4">
        <v>17220</v>
      </c>
      <c r="E39" s="4">
        <v>40207</v>
      </c>
      <c r="F39" s="5"/>
      <c r="G39" s="15">
        <f>ROUND('인구유입(NEW)'!AK5*(비가정용수!$C$2/1000),0)</f>
        <v>714</v>
      </c>
      <c r="H39" s="15">
        <f>ROUND('인구유입(NEW)'!AL5*(비가정용수!$C$2/1000),0)</f>
        <v>2242</v>
      </c>
      <c r="I39" s="15">
        <f>ROUND('인구유입(NEW)'!AM5*(비가정용수!$C$2/1000),0)</f>
        <v>2955</v>
      </c>
      <c r="J39" s="15">
        <f>ROUND('인구유입(NEW)'!AN5*(비가정용수!$C$2/1000),0)</f>
        <v>0</v>
      </c>
      <c r="K39" s="15">
        <f>ROUND('인구유입(NEW)'!AO5*(비가정용수!$C$2/1000),0)</f>
        <v>0</v>
      </c>
      <c r="L39" s="157">
        <f>SUM(G39:K39)</f>
        <v>5911</v>
      </c>
      <c r="M39" s="211">
        <f>내포신도시_비가정용수량!C7</f>
        <v>988</v>
      </c>
      <c r="N39" s="212">
        <f t="shared" si="3"/>
        <v>6.7861803695308739E-2</v>
      </c>
    </row>
    <row r="40" spans="1:14" ht="27.75" customHeight="1">
      <c r="A40" s="6">
        <v>3</v>
      </c>
      <c r="B40" s="2"/>
      <c r="C40" s="3" t="s">
        <v>27</v>
      </c>
      <c r="D40" s="4">
        <v>1425</v>
      </c>
      <c r="E40" s="4">
        <v>3420</v>
      </c>
      <c r="F40" s="5"/>
      <c r="G40" s="15">
        <f>ROUND('인구유입(NEW)'!AK6*(비가정용수!$C$2/1000),0)</f>
        <v>20</v>
      </c>
      <c r="H40" s="15">
        <f>ROUND('인구유입(NEW)'!AL6*(비가정용수!$C$2/1000),0)</f>
        <v>483</v>
      </c>
      <c r="I40" s="15">
        <f>ROUND('인구유입(NEW)'!AM6*(비가정용수!$C$2/1000),0)</f>
        <v>0</v>
      </c>
      <c r="J40" s="15">
        <f>ROUND('인구유입(NEW)'!AN6*(비가정용수!$C$2/1000),0)</f>
        <v>0</v>
      </c>
      <c r="K40" s="15">
        <f>ROUND('인구유입(NEW)'!AO6*(비가정용수!$C$2/1000),0)</f>
        <v>0</v>
      </c>
      <c r="L40" s="157">
        <f>SUM(G40:K40)</f>
        <v>503</v>
      </c>
      <c r="M40" s="211">
        <f>내포신도시_비가정용수량!C5</f>
        <v>4206</v>
      </c>
      <c r="N40" s="212">
        <f t="shared" si="3"/>
        <v>0.28889346795796417</v>
      </c>
    </row>
    <row r="41" spans="1:14" ht="27.75" customHeight="1">
      <c r="A41" s="6">
        <v>4</v>
      </c>
      <c r="B41" s="2"/>
      <c r="C41" s="3" t="s">
        <v>28</v>
      </c>
      <c r="D41" s="4">
        <v>5759</v>
      </c>
      <c r="E41" s="4">
        <v>13821</v>
      </c>
      <c r="F41" s="5"/>
      <c r="G41" s="15">
        <f>ROUND('인구유입(NEW)'!AK7*(비가정용수!$C$2/1000),0)</f>
        <v>876</v>
      </c>
      <c r="H41" s="15">
        <f>ROUND('인구유입(NEW)'!AL7*(비가정용수!$C$2/1000),0)</f>
        <v>1156</v>
      </c>
      <c r="I41" s="15">
        <f>ROUND('인구유입(NEW)'!AM7*(비가정용수!$C$2/1000),0)</f>
        <v>0</v>
      </c>
      <c r="J41" s="15">
        <f>ROUND('인구유입(NEW)'!AN7*(비가정용수!$C$2/1000),0)</f>
        <v>0</v>
      </c>
      <c r="K41" s="15">
        <f>ROUND('인구유입(NEW)'!AO7*(비가정용수!$C$2/1000),0)</f>
        <v>0</v>
      </c>
      <c r="L41" s="157">
        <f>SUM(G41:K41)</f>
        <v>2032</v>
      </c>
      <c r="M41" s="211">
        <f>내포신도시_비가정용수량!C6</f>
        <v>5019</v>
      </c>
      <c r="N41" s="212">
        <f t="shared" si="3"/>
        <v>0.34473521533072327</v>
      </c>
    </row>
    <row r="42" spans="1:14" ht="27.75" customHeight="1" thickBot="1">
      <c r="A42" s="18">
        <v>5</v>
      </c>
      <c r="B42" s="19"/>
      <c r="C42" s="20" t="s">
        <v>29</v>
      </c>
      <c r="D42" s="21">
        <v>1334</v>
      </c>
      <c r="E42" s="21">
        <v>3201</v>
      </c>
      <c r="F42" s="22"/>
      <c r="G42" s="15">
        <f>ROUND('인구유입(NEW)'!AK8*(비가정용수!$C$2/1000),0)</f>
        <v>0</v>
      </c>
      <c r="H42" s="15">
        <f>ROUND('인구유입(NEW)'!AL8*(비가정용수!$C$2/1000),0)</f>
        <v>235</v>
      </c>
      <c r="I42" s="15">
        <f>ROUND('인구유입(NEW)'!AM8*(비가정용수!$C$2/1000),0)</f>
        <v>235</v>
      </c>
      <c r="J42" s="15">
        <f>ROUND('인구유입(NEW)'!AN8*(비가정용수!$C$2/1000),0)</f>
        <v>0</v>
      </c>
      <c r="K42" s="15">
        <f>ROUND('인구유입(NEW)'!AO8*(비가정용수!$C$2/1000),0)</f>
        <v>0</v>
      </c>
      <c r="L42" s="158">
        <f>SUM(G42:K42)</f>
        <v>470</v>
      </c>
      <c r="M42" s="213">
        <f>내포신도시_비가정용수량!C8</f>
        <v>3656</v>
      </c>
      <c r="N42" s="214">
        <f t="shared" si="3"/>
        <v>0.25111614808709387</v>
      </c>
    </row>
    <row r="43" spans="1:14" ht="27.75" customHeight="1">
      <c r="A43" s="291" t="s">
        <v>254</v>
      </c>
      <c r="B43" s="292"/>
      <c r="C43" s="292"/>
      <c r="D43" s="25">
        <f>SUM(D38:D42)</f>
        <v>41737</v>
      </c>
      <c r="E43" s="25">
        <f>SUM(E38:E42)</f>
        <v>99044</v>
      </c>
      <c r="F43" s="166"/>
      <c r="G43" s="168">
        <f t="shared" ref="G43:M43" si="4">SUM(G38:G42)</f>
        <v>1610</v>
      </c>
      <c r="H43" s="168">
        <f t="shared" si="4"/>
        <v>6641</v>
      </c>
      <c r="I43" s="168">
        <f t="shared" si="4"/>
        <v>6308</v>
      </c>
      <c r="J43" s="168">
        <f t="shared" si="4"/>
        <v>0</v>
      </c>
      <c r="K43" s="168">
        <f t="shared" si="4"/>
        <v>0</v>
      </c>
      <c r="L43" s="159">
        <f t="shared" si="4"/>
        <v>14559</v>
      </c>
      <c r="M43" s="215">
        <f t="shared" si="4"/>
        <v>14559</v>
      </c>
      <c r="N43" s="216">
        <f t="shared" si="3"/>
        <v>1</v>
      </c>
    </row>
    <row r="44" spans="1:14" ht="27.75" customHeight="1" thickBot="1">
      <c r="A44" s="352" t="s">
        <v>31</v>
      </c>
      <c r="B44" s="353"/>
      <c r="C44" s="353"/>
      <c r="D44" s="9"/>
      <c r="E44" s="9"/>
      <c r="F44" s="167" t="s">
        <v>255</v>
      </c>
      <c r="G44" s="169"/>
      <c r="H44" s="169">
        <f>G43+H43</f>
        <v>8251</v>
      </c>
      <c r="I44" s="169">
        <f>H44+I43</f>
        <v>14559</v>
      </c>
      <c r="J44" s="169">
        <f>I44+J43</f>
        <v>14559</v>
      </c>
      <c r="K44" s="169">
        <f>J44+K43</f>
        <v>14559</v>
      </c>
      <c r="L44" s="160"/>
      <c r="M44" s="217"/>
      <c r="N44" s="218"/>
    </row>
    <row r="45" spans="1:14" ht="27.75" customHeight="1">
      <c r="G45" s="219"/>
      <c r="H45" s="219"/>
      <c r="I45" s="219"/>
      <c r="J45" s="219"/>
      <c r="K45" s="219"/>
    </row>
    <row r="46" spans="1:14" ht="27.75" customHeight="1" thickBot="1">
      <c r="A46" s="43" t="s">
        <v>244</v>
      </c>
      <c r="G46" s="219"/>
      <c r="H46" s="219"/>
      <c r="I46" s="219"/>
      <c r="J46" s="219"/>
      <c r="K46" s="219"/>
    </row>
    <row r="47" spans="1:14" ht="27.75" customHeight="1">
      <c r="A47" s="295" t="s">
        <v>0</v>
      </c>
      <c r="B47" s="296"/>
      <c r="C47" s="296"/>
      <c r="D47" s="296" t="s">
        <v>14</v>
      </c>
      <c r="E47" s="296"/>
      <c r="F47" s="350" t="s">
        <v>15</v>
      </c>
      <c r="G47" s="170" t="s">
        <v>246</v>
      </c>
      <c r="H47" s="170" t="s">
        <v>249</v>
      </c>
      <c r="I47" s="170" t="s">
        <v>250</v>
      </c>
      <c r="J47" s="170" t="s">
        <v>251</v>
      </c>
      <c r="K47" s="170" t="s">
        <v>252</v>
      </c>
      <c r="L47" s="308" t="s">
        <v>19</v>
      </c>
      <c r="M47" s="1"/>
      <c r="N47" s="1"/>
    </row>
    <row r="48" spans="1:14" ht="27.75" customHeight="1" thickBot="1">
      <c r="A48" s="28" t="s">
        <v>20</v>
      </c>
      <c r="B48" s="171" t="s">
        <v>21</v>
      </c>
      <c r="C48" s="171" t="s">
        <v>22</v>
      </c>
      <c r="D48" s="171" t="s">
        <v>23</v>
      </c>
      <c r="E48" s="171" t="s">
        <v>24</v>
      </c>
      <c r="F48" s="351"/>
      <c r="G48" s="171">
        <v>2015</v>
      </c>
      <c r="H48" s="171">
        <v>2020</v>
      </c>
      <c r="I48" s="171">
        <v>2025</v>
      </c>
      <c r="J48" s="171">
        <v>2030</v>
      </c>
      <c r="K48" s="171">
        <v>2035</v>
      </c>
      <c r="L48" s="309"/>
      <c r="M48" s="1"/>
      <c r="N48" s="1"/>
    </row>
    <row r="49" spans="1:14" ht="27.75" customHeight="1">
      <c r="A49" s="12">
        <v>1</v>
      </c>
      <c r="B49" s="13"/>
      <c r="C49" s="14" t="s">
        <v>25</v>
      </c>
      <c r="D49" s="15">
        <v>15999</v>
      </c>
      <c r="E49" s="15">
        <v>38395</v>
      </c>
      <c r="F49" s="16"/>
      <c r="G49" s="15">
        <f>G38</f>
        <v>0</v>
      </c>
      <c r="H49" s="15">
        <f>ROUND(H$44*$N38,0)</f>
        <v>391</v>
      </c>
      <c r="I49" s="15">
        <f>ROUND(I$44*$N38,0)</f>
        <v>690</v>
      </c>
      <c r="J49" s="15">
        <f>ROUND(J$44*$N38,0)</f>
        <v>690</v>
      </c>
      <c r="K49" s="15">
        <f>ROUND(K$44*$N38,0)</f>
        <v>690</v>
      </c>
      <c r="L49" s="17">
        <f>SUM(G49:K49)</f>
        <v>2461</v>
      </c>
      <c r="M49" s="1"/>
      <c r="N49" s="155"/>
    </row>
    <row r="50" spans="1:14" ht="27.75" customHeight="1">
      <c r="A50" s="6">
        <v>2</v>
      </c>
      <c r="B50" s="2"/>
      <c r="C50" s="3" t="s">
        <v>26</v>
      </c>
      <c r="D50" s="4">
        <v>17220</v>
      </c>
      <c r="E50" s="4">
        <v>40207</v>
      </c>
      <c r="F50" s="5"/>
      <c r="G50" s="15">
        <f>G39</f>
        <v>714</v>
      </c>
      <c r="H50" s="15">
        <f t="shared" ref="H50:K53" si="5">ROUND(H$44*$N39,0)</f>
        <v>560</v>
      </c>
      <c r="I50" s="15">
        <f t="shared" si="5"/>
        <v>988</v>
      </c>
      <c r="J50" s="15">
        <f t="shared" si="5"/>
        <v>988</v>
      </c>
      <c r="K50" s="15">
        <f t="shared" si="5"/>
        <v>988</v>
      </c>
      <c r="L50" s="7">
        <f>SUM(G50:K50)</f>
        <v>4238</v>
      </c>
      <c r="M50" s="1"/>
      <c r="N50" s="155"/>
    </row>
    <row r="51" spans="1:14" ht="27.75" customHeight="1">
      <c r="A51" s="6">
        <v>3</v>
      </c>
      <c r="B51" s="2"/>
      <c r="C51" s="3" t="s">
        <v>27</v>
      </c>
      <c r="D51" s="4">
        <v>1425</v>
      </c>
      <c r="E51" s="4">
        <v>3420</v>
      </c>
      <c r="F51" s="5"/>
      <c r="G51" s="15">
        <f>G40</f>
        <v>20</v>
      </c>
      <c r="H51" s="15">
        <f t="shared" si="5"/>
        <v>2384</v>
      </c>
      <c r="I51" s="15">
        <f t="shared" si="5"/>
        <v>4206</v>
      </c>
      <c r="J51" s="15">
        <f t="shared" si="5"/>
        <v>4206</v>
      </c>
      <c r="K51" s="15">
        <f t="shared" si="5"/>
        <v>4206</v>
      </c>
      <c r="L51" s="7">
        <f>SUM(G51:K51)</f>
        <v>15022</v>
      </c>
      <c r="M51" s="1"/>
      <c r="N51" s="155"/>
    </row>
    <row r="52" spans="1:14" ht="27.75" customHeight="1">
      <c r="A52" s="6">
        <v>4</v>
      </c>
      <c r="B52" s="2"/>
      <c r="C52" s="3" t="s">
        <v>28</v>
      </c>
      <c r="D52" s="4">
        <v>5759</v>
      </c>
      <c r="E52" s="4">
        <v>13821</v>
      </c>
      <c r="F52" s="5"/>
      <c r="G52" s="15">
        <f>G41</f>
        <v>876</v>
      </c>
      <c r="H52" s="15">
        <f t="shared" si="5"/>
        <v>2844</v>
      </c>
      <c r="I52" s="15">
        <f t="shared" si="5"/>
        <v>5019</v>
      </c>
      <c r="J52" s="15">
        <f t="shared" si="5"/>
        <v>5019</v>
      </c>
      <c r="K52" s="15">
        <f t="shared" si="5"/>
        <v>5019</v>
      </c>
      <c r="L52" s="7">
        <f>SUM(G52:K52)</f>
        <v>18777</v>
      </c>
      <c r="M52" s="1"/>
      <c r="N52" s="155"/>
    </row>
    <row r="53" spans="1:14" ht="27.75" customHeight="1" thickBot="1">
      <c r="A53" s="18">
        <v>5</v>
      </c>
      <c r="B53" s="19"/>
      <c r="C53" s="20" t="s">
        <v>29</v>
      </c>
      <c r="D53" s="21">
        <v>1334</v>
      </c>
      <c r="E53" s="21">
        <v>3201</v>
      </c>
      <c r="F53" s="22"/>
      <c r="G53" s="15">
        <f>G42</f>
        <v>0</v>
      </c>
      <c r="H53" s="15">
        <f t="shared" si="5"/>
        <v>2072</v>
      </c>
      <c r="I53" s="15">
        <f t="shared" si="5"/>
        <v>3656</v>
      </c>
      <c r="J53" s="15">
        <f t="shared" si="5"/>
        <v>3656</v>
      </c>
      <c r="K53" s="15">
        <f t="shared" si="5"/>
        <v>3656</v>
      </c>
      <c r="L53" s="23">
        <f>SUM(G53:K53)</f>
        <v>13040</v>
      </c>
      <c r="M53" s="1"/>
      <c r="N53" s="155"/>
    </row>
    <row r="54" spans="1:14" ht="27.75" customHeight="1" thickBot="1">
      <c r="A54" s="310" t="s">
        <v>30</v>
      </c>
      <c r="B54" s="311"/>
      <c r="C54" s="311"/>
      <c r="D54" s="152">
        <f>SUM(D49:D53)</f>
        <v>41737</v>
      </c>
      <c r="E54" s="152">
        <f>SUM(E49:E53)</f>
        <v>99044</v>
      </c>
      <c r="F54" s="152"/>
      <c r="G54" s="153">
        <f t="shared" ref="G54:L54" si="6">SUM(G49:G53)</f>
        <v>1610</v>
      </c>
      <c r="H54" s="153">
        <f t="shared" si="6"/>
        <v>8251</v>
      </c>
      <c r="I54" s="153">
        <f t="shared" si="6"/>
        <v>14559</v>
      </c>
      <c r="J54" s="153">
        <f t="shared" si="6"/>
        <v>14559</v>
      </c>
      <c r="K54" s="153">
        <f t="shared" si="6"/>
        <v>14559</v>
      </c>
      <c r="L54" s="154">
        <f t="shared" si="6"/>
        <v>53538</v>
      </c>
    </row>
    <row r="55" spans="1:14" ht="27.75" customHeight="1">
      <c r="A55" s="38"/>
      <c r="B55" s="38"/>
      <c r="C55" s="38"/>
      <c r="D55" s="107"/>
      <c r="E55" s="107"/>
      <c r="F55" s="107"/>
      <c r="G55" s="108"/>
      <c r="H55" s="108"/>
      <c r="I55" s="108"/>
      <c r="J55" s="108"/>
      <c r="K55" s="108"/>
      <c r="L55" s="108"/>
    </row>
    <row r="56" spans="1:14" ht="27.75" customHeight="1" thickBot="1">
      <c r="A56" s="43" t="s">
        <v>256</v>
      </c>
    </row>
    <row r="57" spans="1:14" ht="27.75" customHeight="1">
      <c r="A57" s="295" t="s">
        <v>0</v>
      </c>
      <c r="B57" s="296"/>
      <c r="C57" s="296"/>
      <c r="D57" s="296" t="s">
        <v>14</v>
      </c>
      <c r="E57" s="296"/>
      <c r="F57" s="350" t="s">
        <v>15</v>
      </c>
      <c r="G57" s="170" t="s">
        <v>1</v>
      </c>
      <c r="H57" s="170" t="s">
        <v>74</v>
      </c>
      <c r="I57" s="170" t="s">
        <v>75</v>
      </c>
      <c r="J57" s="170" t="s">
        <v>234</v>
      </c>
      <c r="K57" s="170" t="s">
        <v>235</v>
      </c>
      <c r="L57" s="308" t="s">
        <v>19</v>
      </c>
    </row>
    <row r="58" spans="1:14" ht="27.75" customHeight="1" thickBot="1">
      <c r="A58" s="28" t="s">
        <v>20</v>
      </c>
      <c r="B58" s="171" t="s">
        <v>21</v>
      </c>
      <c r="C58" s="171" t="s">
        <v>22</v>
      </c>
      <c r="D58" s="171" t="s">
        <v>23</v>
      </c>
      <c r="E58" s="171" t="s">
        <v>24</v>
      </c>
      <c r="F58" s="351"/>
      <c r="G58" s="171">
        <v>2015</v>
      </c>
      <c r="H58" s="171">
        <v>2020</v>
      </c>
      <c r="I58" s="171">
        <v>2025</v>
      </c>
      <c r="J58" s="171">
        <v>2030</v>
      </c>
      <c r="K58" s="171">
        <v>2035</v>
      </c>
      <c r="L58" s="309"/>
    </row>
    <row r="59" spans="1:14" ht="27.75" customHeight="1">
      <c r="A59" s="12">
        <v>1</v>
      </c>
      <c r="B59" s="13"/>
      <c r="C59" s="14" t="s">
        <v>25</v>
      </c>
      <c r="D59" s="15">
        <v>15999</v>
      </c>
      <c r="E59" s="15">
        <v>38395</v>
      </c>
      <c r="F59" s="16"/>
      <c r="G59" s="15">
        <f>ROUND(G49,0)</f>
        <v>0</v>
      </c>
      <c r="H59" s="165">
        <f>H49-G49</f>
        <v>391</v>
      </c>
      <c r="I59" s="165">
        <f>I49-H49</f>
        <v>299</v>
      </c>
      <c r="J59" s="165">
        <f>J49-I49</f>
        <v>0</v>
      </c>
      <c r="K59" s="165">
        <f>K49-J49</f>
        <v>0</v>
      </c>
      <c r="L59" s="17">
        <f>SUM(G59:K59)</f>
        <v>690</v>
      </c>
    </row>
    <row r="60" spans="1:14" ht="27.75" customHeight="1">
      <c r="A60" s="6">
        <v>2</v>
      </c>
      <c r="B60" s="2"/>
      <c r="C60" s="3" t="s">
        <v>26</v>
      </c>
      <c r="D60" s="4">
        <v>17220</v>
      </c>
      <c r="E60" s="4">
        <v>40207</v>
      </c>
      <c r="F60" s="5"/>
      <c r="G60" s="15">
        <f>ROUND(G50,0)</f>
        <v>714</v>
      </c>
      <c r="H60" s="165">
        <f t="shared" ref="H60:I63" si="7">H50-G50</f>
        <v>-154</v>
      </c>
      <c r="I60" s="165">
        <f t="shared" si="7"/>
        <v>428</v>
      </c>
      <c r="J60" s="165">
        <f t="shared" ref="J60:K63" si="8">J50-I50</f>
        <v>0</v>
      </c>
      <c r="K60" s="165">
        <f t="shared" si="8"/>
        <v>0</v>
      </c>
      <c r="L60" s="7">
        <f>SUM(G60:K60)</f>
        <v>988</v>
      </c>
    </row>
    <row r="61" spans="1:14" ht="27.75" customHeight="1">
      <c r="A61" s="6">
        <v>3</v>
      </c>
      <c r="B61" s="2"/>
      <c r="C61" s="3" t="s">
        <v>27</v>
      </c>
      <c r="D61" s="4">
        <v>1425</v>
      </c>
      <c r="E61" s="4">
        <v>3420</v>
      </c>
      <c r="F61" s="5"/>
      <c r="G61" s="15">
        <f>ROUND(G51,0)</f>
        <v>20</v>
      </c>
      <c r="H61" s="165">
        <f t="shared" si="7"/>
        <v>2364</v>
      </c>
      <c r="I61" s="165">
        <f t="shared" si="7"/>
        <v>1822</v>
      </c>
      <c r="J61" s="165">
        <f t="shared" si="8"/>
        <v>0</v>
      </c>
      <c r="K61" s="165">
        <f t="shared" si="8"/>
        <v>0</v>
      </c>
      <c r="L61" s="7">
        <f>SUM(G61:K61)</f>
        <v>4206</v>
      </c>
    </row>
    <row r="62" spans="1:14" ht="27.75" customHeight="1">
      <c r="A62" s="6">
        <v>4</v>
      </c>
      <c r="B62" s="2"/>
      <c r="C62" s="3" t="s">
        <v>28</v>
      </c>
      <c r="D62" s="4">
        <v>5759</v>
      </c>
      <c r="E62" s="4">
        <v>13821</v>
      </c>
      <c r="F62" s="5"/>
      <c r="G62" s="15">
        <f>ROUND(G52,0)</f>
        <v>876</v>
      </c>
      <c r="H62" s="165">
        <f t="shared" si="7"/>
        <v>1968</v>
      </c>
      <c r="I62" s="165">
        <f t="shared" si="7"/>
        <v>2175</v>
      </c>
      <c r="J62" s="165">
        <f t="shared" si="8"/>
        <v>0</v>
      </c>
      <c r="K62" s="165">
        <f t="shared" si="8"/>
        <v>0</v>
      </c>
      <c r="L62" s="7">
        <f>SUM(G62:K62)</f>
        <v>5019</v>
      </c>
    </row>
    <row r="63" spans="1:14" ht="27.75" customHeight="1" thickBot="1">
      <c r="A63" s="18">
        <v>5</v>
      </c>
      <c r="B63" s="19"/>
      <c r="C63" s="20" t="s">
        <v>29</v>
      </c>
      <c r="D63" s="21">
        <v>1334</v>
      </c>
      <c r="E63" s="21">
        <v>3201</v>
      </c>
      <c r="F63" s="22"/>
      <c r="G63" s="15">
        <f>ROUND(G53,0)</f>
        <v>0</v>
      </c>
      <c r="H63" s="165">
        <f t="shared" si="7"/>
        <v>2072</v>
      </c>
      <c r="I63" s="165">
        <f t="shared" si="7"/>
        <v>1584</v>
      </c>
      <c r="J63" s="165">
        <f t="shared" si="8"/>
        <v>0</v>
      </c>
      <c r="K63" s="165">
        <f t="shared" si="8"/>
        <v>0</v>
      </c>
      <c r="L63" s="23">
        <f>SUM(G63:K63)</f>
        <v>3656</v>
      </c>
    </row>
    <row r="64" spans="1:14" ht="27.75" customHeight="1" thickBot="1">
      <c r="A64" s="291" t="s">
        <v>30</v>
      </c>
      <c r="B64" s="292"/>
      <c r="C64" s="292"/>
      <c r="D64" s="25">
        <f>SUM(D59:D63)</f>
        <v>41737</v>
      </c>
      <c r="E64" s="25">
        <f>SUM(E59:E63)</f>
        <v>99044</v>
      </c>
      <c r="F64" s="25"/>
      <c r="G64" s="26">
        <f t="shared" ref="G64:L64" si="9">SUM(G59:G63)</f>
        <v>1610</v>
      </c>
      <c r="H64" s="162">
        <f t="shared" si="9"/>
        <v>6641</v>
      </c>
      <c r="I64" s="162">
        <f t="shared" si="9"/>
        <v>6308</v>
      </c>
      <c r="J64" s="26">
        <f t="shared" si="9"/>
        <v>0</v>
      </c>
      <c r="K64" s="26">
        <f t="shared" si="9"/>
        <v>0</v>
      </c>
      <c r="L64" s="27">
        <f t="shared" si="9"/>
        <v>14559</v>
      </c>
    </row>
    <row r="65" spans="1:14" ht="27.75" customHeight="1" thickBot="1">
      <c r="A65" s="293" t="s">
        <v>31</v>
      </c>
      <c r="B65" s="294"/>
      <c r="C65" s="294"/>
      <c r="D65" s="9"/>
      <c r="E65" s="9"/>
      <c r="F65" s="9"/>
      <c r="G65" s="160"/>
      <c r="H65" s="164">
        <f>G64+H64</f>
        <v>8251</v>
      </c>
      <c r="I65" s="164">
        <f>H65+I64</f>
        <v>14559</v>
      </c>
      <c r="J65" s="161">
        <f>I65+J64</f>
        <v>14559</v>
      </c>
      <c r="K65" s="163">
        <f>J65+K64</f>
        <v>14559</v>
      </c>
      <c r="L65" s="11"/>
    </row>
    <row r="70" spans="1:14" ht="14.25" thickBot="1"/>
    <row r="71" spans="1:14">
      <c r="G71" s="220" t="s">
        <v>253</v>
      </c>
      <c r="H71" s="221">
        <f>ROUND('인구유입(NEW)'!AL20*(비가정용수!$C$2/1000),0)</f>
        <v>8251</v>
      </c>
      <c r="I71" s="222">
        <f>ROUND('인구유입(NEW)'!AN20*(비가정용수!$C$2/1000),0)</f>
        <v>14559</v>
      </c>
      <c r="J71" s="1"/>
    </row>
    <row r="72" spans="1:14" ht="14.25" thickBot="1">
      <c r="G72" s="223" t="s">
        <v>242</v>
      </c>
      <c r="H72" s="224">
        <f>H65-H71</f>
        <v>0</v>
      </c>
      <c r="I72" s="225">
        <f>I65-I71</f>
        <v>0</v>
      </c>
      <c r="J72" s="1"/>
      <c r="N72" s="226"/>
    </row>
  </sheetData>
  <mergeCells count="82">
    <mergeCell ref="I31:J31"/>
    <mergeCell ref="M36:M37"/>
    <mergeCell ref="N36:N37"/>
    <mergeCell ref="L47:L48"/>
    <mergeCell ref="I33:K33"/>
    <mergeCell ref="K31:L31"/>
    <mergeCell ref="I32:J32"/>
    <mergeCell ref="K32:L32"/>
    <mergeCell ref="G32:H32"/>
    <mergeCell ref="A31:B31"/>
    <mergeCell ref="C31:D31"/>
    <mergeCell ref="E31:F31"/>
    <mergeCell ref="G31:H31"/>
    <mergeCell ref="G29:H29"/>
    <mergeCell ref="I29:J29"/>
    <mergeCell ref="I30:J30"/>
    <mergeCell ref="K30:L30"/>
    <mergeCell ref="K29:L29"/>
    <mergeCell ref="G28:H28"/>
    <mergeCell ref="I28:J28"/>
    <mergeCell ref="K28:L28"/>
    <mergeCell ref="E26:F26"/>
    <mergeCell ref="G26:H26"/>
    <mergeCell ref="I26:J26"/>
    <mergeCell ref="E27:F27"/>
    <mergeCell ref="G27:H27"/>
    <mergeCell ref="I27:J27"/>
    <mergeCell ref="A30:B30"/>
    <mergeCell ref="C30:D30"/>
    <mergeCell ref="F47:F48"/>
    <mergeCell ref="A57:C57"/>
    <mergeCell ref="D57:E57"/>
    <mergeCell ref="E32:F32"/>
    <mergeCell ref="A64:C64"/>
    <mergeCell ref="A65:C65"/>
    <mergeCell ref="A32:B32"/>
    <mergeCell ref="C32:D32"/>
    <mergeCell ref="A43:C43"/>
    <mergeCell ref="A44:C44"/>
    <mergeCell ref="A47:C47"/>
    <mergeCell ref="D47:E47"/>
    <mergeCell ref="A12:C12"/>
    <mergeCell ref="A15:C15"/>
    <mergeCell ref="D15:E15"/>
    <mergeCell ref="A29:B29"/>
    <mergeCell ref="C29:D29"/>
    <mergeCell ref="E29:F29"/>
    <mergeCell ref="A25:B26"/>
    <mergeCell ref="C25:D25"/>
    <mergeCell ref="E25:F25"/>
    <mergeCell ref="L57:L58"/>
    <mergeCell ref="A33:C33"/>
    <mergeCell ref="D33:H33"/>
    <mergeCell ref="A54:C54"/>
    <mergeCell ref="L36:L37"/>
    <mergeCell ref="F36:F37"/>
    <mergeCell ref="F57:F58"/>
    <mergeCell ref="A36:C36"/>
    <mergeCell ref="D36:E36"/>
    <mergeCell ref="L15:L16"/>
    <mergeCell ref="A22:C22"/>
    <mergeCell ref="K26:L26"/>
    <mergeCell ref="A27:B27"/>
    <mergeCell ref="C27:D27"/>
    <mergeCell ref="F15:F16"/>
    <mergeCell ref="K27:L27"/>
    <mergeCell ref="A4:C4"/>
    <mergeCell ref="D4:E4"/>
    <mergeCell ref="F4:F5"/>
    <mergeCell ref="G4:K4"/>
    <mergeCell ref="E30:F30"/>
    <mergeCell ref="G30:H30"/>
    <mergeCell ref="A28:B28"/>
    <mergeCell ref="C28:D28"/>
    <mergeCell ref="E28:F28"/>
    <mergeCell ref="G25:H25"/>
    <mergeCell ref="I25:J25"/>
    <mergeCell ref="K25:L25"/>
    <mergeCell ref="C26:D26"/>
    <mergeCell ref="G15:K15"/>
    <mergeCell ref="L4:L5"/>
    <mergeCell ref="A11:C11"/>
  </mergeCells>
  <phoneticPr fontId="6" type="noConversion"/>
  <pageMargins left="0.98425196850393704" right="0.98425196850393704" top="0.98425196850393704" bottom="0.98425196850393704" header="0" footer="0"/>
  <pageSetup paperSize="9" scale="6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/>
  </sheetPr>
  <dimension ref="A1"/>
  <sheetViews>
    <sheetView workbookViewId="0">
      <selection activeCell="R29" sqref="R29"/>
    </sheetView>
  </sheetViews>
  <sheetFormatPr defaultRowHeight="16.5"/>
  <sheetData/>
  <phoneticPr fontId="6" type="noConversion"/>
  <pageMargins left="0.7" right="0.7" top="0.75" bottom="0.75" header="0.3" footer="0.3"/>
  <pageSetup paperSize="9" orientation="portrait" verticalDpi="0" r:id="rId1"/>
  <rowBreaks count="1" manualBreakCount="1">
    <brk id="2" max="16383" man="1"/>
  </rowBreaks>
  <colBreaks count="1" manualBreakCount="1">
    <brk id="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G70"/>
  <sheetViews>
    <sheetView workbookViewId="0">
      <selection activeCell="M22" sqref="M22"/>
    </sheetView>
  </sheetViews>
  <sheetFormatPr defaultRowHeight="16.5"/>
  <cols>
    <col min="5" max="5" width="11.5" bestFit="1" customWidth="1"/>
    <col min="7" max="7" width="18.125" bestFit="1" customWidth="1"/>
  </cols>
  <sheetData>
    <row r="1" spans="1:7" ht="26.25">
      <c r="A1" s="358" t="s">
        <v>86</v>
      </c>
      <c r="B1" s="359"/>
      <c r="C1" s="359"/>
      <c r="D1" s="359"/>
      <c r="E1" s="359"/>
      <c r="F1" s="359"/>
      <c r="G1" s="359"/>
    </row>
    <row r="2" spans="1:7">
      <c r="A2" s="360" t="s">
        <v>87</v>
      </c>
      <c r="B2" s="360"/>
      <c r="C2" s="362" t="s">
        <v>88</v>
      </c>
      <c r="D2" s="360" t="s">
        <v>89</v>
      </c>
      <c r="E2" s="360" t="s">
        <v>90</v>
      </c>
      <c r="F2" s="361" t="s">
        <v>22</v>
      </c>
      <c r="G2" s="361" t="s">
        <v>79</v>
      </c>
    </row>
    <row r="3" spans="1:7">
      <c r="A3" s="360"/>
      <c r="B3" s="360"/>
      <c r="C3" s="362"/>
      <c r="D3" s="360"/>
      <c r="E3" s="360"/>
      <c r="F3" s="361"/>
      <c r="G3" s="361"/>
    </row>
    <row r="4" spans="1:7" ht="17.25">
      <c r="A4" s="360" t="s">
        <v>91</v>
      </c>
      <c r="B4" s="360"/>
      <c r="C4" s="119"/>
      <c r="D4" s="118"/>
      <c r="E4" s="117">
        <v>4724568.6999999993</v>
      </c>
      <c r="F4" s="114"/>
      <c r="G4" s="115"/>
    </row>
    <row r="5" spans="1:7" ht="17.25">
      <c r="A5" s="360" t="s">
        <v>92</v>
      </c>
      <c r="B5" s="116" t="s">
        <v>93</v>
      </c>
      <c r="C5" s="119">
        <v>31523</v>
      </c>
      <c r="D5" s="118">
        <v>700</v>
      </c>
      <c r="E5" s="118">
        <v>220661</v>
      </c>
      <c r="F5" s="111" t="s">
        <v>27</v>
      </c>
      <c r="G5" s="112"/>
    </row>
    <row r="6" spans="1:7" ht="17.25">
      <c r="A6" s="360"/>
      <c r="B6" s="116" t="s">
        <v>94</v>
      </c>
      <c r="C6" s="119">
        <v>31293</v>
      </c>
      <c r="D6" s="118">
        <v>700</v>
      </c>
      <c r="E6" s="118">
        <v>219051</v>
      </c>
      <c r="F6" s="111" t="s">
        <v>28</v>
      </c>
      <c r="G6" s="112"/>
    </row>
    <row r="7" spans="1:7" ht="17.25">
      <c r="A7" s="360" t="s">
        <v>95</v>
      </c>
      <c r="B7" s="116" t="s">
        <v>96</v>
      </c>
      <c r="C7" s="119">
        <v>30308.400000000001</v>
      </c>
      <c r="D7" s="118">
        <v>500</v>
      </c>
      <c r="E7" s="118">
        <v>151542</v>
      </c>
      <c r="F7" s="111" t="s">
        <v>27</v>
      </c>
      <c r="G7" s="112"/>
    </row>
    <row r="8" spans="1:7" ht="17.25">
      <c r="A8" s="360"/>
      <c r="B8" s="116" t="s">
        <v>97</v>
      </c>
      <c r="C8" s="119">
        <v>66462.3</v>
      </c>
      <c r="D8" s="118">
        <v>500</v>
      </c>
      <c r="E8" s="118">
        <v>332311.5</v>
      </c>
      <c r="F8" s="111" t="s">
        <v>28</v>
      </c>
      <c r="G8" s="112"/>
    </row>
    <row r="9" spans="1:7" ht="17.25">
      <c r="A9" s="360" t="s">
        <v>98</v>
      </c>
      <c r="B9" s="116" t="s">
        <v>99</v>
      </c>
      <c r="C9" s="119">
        <v>10086</v>
      </c>
      <c r="D9" s="118">
        <v>400</v>
      </c>
      <c r="E9" s="118">
        <v>40344</v>
      </c>
      <c r="F9" s="111" t="s">
        <v>25</v>
      </c>
      <c r="G9" s="112"/>
    </row>
    <row r="10" spans="1:7" ht="17.25">
      <c r="A10" s="360"/>
      <c r="B10" s="116" t="s">
        <v>100</v>
      </c>
      <c r="C10" s="119">
        <v>14526.2</v>
      </c>
      <c r="D10" s="118">
        <v>400</v>
      </c>
      <c r="E10" s="118">
        <v>58104.800000000003</v>
      </c>
      <c r="F10" s="111" t="s">
        <v>25</v>
      </c>
      <c r="G10" s="112"/>
    </row>
    <row r="11" spans="1:7" ht="17.25">
      <c r="A11" s="360"/>
      <c r="B11" s="116" t="s">
        <v>101</v>
      </c>
      <c r="C11" s="119">
        <v>12229.4</v>
      </c>
      <c r="D11" s="118">
        <v>400</v>
      </c>
      <c r="E11" s="118">
        <v>48917.599999999999</v>
      </c>
      <c r="F11" s="111" t="s">
        <v>25</v>
      </c>
      <c r="G11" s="112"/>
    </row>
    <row r="12" spans="1:7" ht="17.25">
      <c r="A12" s="360"/>
      <c r="B12" s="116" t="s">
        <v>102</v>
      </c>
      <c r="C12" s="119">
        <v>17510.400000000001</v>
      </c>
      <c r="D12" s="118">
        <v>400</v>
      </c>
      <c r="E12" s="118">
        <v>70041.600000000006</v>
      </c>
      <c r="F12" s="111" t="s">
        <v>26</v>
      </c>
      <c r="G12" s="112"/>
    </row>
    <row r="13" spans="1:7" ht="17.25">
      <c r="A13" s="360"/>
      <c r="B13" s="116" t="s">
        <v>103</v>
      </c>
      <c r="C13" s="119">
        <v>12850</v>
      </c>
      <c r="D13" s="118">
        <v>400</v>
      </c>
      <c r="E13" s="118">
        <v>51400</v>
      </c>
      <c r="F13" s="111" t="s">
        <v>29</v>
      </c>
      <c r="G13" s="112"/>
    </row>
    <row r="14" spans="1:7" ht="17.25">
      <c r="A14" s="360"/>
      <c r="B14" s="116" t="s">
        <v>104</v>
      </c>
      <c r="C14" s="119">
        <v>6009</v>
      </c>
      <c r="D14" s="118">
        <v>400</v>
      </c>
      <c r="E14" s="118">
        <v>24036</v>
      </c>
      <c r="F14" s="111" t="s">
        <v>29</v>
      </c>
      <c r="G14" s="112"/>
    </row>
    <row r="15" spans="1:7" ht="17.25">
      <c r="A15" s="360" t="s">
        <v>105</v>
      </c>
      <c r="B15" s="116" t="s">
        <v>106</v>
      </c>
      <c r="C15" s="119">
        <v>136464.1</v>
      </c>
      <c r="D15" s="118">
        <v>400</v>
      </c>
      <c r="E15" s="118">
        <v>545856.4</v>
      </c>
      <c r="F15" s="111" t="s">
        <v>27</v>
      </c>
      <c r="G15" s="112" t="s">
        <v>107</v>
      </c>
    </row>
    <row r="16" spans="1:7" ht="17.25">
      <c r="A16" s="360"/>
      <c r="B16" s="116" t="s">
        <v>108</v>
      </c>
      <c r="C16" s="119">
        <v>37952.5</v>
      </c>
      <c r="D16" s="118">
        <v>400</v>
      </c>
      <c r="E16" s="118">
        <v>151810</v>
      </c>
      <c r="F16" s="113" t="s">
        <v>27</v>
      </c>
      <c r="G16" s="112" t="s">
        <v>107</v>
      </c>
    </row>
    <row r="17" spans="1:7" ht="17.25">
      <c r="A17" s="360"/>
      <c r="B17" s="116" t="s">
        <v>109</v>
      </c>
      <c r="C17" s="119">
        <v>37785.4</v>
      </c>
      <c r="D17" s="118">
        <v>400</v>
      </c>
      <c r="E17" s="118">
        <v>151141.6</v>
      </c>
      <c r="F17" s="111" t="s">
        <v>28</v>
      </c>
      <c r="G17" s="112" t="s">
        <v>107</v>
      </c>
    </row>
    <row r="18" spans="1:7" ht="17.25">
      <c r="A18" s="360"/>
      <c r="B18" s="116" t="s">
        <v>110</v>
      </c>
      <c r="C18" s="119">
        <v>24993</v>
      </c>
      <c r="D18" s="118">
        <v>400</v>
      </c>
      <c r="E18" s="118">
        <v>99972</v>
      </c>
      <c r="F18" s="111" t="s">
        <v>28</v>
      </c>
      <c r="G18" s="112" t="s">
        <v>107</v>
      </c>
    </row>
    <row r="19" spans="1:7" ht="17.25">
      <c r="A19" s="360"/>
      <c r="B19" s="116" t="s">
        <v>111</v>
      </c>
      <c r="C19" s="119">
        <v>31715.8</v>
      </c>
      <c r="D19" s="118">
        <v>400</v>
      </c>
      <c r="E19" s="118">
        <v>126863.2</v>
      </c>
      <c r="F19" s="111" t="s">
        <v>27</v>
      </c>
      <c r="G19" s="112" t="s">
        <v>112</v>
      </c>
    </row>
    <row r="20" spans="1:7" ht="17.25">
      <c r="A20" s="360"/>
      <c r="B20" s="116" t="s">
        <v>113</v>
      </c>
      <c r="C20" s="119">
        <v>95583.9</v>
      </c>
      <c r="D20" s="118">
        <v>400</v>
      </c>
      <c r="E20" s="118">
        <v>382335.6</v>
      </c>
      <c r="F20" s="111" t="s">
        <v>28</v>
      </c>
      <c r="G20" s="112" t="s">
        <v>112</v>
      </c>
    </row>
    <row r="21" spans="1:7" ht="17.25">
      <c r="A21" s="360"/>
      <c r="B21" s="116" t="s">
        <v>114</v>
      </c>
      <c r="C21" s="119">
        <v>19411</v>
      </c>
      <c r="D21" s="118">
        <v>400</v>
      </c>
      <c r="E21" s="118">
        <v>77644</v>
      </c>
      <c r="F21" s="111" t="s">
        <v>28</v>
      </c>
      <c r="G21" s="112" t="s">
        <v>112</v>
      </c>
    </row>
    <row r="22" spans="1:7" ht="17.25">
      <c r="A22" s="360"/>
      <c r="B22" s="116" t="s">
        <v>115</v>
      </c>
      <c r="C22" s="119">
        <v>5886</v>
      </c>
      <c r="D22" s="118">
        <v>80</v>
      </c>
      <c r="E22" s="118">
        <v>4708.8</v>
      </c>
      <c r="F22" s="111" t="s">
        <v>26</v>
      </c>
      <c r="G22" s="112" t="s">
        <v>112</v>
      </c>
    </row>
    <row r="23" spans="1:7" ht="17.25">
      <c r="A23" s="360"/>
      <c r="B23" s="116" t="s">
        <v>116</v>
      </c>
      <c r="C23" s="119">
        <v>2258</v>
      </c>
      <c r="D23" s="118">
        <v>150</v>
      </c>
      <c r="E23" s="118">
        <v>3387</v>
      </c>
      <c r="F23" s="111" t="s">
        <v>27</v>
      </c>
      <c r="G23" s="112" t="s">
        <v>112</v>
      </c>
    </row>
    <row r="24" spans="1:7" ht="17.25">
      <c r="A24" s="360"/>
      <c r="B24" s="116" t="s">
        <v>117</v>
      </c>
      <c r="C24" s="119">
        <v>13018.8</v>
      </c>
      <c r="D24" s="118">
        <v>400</v>
      </c>
      <c r="E24" s="118">
        <v>52075.199999999997</v>
      </c>
      <c r="F24" s="111" t="s">
        <v>27</v>
      </c>
      <c r="G24" s="112" t="s">
        <v>112</v>
      </c>
    </row>
    <row r="25" spans="1:7" ht="17.25">
      <c r="A25" s="360"/>
      <c r="B25" s="116" t="s">
        <v>118</v>
      </c>
      <c r="C25" s="119">
        <v>6514</v>
      </c>
      <c r="D25" s="118">
        <v>400</v>
      </c>
      <c r="E25" s="118">
        <v>26056</v>
      </c>
      <c r="F25" s="111" t="s">
        <v>26</v>
      </c>
      <c r="G25" s="112" t="s">
        <v>112</v>
      </c>
    </row>
    <row r="26" spans="1:7" ht="17.25">
      <c r="A26" s="360" t="s">
        <v>119</v>
      </c>
      <c r="B26" s="116" t="s">
        <v>120</v>
      </c>
      <c r="C26" s="119">
        <v>3300</v>
      </c>
      <c r="D26" s="118">
        <v>150</v>
      </c>
      <c r="E26" s="118">
        <v>4950</v>
      </c>
      <c r="F26" s="111" t="s">
        <v>27</v>
      </c>
      <c r="G26" s="112"/>
    </row>
    <row r="27" spans="1:7" ht="17.25">
      <c r="A27" s="360"/>
      <c r="B27" s="116" t="s">
        <v>121</v>
      </c>
      <c r="C27" s="119">
        <v>1704</v>
      </c>
      <c r="D27" s="118">
        <v>150</v>
      </c>
      <c r="E27" s="118">
        <v>2556</v>
      </c>
      <c r="F27" s="111" t="s">
        <v>27</v>
      </c>
      <c r="G27" s="112"/>
    </row>
    <row r="28" spans="1:7" ht="17.25">
      <c r="A28" s="360"/>
      <c r="B28" s="116" t="s">
        <v>122</v>
      </c>
      <c r="C28" s="119">
        <v>3300.2</v>
      </c>
      <c r="D28" s="118">
        <v>150</v>
      </c>
      <c r="E28" s="118">
        <v>4950.3</v>
      </c>
      <c r="F28" s="111" t="s">
        <v>26</v>
      </c>
      <c r="G28" s="112"/>
    </row>
    <row r="29" spans="1:7" ht="17.25">
      <c r="A29" s="360"/>
      <c r="B29" s="116" t="s">
        <v>123</v>
      </c>
      <c r="C29" s="119">
        <v>3300</v>
      </c>
      <c r="D29" s="118">
        <v>150</v>
      </c>
      <c r="E29" s="118">
        <v>4950</v>
      </c>
      <c r="F29" s="111" t="s">
        <v>26</v>
      </c>
      <c r="G29" s="112"/>
    </row>
    <row r="30" spans="1:7" ht="17.25">
      <c r="A30" s="360"/>
      <c r="B30" s="116" t="s">
        <v>124</v>
      </c>
      <c r="C30" s="119">
        <v>13000</v>
      </c>
      <c r="D30" s="118">
        <v>200</v>
      </c>
      <c r="E30" s="118">
        <v>26000</v>
      </c>
      <c r="F30" s="111" t="s">
        <v>25</v>
      </c>
      <c r="G30" s="112"/>
    </row>
    <row r="31" spans="1:7" ht="17.25">
      <c r="A31" s="360"/>
      <c r="B31" s="116" t="s">
        <v>125</v>
      </c>
      <c r="C31" s="119">
        <v>13000</v>
      </c>
      <c r="D31" s="118">
        <v>200</v>
      </c>
      <c r="E31" s="118">
        <v>26000</v>
      </c>
      <c r="F31" s="111" t="s">
        <v>25</v>
      </c>
      <c r="G31" s="112"/>
    </row>
    <row r="32" spans="1:7" ht="17.25">
      <c r="A32" s="360"/>
      <c r="B32" s="116" t="s">
        <v>126</v>
      </c>
      <c r="C32" s="119">
        <v>13000</v>
      </c>
      <c r="D32" s="118">
        <v>200</v>
      </c>
      <c r="E32" s="118">
        <v>26000</v>
      </c>
      <c r="F32" s="111" t="s">
        <v>28</v>
      </c>
      <c r="G32" s="112"/>
    </row>
    <row r="33" spans="1:7" ht="17.25">
      <c r="A33" s="360"/>
      <c r="B33" s="116" t="s">
        <v>127</v>
      </c>
      <c r="C33" s="119">
        <v>13000</v>
      </c>
      <c r="D33" s="118">
        <v>200</v>
      </c>
      <c r="E33" s="118">
        <v>26000</v>
      </c>
      <c r="F33" s="111" t="s">
        <v>26</v>
      </c>
      <c r="G33" s="112"/>
    </row>
    <row r="34" spans="1:7" ht="17.25">
      <c r="A34" s="360"/>
      <c r="B34" s="116" t="s">
        <v>128</v>
      </c>
      <c r="C34" s="119">
        <v>12999.9</v>
      </c>
      <c r="D34" s="118">
        <v>200</v>
      </c>
      <c r="E34" s="118">
        <v>25999.8</v>
      </c>
      <c r="F34" s="111" t="s">
        <v>26</v>
      </c>
      <c r="G34" s="112"/>
    </row>
    <row r="35" spans="1:7" ht="17.25">
      <c r="A35" s="360"/>
      <c r="B35" s="116" t="s">
        <v>129</v>
      </c>
      <c r="C35" s="119">
        <v>14656.4</v>
      </c>
      <c r="D35" s="118">
        <v>200</v>
      </c>
      <c r="E35" s="118">
        <v>29312.799999999999</v>
      </c>
      <c r="F35" s="111" t="s">
        <v>26</v>
      </c>
      <c r="G35" s="112"/>
    </row>
    <row r="36" spans="1:7" ht="17.25">
      <c r="A36" s="360"/>
      <c r="B36" s="116" t="s">
        <v>130</v>
      </c>
      <c r="C36" s="119">
        <v>14445.7</v>
      </c>
      <c r="D36" s="118">
        <v>200</v>
      </c>
      <c r="E36" s="118">
        <v>28891.4</v>
      </c>
      <c r="F36" s="113" t="s">
        <v>27</v>
      </c>
      <c r="G36" s="112"/>
    </row>
    <row r="37" spans="1:7" ht="17.25">
      <c r="A37" s="360"/>
      <c r="B37" s="116" t="s">
        <v>131</v>
      </c>
      <c r="C37" s="119">
        <v>12975</v>
      </c>
      <c r="D37" s="118">
        <v>200</v>
      </c>
      <c r="E37" s="118">
        <v>25950</v>
      </c>
      <c r="F37" s="113" t="s">
        <v>26</v>
      </c>
      <c r="G37" s="112"/>
    </row>
    <row r="38" spans="1:7" ht="17.25">
      <c r="A38" s="360"/>
      <c r="B38" s="116" t="s">
        <v>132</v>
      </c>
      <c r="C38" s="119">
        <v>13000.2</v>
      </c>
      <c r="D38" s="118">
        <v>200</v>
      </c>
      <c r="E38" s="118">
        <v>26000.400000000001</v>
      </c>
      <c r="F38" s="113" t="s">
        <v>26</v>
      </c>
      <c r="G38" s="112"/>
    </row>
    <row r="39" spans="1:7" ht="17.25">
      <c r="A39" s="360"/>
      <c r="B39" s="116" t="s">
        <v>133</v>
      </c>
      <c r="C39" s="119">
        <v>15555.9</v>
      </c>
      <c r="D39" s="118">
        <v>200</v>
      </c>
      <c r="E39" s="118">
        <v>31111.8</v>
      </c>
      <c r="F39" s="111" t="s">
        <v>27</v>
      </c>
      <c r="G39" s="112"/>
    </row>
    <row r="40" spans="1:7" ht="17.25">
      <c r="A40" s="360"/>
      <c r="B40" s="116" t="s">
        <v>134</v>
      </c>
      <c r="C40" s="119">
        <v>15733.2</v>
      </c>
      <c r="D40" s="118">
        <v>200</v>
      </c>
      <c r="E40" s="118">
        <v>31466.400000000001</v>
      </c>
      <c r="F40" s="111" t="s">
        <v>26</v>
      </c>
      <c r="G40" s="112"/>
    </row>
    <row r="41" spans="1:7" ht="17.25">
      <c r="A41" s="360"/>
      <c r="B41" s="116" t="s">
        <v>135</v>
      </c>
      <c r="C41" s="119">
        <v>272879</v>
      </c>
      <c r="D41" s="118">
        <v>250</v>
      </c>
      <c r="E41" s="118">
        <v>682197.5</v>
      </c>
      <c r="F41" s="111" t="s">
        <v>29</v>
      </c>
      <c r="G41" s="110"/>
    </row>
    <row r="42" spans="1:7" ht="17.25">
      <c r="A42" s="360"/>
      <c r="B42" s="116" t="s">
        <v>136</v>
      </c>
      <c r="C42" s="119">
        <v>165636</v>
      </c>
      <c r="D42" s="118">
        <v>250</v>
      </c>
      <c r="E42" s="118">
        <v>414090</v>
      </c>
      <c r="F42" s="111" t="s">
        <v>29</v>
      </c>
      <c r="G42" s="110"/>
    </row>
    <row r="43" spans="1:7" ht="17.25">
      <c r="A43" s="109" t="s">
        <v>137</v>
      </c>
      <c r="B43" s="116" t="s">
        <v>138</v>
      </c>
      <c r="C43" s="119">
        <v>80176.7</v>
      </c>
      <c r="D43" s="118">
        <v>150</v>
      </c>
      <c r="E43" s="118">
        <v>120265.05</v>
      </c>
      <c r="F43" s="111" t="s">
        <v>28</v>
      </c>
      <c r="G43" s="112" t="s">
        <v>139</v>
      </c>
    </row>
    <row r="44" spans="1:7" ht="17.25">
      <c r="A44" s="360" t="s">
        <v>140</v>
      </c>
      <c r="B44" s="116" t="s">
        <v>141</v>
      </c>
      <c r="C44" s="119">
        <v>1500</v>
      </c>
      <c r="D44" s="118">
        <v>200</v>
      </c>
      <c r="E44" s="118">
        <v>3000</v>
      </c>
      <c r="F44" s="111" t="s">
        <v>25</v>
      </c>
      <c r="G44" s="112"/>
    </row>
    <row r="45" spans="1:7" ht="17.25">
      <c r="A45" s="360"/>
      <c r="B45" s="116" t="s">
        <v>142</v>
      </c>
      <c r="C45" s="119">
        <v>1503.2</v>
      </c>
      <c r="D45" s="118">
        <v>200</v>
      </c>
      <c r="E45" s="118">
        <v>3006.4</v>
      </c>
      <c r="F45" s="111" t="s">
        <v>26</v>
      </c>
      <c r="G45" s="112"/>
    </row>
    <row r="46" spans="1:7" ht="17.25">
      <c r="A46" s="360"/>
      <c r="B46" s="116" t="s">
        <v>143</v>
      </c>
      <c r="C46" s="119">
        <v>3300</v>
      </c>
      <c r="D46" s="118">
        <v>80</v>
      </c>
      <c r="E46" s="118">
        <v>2640</v>
      </c>
      <c r="F46" s="111" t="s">
        <v>25</v>
      </c>
      <c r="G46" s="112"/>
    </row>
    <row r="47" spans="1:7" ht="17.25">
      <c r="A47" s="360"/>
      <c r="B47" s="116" t="s">
        <v>144</v>
      </c>
      <c r="C47" s="119">
        <v>13225</v>
      </c>
      <c r="D47" s="118">
        <v>80</v>
      </c>
      <c r="E47" s="118">
        <v>10580</v>
      </c>
      <c r="F47" s="111" t="s">
        <v>26</v>
      </c>
      <c r="G47" s="112"/>
    </row>
    <row r="48" spans="1:7" ht="17.25">
      <c r="A48" s="360"/>
      <c r="B48" s="116" t="s">
        <v>145</v>
      </c>
      <c r="C48" s="119">
        <v>16532</v>
      </c>
      <c r="D48" s="118">
        <v>80</v>
      </c>
      <c r="E48" s="118">
        <v>13225.6</v>
      </c>
      <c r="F48" s="111" t="s">
        <v>29</v>
      </c>
      <c r="G48" s="112"/>
    </row>
    <row r="49" spans="1:7" ht="17.25">
      <c r="A49" s="360"/>
      <c r="B49" s="116" t="s">
        <v>146</v>
      </c>
      <c r="C49" s="119">
        <v>10983</v>
      </c>
      <c r="D49" s="118">
        <v>150</v>
      </c>
      <c r="E49" s="118">
        <v>16474.5</v>
      </c>
      <c r="F49" s="111" t="s">
        <v>27</v>
      </c>
      <c r="G49" s="112"/>
    </row>
    <row r="50" spans="1:7" ht="17.25">
      <c r="A50" s="360"/>
      <c r="B50" s="116" t="s">
        <v>147</v>
      </c>
      <c r="C50" s="119">
        <v>2150</v>
      </c>
      <c r="D50" s="118">
        <v>80</v>
      </c>
      <c r="E50" s="118">
        <v>1720</v>
      </c>
      <c r="F50" s="111" t="s">
        <v>26</v>
      </c>
      <c r="G50" s="112"/>
    </row>
    <row r="51" spans="1:7" ht="17.25">
      <c r="A51" s="360"/>
      <c r="B51" s="116" t="s">
        <v>148</v>
      </c>
      <c r="C51" s="119">
        <v>500</v>
      </c>
      <c r="D51" s="118">
        <v>80</v>
      </c>
      <c r="E51" s="118">
        <v>400</v>
      </c>
      <c r="F51" s="111" t="s">
        <v>26</v>
      </c>
      <c r="G51" s="112"/>
    </row>
    <row r="52" spans="1:7" ht="17.25">
      <c r="A52" s="360"/>
      <c r="B52" s="116" t="s">
        <v>149</v>
      </c>
      <c r="C52" s="119">
        <v>1040</v>
      </c>
      <c r="D52" s="118">
        <v>400</v>
      </c>
      <c r="E52" s="118">
        <v>4160</v>
      </c>
      <c r="F52" s="111" t="s">
        <v>27</v>
      </c>
      <c r="G52" s="112"/>
    </row>
    <row r="53" spans="1:7" ht="34.5">
      <c r="A53" s="109" t="s">
        <v>150</v>
      </c>
      <c r="B53" s="116" t="s">
        <v>151</v>
      </c>
      <c r="C53" s="119">
        <v>21587</v>
      </c>
      <c r="D53" s="118">
        <v>250</v>
      </c>
      <c r="E53" s="118">
        <v>53967.5</v>
      </c>
      <c r="F53" s="111" t="s">
        <v>28</v>
      </c>
      <c r="G53" s="112"/>
    </row>
    <row r="54" spans="1:7" ht="17.25">
      <c r="A54" s="360" t="s">
        <v>152</v>
      </c>
      <c r="B54" s="116" t="s">
        <v>153</v>
      </c>
      <c r="C54" s="119">
        <v>6721.4</v>
      </c>
      <c r="D54" s="118">
        <v>200</v>
      </c>
      <c r="E54" s="118">
        <v>13442.8</v>
      </c>
      <c r="F54" s="111" t="s">
        <v>27</v>
      </c>
      <c r="G54" s="112"/>
    </row>
    <row r="55" spans="1:7" ht="17.25">
      <c r="A55" s="360"/>
      <c r="B55" s="116" t="s">
        <v>154</v>
      </c>
      <c r="C55" s="119">
        <v>7024</v>
      </c>
      <c r="D55" s="118">
        <v>200</v>
      </c>
      <c r="E55" s="118">
        <v>14048</v>
      </c>
      <c r="F55" s="111" t="s">
        <v>25</v>
      </c>
      <c r="G55" s="112"/>
    </row>
    <row r="56" spans="1:7" ht="17.25">
      <c r="A56" s="360"/>
      <c r="B56" s="116" t="s">
        <v>155</v>
      </c>
      <c r="C56" s="119">
        <v>7469.4</v>
      </c>
      <c r="D56" s="118">
        <v>200</v>
      </c>
      <c r="E56" s="118">
        <v>14938.8</v>
      </c>
      <c r="F56" s="111" t="s">
        <v>28</v>
      </c>
      <c r="G56" s="112"/>
    </row>
    <row r="57" spans="1:7" ht="17.25">
      <c r="A57" s="360"/>
      <c r="B57" s="116" t="s">
        <v>156</v>
      </c>
      <c r="C57" s="119">
        <v>7211.6</v>
      </c>
      <c r="D57" s="118">
        <v>200</v>
      </c>
      <c r="E57" s="118">
        <v>14423.2</v>
      </c>
      <c r="F57" s="111" t="s">
        <v>26</v>
      </c>
      <c r="G57" s="112"/>
    </row>
    <row r="58" spans="1:7" ht="17.25">
      <c r="A58" s="360"/>
      <c r="B58" s="116" t="s">
        <v>157</v>
      </c>
      <c r="C58" s="119">
        <v>6280.7</v>
      </c>
      <c r="D58" s="118">
        <v>200</v>
      </c>
      <c r="E58" s="118">
        <v>12561.4</v>
      </c>
      <c r="F58" s="111" t="s">
        <v>26</v>
      </c>
      <c r="G58" s="112"/>
    </row>
    <row r="59" spans="1:7" ht="17.25">
      <c r="A59" s="360"/>
      <c r="B59" s="116" t="s">
        <v>158</v>
      </c>
      <c r="C59" s="119">
        <v>1271.9000000000001</v>
      </c>
      <c r="D59" s="118">
        <v>150</v>
      </c>
      <c r="E59" s="118">
        <v>1907.85</v>
      </c>
      <c r="F59" s="111" t="s">
        <v>27</v>
      </c>
      <c r="G59" s="112" t="s">
        <v>159</v>
      </c>
    </row>
    <row r="60" spans="1:7" ht="17.25">
      <c r="A60" s="360"/>
      <c r="B60" s="116" t="s">
        <v>160</v>
      </c>
      <c r="C60" s="119">
        <v>1486</v>
      </c>
      <c r="D60" s="118">
        <v>150</v>
      </c>
      <c r="E60" s="118">
        <v>2229</v>
      </c>
      <c r="F60" s="111" t="s">
        <v>27</v>
      </c>
      <c r="G60" s="112" t="s">
        <v>159</v>
      </c>
    </row>
    <row r="61" spans="1:7" ht="17.25">
      <c r="A61" s="360"/>
      <c r="B61" s="116" t="s">
        <v>161</v>
      </c>
      <c r="C61" s="119">
        <v>1447.6</v>
      </c>
      <c r="D61" s="118">
        <v>150</v>
      </c>
      <c r="E61" s="118">
        <v>2171.4</v>
      </c>
      <c r="F61" s="111" t="s">
        <v>27</v>
      </c>
      <c r="G61" s="112" t="s">
        <v>159</v>
      </c>
    </row>
    <row r="62" spans="1:7" ht="17.25">
      <c r="A62" s="360" t="s">
        <v>162</v>
      </c>
      <c r="B62" s="116" t="s">
        <v>163</v>
      </c>
      <c r="C62" s="119">
        <v>3310</v>
      </c>
      <c r="D62" s="118">
        <v>150</v>
      </c>
      <c r="E62" s="118">
        <v>4965</v>
      </c>
      <c r="F62" s="111" t="s">
        <v>25</v>
      </c>
      <c r="G62" s="112"/>
    </row>
    <row r="63" spans="1:7" ht="17.25">
      <c r="A63" s="360"/>
      <c r="B63" s="116" t="s">
        <v>164</v>
      </c>
      <c r="C63" s="119">
        <v>1336</v>
      </c>
      <c r="D63" s="118">
        <v>150</v>
      </c>
      <c r="E63" s="118">
        <v>2004</v>
      </c>
      <c r="F63" s="111" t="s">
        <v>27</v>
      </c>
      <c r="G63" s="112"/>
    </row>
    <row r="64" spans="1:7" ht="17.25">
      <c r="A64" s="360"/>
      <c r="B64" s="116" t="s">
        <v>165</v>
      </c>
      <c r="C64" s="119">
        <v>1700</v>
      </c>
      <c r="D64" s="118">
        <v>150</v>
      </c>
      <c r="E64" s="118">
        <v>2550</v>
      </c>
      <c r="F64" s="111" t="s">
        <v>28</v>
      </c>
      <c r="G64" s="112"/>
    </row>
    <row r="65" spans="1:7" ht="17.25">
      <c r="A65" s="360"/>
      <c r="B65" s="116" t="s">
        <v>166</v>
      </c>
      <c r="C65" s="119">
        <v>1155</v>
      </c>
      <c r="D65" s="118">
        <v>150</v>
      </c>
      <c r="E65" s="118">
        <v>1732.5</v>
      </c>
      <c r="F65" s="111" t="s">
        <v>29</v>
      </c>
      <c r="G65" s="112"/>
    </row>
    <row r="66" spans="1:7" ht="17.25">
      <c r="A66" s="360"/>
      <c r="B66" s="116" t="s">
        <v>167</v>
      </c>
      <c r="C66" s="119">
        <v>1700</v>
      </c>
      <c r="D66" s="118">
        <v>150</v>
      </c>
      <c r="E66" s="118">
        <v>2550</v>
      </c>
      <c r="F66" s="111" t="s">
        <v>27</v>
      </c>
      <c r="G66" s="112"/>
    </row>
    <row r="67" spans="1:7" ht="17.25">
      <c r="A67" s="360"/>
      <c r="B67" s="116" t="s">
        <v>168</v>
      </c>
      <c r="C67" s="119">
        <v>1700</v>
      </c>
      <c r="D67" s="118">
        <v>150</v>
      </c>
      <c r="E67" s="118">
        <v>2550</v>
      </c>
      <c r="F67" s="111" t="s">
        <v>26</v>
      </c>
      <c r="G67" s="112"/>
    </row>
    <row r="68" spans="1:7" ht="17.25">
      <c r="A68" s="109" t="s">
        <v>169</v>
      </c>
      <c r="B68" s="116" t="s">
        <v>170</v>
      </c>
      <c r="C68" s="119">
        <v>34214</v>
      </c>
      <c r="D68" s="118">
        <v>400</v>
      </c>
      <c r="E68" s="118">
        <v>136856</v>
      </c>
      <c r="F68" s="111" t="s">
        <v>28</v>
      </c>
      <c r="G68" s="112"/>
    </row>
    <row r="69" spans="1:7" ht="17.25">
      <c r="A69" s="360" t="s">
        <v>171</v>
      </c>
      <c r="B69" s="116" t="s">
        <v>172</v>
      </c>
      <c r="C69" s="119">
        <v>3275</v>
      </c>
      <c r="D69" s="118">
        <v>150</v>
      </c>
      <c r="E69" s="118">
        <v>4912.5</v>
      </c>
      <c r="F69" s="111" t="s">
        <v>28</v>
      </c>
      <c r="G69" s="112"/>
    </row>
    <row r="70" spans="1:7" ht="17.25">
      <c r="A70" s="360"/>
      <c r="B70" s="116" t="s">
        <v>173</v>
      </c>
      <c r="C70" s="119">
        <v>4401</v>
      </c>
      <c r="D70" s="118">
        <v>150</v>
      </c>
      <c r="E70" s="118">
        <v>6601.5</v>
      </c>
      <c r="F70" s="111" t="s">
        <v>28</v>
      </c>
      <c r="G70" s="112"/>
    </row>
  </sheetData>
  <mergeCells count="17">
    <mergeCell ref="A44:A52"/>
    <mergeCell ref="A54:A61"/>
    <mergeCell ref="A62:A67"/>
    <mergeCell ref="A69:A70"/>
    <mergeCell ref="A26:A42"/>
    <mergeCell ref="A1:G1"/>
    <mergeCell ref="A15:A25"/>
    <mergeCell ref="A9:A14"/>
    <mergeCell ref="A7:A8"/>
    <mergeCell ref="A5:A6"/>
    <mergeCell ref="F2:F3"/>
    <mergeCell ref="A4:B4"/>
    <mergeCell ref="G2:G3"/>
    <mergeCell ref="A2:B3"/>
    <mergeCell ref="C2:C3"/>
    <mergeCell ref="D2:D3"/>
    <mergeCell ref="E2:E3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이름이 지정된 범위</vt:lpstr>
      </vt:variant>
      <vt:variant>
        <vt:i4>6</vt:i4>
      </vt:variant>
    </vt:vector>
  </HeadingPairs>
  <TitlesOfParts>
    <vt:vector size="17" baseType="lpstr">
      <vt:lpstr>1.3 계획인구(내포신도시지역)</vt:lpstr>
      <vt:lpstr>내포신도시인구계획</vt:lpstr>
      <vt:lpstr>인구유입(NEW)</vt:lpstr>
      <vt:lpstr>추세선</vt:lpstr>
      <vt:lpstr>생활용수</vt:lpstr>
      <vt:lpstr>가정용수</vt:lpstr>
      <vt:lpstr>비가정용수</vt:lpstr>
      <vt:lpstr>출력안함☞</vt:lpstr>
      <vt:lpstr>블록별용적율및연면적</vt:lpstr>
      <vt:lpstr>내포신도시_비가정용수량</vt:lpstr>
      <vt:lpstr>Sheet5</vt:lpstr>
      <vt:lpstr>가정용수!Print_Area</vt:lpstr>
      <vt:lpstr>내포신도시인구계획!Print_Area</vt:lpstr>
      <vt:lpstr>비가정용수!Print_Area</vt:lpstr>
      <vt:lpstr>생활용수!Print_Area</vt:lpstr>
      <vt:lpstr>'인구유입(NEW)'!Print_Area</vt:lpstr>
      <vt:lpstr>추세선!Print_Area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김선호</dc:creator>
  <cp:lastModifiedBy>개인</cp:lastModifiedBy>
  <cp:lastPrinted>2017-04-24T04:10:05Z</cp:lastPrinted>
  <dcterms:created xsi:type="dcterms:W3CDTF">2016-07-11T02:41:30Z</dcterms:created>
  <dcterms:modified xsi:type="dcterms:W3CDTF">2017-10-25T04:22:49Z</dcterms:modified>
</cp:coreProperties>
</file>