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120" windowWidth="28275" windowHeight="7245" tabRatio="887"/>
  </bookViews>
  <sheets>
    <sheet name="급수보급률 집계표" sheetId="119" r:id="rId1"/>
    <sheet name="홍성읍" sheetId="87" r:id="rId2"/>
    <sheet name="광천읍" sheetId="103" r:id="rId3"/>
    <sheet name="홍북면" sheetId="104" r:id="rId4"/>
    <sheet name="금마면" sheetId="105" r:id="rId5"/>
    <sheet name="홍동면" sheetId="106" r:id="rId6"/>
    <sheet name="장곡면" sheetId="107" r:id="rId7"/>
    <sheet name="은하면" sheetId="108" r:id="rId8"/>
    <sheet name="결성면" sheetId="116" r:id="rId9"/>
    <sheet name="서부면" sheetId="117" r:id="rId10"/>
    <sheet name="갈산면" sheetId="118" r:id="rId11"/>
    <sheet name="구항면" sheetId="123" r:id="rId12"/>
    <sheet name="출력안함☞" sheetId="122" r:id="rId13"/>
    <sheet name="리별인구" sheetId="120" r:id="rId14"/>
    <sheet name="정리" sheetId="124" r:id="rId15"/>
  </sheets>
  <externalReferences>
    <externalReference r:id="rId16"/>
    <externalReference r:id="rId17"/>
  </externalReferences>
  <definedNames>
    <definedName name="_Fill" localSheetId="10" hidden="1">#REF!</definedName>
    <definedName name="_Fill" localSheetId="8" hidden="1">#REF!</definedName>
    <definedName name="_Fill" localSheetId="2" hidden="1">#REF!</definedName>
    <definedName name="_Fill" localSheetId="11" hidden="1">#REF!</definedName>
    <definedName name="_Fill" localSheetId="4" hidden="1">#REF!</definedName>
    <definedName name="_Fill" localSheetId="0" hidden="1">#REF!</definedName>
    <definedName name="_Fill" localSheetId="9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localSheetId="3" hidden="1">#REF!</definedName>
    <definedName name="_Fill" hidden="1">#REF!</definedName>
    <definedName name="_xlnm._FilterDatabase" localSheetId="10" hidden="1">갈산면!$A$2:$AC$46</definedName>
    <definedName name="_xlnm._FilterDatabase" localSheetId="8" hidden="1">결성면!$A$2:$AC$40</definedName>
    <definedName name="_xlnm._FilterDatabase" localSheetId="2" hidden="1">광천읍!$A$2:$AC$61</definedName>
    <definedName name="_xlnm._FilterDatabase" localSheetId="11" hidden="1">구항면!$A$2:$AC$39</definedName>
    <definedName name="_xlnm._FilterDatabase" localSheetId="4" hidden="1">금마면!$A$2:$AC$43</definedName>
    <definedName name="_xlnm._FilterDatabase" localSheetId="9" hidden="1">서부면!$A$2:$AC$45</definedName>
    <definedName name="_xlnm._FilterDatabase" localSheetId="7" hidden="1">은하면!$A$2:$AC$39</definedName>
    <definedName name="_xlnm._FilterDatabase" localSheetId="6" hidden="1">장곡면!$A$2:$AC$51</definedName>
    <definedName name="_xlnm._FilterDatabase" localSheetId="14" hidden="1">정리!$A$2:$Q$474</definedName>
    <definedName name="_xlnm._FilterDatabase" localSheetId="5" hidden="1">홍동면!$A$2:$AC$51</definedName>
    <definedName name="_xlnm._FilterDatabase" localSheetId="3" hidden="1">홍북면!$A$2:$AC$46</definedName>
    <definedName name="_xlnm._FilterDatabase" localSheetId="1" hidden="1">홍성읍!$A$2:$AC$65</definedName>
    <definedName name="_xlnm.Print_Area" localSheetId="10">갈산면!$A$1:$Z$44</definedName>
    <definedName name="_xlnm.Print_Area" localSheetId="8">결성면!$A$1:$AC$38</definedName>
    <definedName name="_xlnm.Print_Area" localSheetId="2">광천읍!$A$1:$AC$59</definedName>
    <definedName name="_xlnm.Print_Area" localSheetId="11">구항면!$A$1:$AC$37</definedName>
    <definedName name="_xlnm.Print_Area" localSheetId="4">금마면!$A$1:$AC$41</definedName>
    <definedName name="_xlnm.Print_Area" localSheetId="0">'급수보급률 집계표'!$A$1:$Q$29</definedName>
    <definedName name="_xlnm.Print_Area" localSheetId="9">서부면!$A$1:$AC$43</definedName>
    <definedName name="_xlnm.Print_Area" localSheetId="7">은하면!$A$1:$AC$37</definedName>
    <definedName name="_xlnm.Print_Area" localSheetId="6">장곡면!$A$1:$AC$49</definedName>
    <definedName name="_xlnm.Print_Area" localSheetId="5">홍동면!$A$1:$AC$49</definedName>
    <definedName name="_xlnm.Print_Area" localSheetId="3">홍북면!$A$1:$AC$44</definedName>
    <definedName name="_xlnm.Print_Area" localSheetId="1">홍성읍!$A$1:$AC$64</definedName>
    <definedName name="_xlnm.Print_Area">#REF!</definedName>
    <definedName name="PRINT_AREA_MI">#REF!</definedName>
  </definedNames>
  <calcPr calcId="124519"/>
</workbook>
</file>

<file path=xl/calcChain.xml><?xml version="1.0" encoding="utf-8"?>
<calcChain xmlns="http://schemas.openxmlformats.org/spreadsheetml/2006/main">
  <c r="H52" i="123"/>
  <c r="G52"/>
  <c r="F52"/>
  <c r="E52"/>
  <c r="H55" i="118"/>
  <c r="G55"/>
  <c r="F55"/>
  <c r="E55"/>
  <c r="H58" i="117"/>
  <c r="G58"/>
  <c r="F58"/>
  <c r="E58"/>
  <c r="H56" i="116"/>
  <c r="G56"/>
  <c r="F56"/>
  <c r="E56"/>
  <c r="H53" i="108"/>
  <c r="G53"/>
  <c r="F53"/>
  <c r="E53"/>
  <c r="H60" i="107"/>
  <c r="G60"/>
  <c r="F60"/>
  <c r="E60"/>
  <c r="H62" i="106"/>
  <c r="G62"/>
  <c r="F62"/>
  <c r="E62"/>
  <c r="H55" i="105"/>
  <c r="G55"/>
  <c r="F55"/>
  <c r="E55"/>
  <c r="H58" i="104"/>
  <c r="G58"/>
  <c r="F58"/>
  <c r="E58"/>
  <c r="H73" i="103"/>
  <c r="G73"/>
  <c r="F73"/>
  <c r="F58" s="1"/>
  <c r="E73"/>
  <c r="H79" i="87"/>
  <c r="G79"/>
  <c r="F79"/>
  <c r="E79"/>
  <c r="H86" l="1"/>
  <c r="G86"/>
  <c r="F86"/>
  <c r="E86"/>
  <c r="H85"/>
  <c r="G85"/>
  <c r="F85"/>
  <c r="E85"/>
  <c r="H84"/>
  <c r="G84"/>
  <c r="F84"/>
  <c r="E84"/>
  <c r="H83"/>
  <c r="G83"/>
  <c r="F83"/>
  <c r="E83"/>
  <c r="H82"/>
  <c r="H87" s="1"/>
  <c r="G82"/>
  <c r="G87" s="1"/>
  <c r="F82"/>
  <c r="F87" s="1"/>
  <c r="E82"/>
  <c r="E87" s="1"/>
  <c r="C15" i="119" l="1"/>
  <c r="C22" s="1"/>
  <c r="D15"/>
  <c r="D22" s="1"/>
  <c r="E15"/>
  <c r="E22" s="1"/>
  <c r="F15"/>
  <c r="F22" s="1"/>
  <c r="B15"/>
  <c r="B22" s="1"/>
  <c r="P22" l="1"/>
  <c r="O22"/>
  <c r="N22"/>
  <c r="M22"/>
  <c r="L22"/>
  <c r="P15"/>
  <c r="O15"/>
  <c r="N15"/>
  <c r="M15"/>
  <c r="L15"/>
  <c r="F3" i="124"/>
  <c r="G3"/>
  <c r="E4"/>
  <c r="E5"/>
  <c r="E6"/>
  <c r="E7"/>
  <c r="E8"/>
  <c r="E9"/>
  <c r="E10"/>
  <c r="E11"/>
  <c r="E12"/>
  <c r="E13"/>
  <c r="E14"/>
  <c r="E15"/>
  <c r="E16"/>
  <c r="F17"/>
  <c r="G17"/>
  <c r="E18"/>
  <c r="E19"/>
  <c r="E20"/>
  <c r="E21"/>
  <c r="F22"/>
  <c r="G22"/>
  <c r="E23"/>
  <c r="E24"/>
  <c r="E25"/>
  <c r="F26"/>
  <c r="G26"/>
  <c r="E27"/>
  <c r="E28"/>
  <c r="E29"/>
  <c r="E30"/>
  <c r="F31"/>
  <c r="G31"/>
  <c r="E32"/>
  <c r="E33"/>
  <c r="E34"/>
  <c r="E35"/>
  <c r="F36"/>
  <c r="G36"/>
  <c r="E37"/>
  <c r="E38"/>
  <c r="E39"/>
  <c r="E40"/>
  <c r="E41"/>
  <c r="E42"/>
  <c r="F43"/>
  <c r="G43"/>
  <c r="E44"/>
  <c r="E45"/>
  <c r="E43" s="1"/>
  <c r="F46"/>
  <c r="G46"/>
  <c r="E47"/>
  <c r="F48"/>
  <c r="G48"/>
  <c r="E49"/>
  <c r="F50"/>
  <c r="G50"/>
  <c r="E51"/>
  <c r="E52"/>
  <c r="E53"/>
  <c r="E50" s="1"/>
  <c r="E54"/>
  <c r="E55"/>
  <c r="E56"/>
  <c r="F57"/>
  <c r="G57"/>
  <c r="E58"/>
  <c r="E59"/>
  <c r="E57" s="1"/>
  <c r="M57" s="1"/>
  <c r="M58" s="1"/>
  <c r="F60"/>
  <c r="G60"/>
  <c r="E61"/>
  <c r="E62"/>
  <c r="E60" s="1"/>
  <c r="D63"/>
  <c r="J63"/>
  <c r="K63"/>
  <c r="L63"/>
  <c r="F64"/>
  <c r="G64"/>
  <c r="E65"/>
  <c r="E66"/>
  <c r="E67"/>
  <c r="E68"/>
  <c r="E69"/>
  <c r="E70"/>
  <c r="E71"/>
  <c r="F72"/>
  <c r="G72"/>
  <c r="E73"/>
  <c r="E74"/>
  <c r="E75"/>
  <c r="E76"/>
  <c r="F77"/>
  <c r="G77"/>
  <c r="E78"/>
  <c r="E79"/>
  <c r="E80"/>
  <c r="F81"/>
  <c r="G81"/>
  <c r="E82"/>
  <c r="E83"/>
  <c r="F84"/>
  <c r="G84"/>
  <c r="E85"/>
  <c r="E86"/>
  <c r="F87"/>
  <c r="G87"/>
  <c r="E88"/>
  <c r="E89"/>
  <c r="E87" s="1"/>
  <c r="F90"/>
  <c r="G90"/>
  <c r="E91"/>
  <c r="E92"/>
  <c r="F93"/>
  <c r="G93"/>
  <c r="E94"/>
  <c r="E95"/>
  <c r="E96"/>
  <c r="E97"/>
  <c r="F98"/>
  <c r="G98"/>
  <c r="E99"/>
  <c r="E100"/>
  <c r="F101"/>
  <c r="G101"/>
  <c r="E102"/>
  <c r="E103"/>
  <c r="E104"/>
  <c r="E105"/>
  <c r="E106"/>
  <c r="E107"/>
  <c r="E108"/>
  <c r="E109"/>
  <c r="F110"/>
  <c r="G110"/>
  <c r="E111"/>
  <c r="E110" s="1"/>
  <c r="M110" s="1"/>
  <c r="M111" s="1"/>
  <c r="P111" s="1"/>
  <c r="F112"/>
  <c r="G112"/>
  <c r="E113"/>
  <c r="F114"/>
  <c r="G114"/>
  <c r="E115"/>
  <c r="E116"/>
  <c r="E117"/>
  <c r="E118"/>
  <c r="D119"/>
  <c r="J119"/>
  <c r="K119"/>
  <c r="L119"/>
  <c r="F120"/>
  <c r="G120"/>
  <c r="E121"/>
  <c r="E120" s="1"/>
  <c r="M120" s="1"/>
  <c r="E122"/>
  <c r="F123"/>
  <c r="G123"/>
  <c r="E124"/>
  <c r="E125"/>
  <c r="F126"/>
  <c r="G126"/>
  <c r="E127"/>
  <c r="E126" s="1"/>
  <c r="E128"/>
  <c r="F129"/>
  <c r="G129"/>
  <c r="E130"/>
  <c r="E131"/>
  <c r="E132"/>
  <c r="Q133"/>
  <c r="R133" s="1"/>
  <c r="F134"/>
  <c r="G134"/>
  <c r="E135"/>
  <c r="E136"/>
  <c r="F137"/>
  <c r="G137"/>
  <c r="E138"/>
  <c r="E139"/>
  <c r="F140"/>
  <c r="G140"/>
  <c r="E141"/>
  <c r="E142"/>
  <c r="F143"/>
  <c r="G143"/>
  <c r="E144"/>
  <c r="E145"/>
  <c r="F146"/>
  <c r="G146"/>
  <c r="E147"/>
  <c r="E148"/>
  <c r="F149"/>
  <c r="G149"/>
  <c r="E150"/>
  <c r="E151"/>
  <c r="F152"/>
  <c r="G152"/>
  <c r="E153"/>
  <c r="E154"/>
  <c r="F155"/>
  <c r="G155"/>
  <c r="E156"/>
  <c r="E157"/>
  <c r="E155"/>
  <c r="E158"/>
  <c r="E159"/>
  <c r="D160"/>
  <c r="J160"/>
  <c r="K160"/>
  <c r="L160"/>
  <c r="F161"/>
  <c r="G161"/>
  <c r="G198" s="1"/>
  <c r="E162"/>
  <c r="E163"/>
  <c r="E164"/>
  <c r="M164"/>
  <c r="F165"/>
  <c r="G165"/>
  <c r="E166"/>
  <c r="E167"/>
  <c r="F168"/>
  <c r="G168"/>
  <c r="E169"/>
  <c r="E170"/>
  <c r="F171"/>
  <c r="G171"/>
  <c r="E172"/>
  <c r="E173"/>
  <c r="F174"/>
  <c r="G174"/>
  <c r="E175"/>
  <c r="E176"/>
  <c r="F177"/>
  <c r="G177"/>
  <c r="E178"/>
  <c r="E179"/>
  <c r="F180"/>
  <c r="G180"/>
  <c r="E181"/>
  <c r="E182"/>
  <c r="F183"/>
  <c r="G183"/>
  <c r="E184"/>
  <c r="E185"/>
  <c r="E183" s="1"/>
  <c r="F186"/>
  <c r="G186"/>
  <c r="E187"/>
  <c r="E188"/>
  <c r="F189"/>
  <c r="G189"/>
  <c r="E190"/>
  <c r="E191"/>
  <c r="F192"/>
  <c r="G192"/>
  <c r="E193"/>
  <c r="E194"/>
  <c r="E195"/>
  <c r="E196"/>
  <c r="E197"/>
  <c r="M197" s="1"/>
  <c r="Q197" s="1"/>
  <c r="D198"/>
  <c r="J198"/>
  <c r="K198"/>
  <c r="L198"/>
  <c r="F199"/>
  <c r="G199"/>
  <c r="E200"/>
  <c r="E201"/>
  <c r="E202"/>
  <c r="E203"/>
  <c r="F204"/>
  <c r="G204"/>
  <c r="E205"/>
  <c r="E206"/>
  <c r="F207"/>
  <c r="G207"/>
  <c r="E208"/>
  <c r="E207" s="1"/>
  <c r="E209"/>
  <c r="F210"/>
  <c r="G210"/>
  <c r="E211"/>
  <c r="E210" s="1"/>
  <c r="E212"/>
  <c r="E213"/>
  <c r="E214"/>
  <c r="F215"/>
  <c r="G215"/>
  <c r="E216"/>
  <c r="E217"/>
  <c r="F218"/>
  <c r="G218"/>
  <c r="E219"/>
  <c r="E220"/>
  <c r="F221"/>
  <c r="G221"/>
  <c r="E222"/>
  <c r="E223"/>
  <c r="F224"/>
  <c r="G224"/>
  <c r="E225"/>
  <c r="E226"/>
  <c r="E227"/>
  <c r="F228"/>
  <c r="G228"/>
  <c r="E229"/>
  <c r="E230"/>
  <c r="E231"/>
  <c r="F232"/>
  <c r="G232"/>
  <c r="E233"/>
  <c r="E234"/>
  <c r="E235"/>
  <c r="F236"/>
  <c r="G236"/>
  <c r="E237"/>
  <c r="E238"/>
  <c r="E239"/>
  <c r="Q239" s="1"/>
  <c r="M239"/>
  <c r="F240"/>
  <c r="G240"/>
  <c r="E241"/>
  <c r="E240" s="1"/>
  <c r="E242"/>
  <c r="E243"/>
  <c r="D244"/>
  <c r="J244"/>
  <c r="K244"/>
  <c r="L244"/>
  <c r="F245"/>
  <c r="G245"/>
  <c r="E246"/>
  <c r="E247"/>
  <c r="F248"/>
  <c r="G248"/>
  <c r="E249"/>
  <c r="E250"/>
  <c r="E251"/>
  <c r="F252"/>
  <c r="G252"/>
  <c r="E253"/>
  <c r="E254"/>
  <c r="F255"/>
  <c r="G255"/>
  <c r="E256"/>
  <c r="E255"/>
  <c r="E257"/>
  <c r="E258"/>
  <c r="E259"/>
  <c r="E260"/>
  <c r="M260" s="1"/>
  <c r="Q260" s="1"/>
  <c r="F261"/>
  <c r="G261"/>
  <c r="E262"/>
  <c r="E263"/>
  <c r="E264"/>
  <c r="M264" s="1"/>
  <c r="Q264" s="1"/>
  <c r="F265"/>
  <c r="G265"/>
  <c r="E266"/>
  <c r="E267"/>
  <c r="F268"/>
  <c r="G268"/>
  <c r="E269"/>
  <c r="E270"/>
  <c r="F271"/>
  <c r="G271"/>
  <c r="E272"/>
  <c r="E273"/>
  <c r="F274"/>
  <c r="G274"/>
  <c r="E275"/>
  <c r="E274" s="1"/>
  <c r="M274" s="1"/>
  <c r="M275" s="1"/>
  <c r="E276"/>
  <c r="F277"/>
  <c r="G277"/>
  <c r="E278"/>
  <c r="E277" s="1"/>
  <c r="E279"/>
  <c r="F280"/>
  <c r="G280"/>
  <c r="E281"/>
  <c r="E280" s="1"/>
  <c r="E282"/>
  <c r="F283"/>
  <c r="G283"/>
  <c r="E284"/>
  <c r="E283" s="1"/>
  <c r="E285"/>
  <c r="F286"/>
  <c r="G286"/>
  <c r="E287"/>
  <c r="E288"/>
  <c r="E289"/>
  <c r="D290"/>
  <c r="J290"/>
  <c r="K290"/>
  <c r="L290"/>
  <c r="F291"/>
  <c r="G291"/>
  <c r="E292"/>
  <c r="E293"/>
  <c r="E294"/>
  <c r="E295"/>
  <c r="M295" s="1"/>
  <c r="Q295" s="1"/>
  <c r="T295" s="1"/>
  <c r="F296"/>
  <c r="G296"/>
  <c r="E297"/>
  <c r="E298"/>
  <c r="E299"/>
  <c r="M299" s="1"/>
  <c r="Q299" s="1"/>
  <c r="F300"/>
  <c r="G300"/>
  <c r="E301"/>
  <c r="E300" s="1"/>
  <c r="M300" s="1"/>
  <c r="E302"/>
  <c r="F303"/>
  <c r="G303"/>
  <c r="E304"/>
  <c r="E305"/>
  <c r="E306"/>
  <c r="E307"/>
  <c r="E308"/>
  <c r="F309"/>
  <c r="G309"/>
  <c r="E310"/>
  <c r="E311"/>
  <c r="F312"/>
  <c r="G312"/>
  <c r="E313"/>
  <c r="E312" s="1"/>
  <c r="E314"/>
  <c r="F315"/>
  <c r="G315"/>
  <c r="E316"/>
  <c r="E317"/>
  <c r="E318"/>
  <c r="E319"/>
  <c r="F320"/>
  <c r="G320"/>
  <c r="E321"/>
  <c r="E322"/>
  <c r="E323"/>
  <c r="D324"/>
  <c r="F324"/>
  <c r="J324"/>
  <c r="K324"/>
  <c r="L324"/>
  <c r="F325"/>
  <c r="G325"/>
  <c r="E326"/>
  <c r="E327"/>
  <c r="E325"/>
  <c r="M325" s="1"/>
  <c r="F328"/>
  <c r="G328"/>
  <c r="E329"/>
  <c r="E330"/>
  <c r="E331"/>
  <c r="F332"/>
  <c r="G332"/>
  <c r="E333"/>
  <c r="E334"/>
  <c r="E335"/>
  <c r="F336"/>
  <c r="G336"/>
  <c r="E337"/>
  <c r="E338"/>
  <c r="E339"/>
  <c r="F340"/>
  <c r="G340"/>
  <c r="E341"/>
  <c r="E340" s="1"/>
  <c r="E342"/>
  <c r="F343"/>
  <c r="G343"/>
  <c r="E344"/>
  <c r="E345"/>
  <c r="E343" s="1"/>
  <c r="F346"/>
  <c r="G346"/>
  <c r="E347"/>
  <c r="E348"/>
  <c r="E349"/>
  <c r="E350"/>
  <c r="F351"/>
  <c r="G351"/>
  <c r="E352"/>
  <c r="E353"/>
  <c r="E354"/>
  <c r="F355"/>
  <c r="G355"/>
  <c r="E356"/>
  <c r="E355" s="1"/>
  <c r="M355" s="1"/>
  <c r="Q355" s="1"/>
  <c r="T355" s="1"/>
  <c r="E357"/>
  <c r="E358"/>
  <c r="D359"/>
  <c r="J359"/>
  <c r="K359"/>
  <c r="L359"/>
  <c r="F360"/>
  <c r="G360"/>
  <c r="E361"/>
  <c r="E362"/>
  <c r="E363"/>
  <c r="F364"/>
  <c r="G364"/>
  <c r="E365"/>
  <c r="E364"/>
  <c r="E366"/>
  <c r="F367"/>
  <c r="G367"/>
  <c r="E368"/>
  <c r="E369"/>
  <c r="E370"/>
  <c r="E371"/>
  <c r="F372"/>
  <c r="G372"/>
  <c r="E373"/>
  <c r="E374"/>
  <c r="E372"/>
  <c r="F375"/>
  <c r="G375"/>
  <c r="E376"/>
  <c r="E377"/>
  <c r="F378"/>
  <c r="G378"/>
  <c r="E379"/>
  <c r="E378"/>
  <c r="M378" s="1"/>
  <c r="E380"/>
  <c r="F381"/>
  <c r="G381"/>
  <c r="E382"/>
  <c r="E381" s="1"/>
  <c r="E383"/>
  <c r="E384"/>
  <c r="F385"/>
  <c r="G385"/>
  <c r="E386"/>
  <c r="E387"/>
  <c r="E388"/>
  <c r="F389"/>
  <c r="G389"/>
  <c r="E390"/>
  <c r="E391"/>
  <c r="E392"/>
  <c r="E393"/>
  <c r="F394"/>
  <c r="F399"/>
  <c r="G394"/>
  <c r="G399" s="1"/>
  <c r="E399" s="1"/>
  <c r="E395"/>
  <c r="E396"/>
  <c r="E397"/>
  <c r="E398"/>
  <c r="M398" s="1"/>
  <c r="Q398" s="1"/>
  <c r="T398" s="1"/>
  <c r="D399"/>
  <c r="J399"/>
  <c r="K399"/>
  <c r="L399"/>
  <c r="F400"/>
  <c r="G400"/>
  <c r="E401"/>
  <c r="E402"/>
  <c r="F403"/>
  <c r="G403"/>
  <c r="E404"/>
  <c r="E405"/>
  <c r="F406"/>
  <c r="G406"/>
  <c r="E407"/>
  <c r="E408"/>
  <c r="E406" s="1"/>
  <c r="E409"/>
  <c r="F410"/>
  <c r="G410"/>
  <c r="E411"/>
  <c r="E410" s="1"/>
  <c r="E412"/>
  <c r="E413"/>
  <c r="M413"/>
  <c r="E414"/>
  <c r="M414" s="1"/>
  <c r="E415"/>
  <c r="M415" s="1"/>
  <c r="F416"/>
  <c r="G416"/>
  <c r="E417"/>
  <c r="E416" s="1"/>
  <c r="E418"/>
  <c r="F419"/>
  <c r="G419"/>
  <c r="E420"/>
  <c r="E419" s="1"/>
  <c r="E421"/>
  <c r="F422"/>
  <c r="G422"/>
  <c r="E423"/>
  <c r="E424"/>
  <c r="F425"/>
  <c r="G425"/>
  <c r="E426"/>
  <c r="E427"/>
  <c r="E425" s="1"/>
  <c r="M425" s="1"/>
  <c r="F428"/>
  <c r="G428"/>
  <c r="E429"/>
  <c r="E430"/>
  <c r="E428" s="1"/>
  <c r="M428" s="1"/>
  <c r="M429" s="1"/>
  <c r="E431"/>
  <c r="M431" s="1"/>
  <c r="Q431" s="1"/>
  <c r="T431" s="1"/>
  <c r="F432"/>
  <c r="G432"/>
  <c r="E433"/>
  <c r="E434"/>
  <c r="F435"/>
  <c r="F440" s="1"/>
  <c r="G435"/>
  <c r="E436"/>
  <c r="E437"/>
  <c r="E438"/>
  <c r="E439"/>
  <c r="D440"/>
  <c r="J440"/>
  <c r="K440"/>
  <c r="L440"/>
  <c r="F441"/>
  <c r="G441"/>
  <c r="E442"/>
  <c r="E443"/>
  <c r="E441" s="1"/>
  <c r="M441" s="1"/>
  <c r="M442" s="1"/>
  <c r="F444"/>
  <c r="G444"/>
  <c r="E445"/>
  <c r="E446"/>
  <c r="E444" s="1"/>
  <c r="F447"/>
  <c r="G447"/>
  <c r="E448"/>
  <c r="E449"/>
  <c r="E450"/>
  <c r="M450"/>
  <c r="F451"/>
  <c r="G451"/>
  <c r="E452"/>
  <c r="E453"/>
  <c r="E451" s="1"/>
  <c r="F454"/>
  <c r="G454"/>
  <c r="E455"/>
  <c r="E456"/>
  <c r="E454" s="1"/>
  <c r="F457"/>
  <c r="G457"/>
  <c r="E458"/>
  <c r="E459"/>
  <c r="E460"/>
  <c r="F461"/>
  <c r="G461"/>
  <c r="E462"/>
  <c r="E463"/>
  <c r="E464"/>
  <c r="M464" s="1"/>
  <c r="Q464" s="1"/>
  <c r="F465"/>
  <c r="G465"/>
  <c r="E466"/>
  <c r="E467"/>
  <c r="F468"/>
  <c r="G468"/>
  <c r="E469"/>
  <c r="E468" s="1"/>
  <c r="E470"/>
  <c r="F471"/>
  <c r="G471"/>
  <c r="G474"/>
  <c r="E472"/>
  <c r="E473"/>
  <c r="D474"/>
  <c r="J474"/>
  <c r="K474"/>
  <c r="L474"/>
  <c r="D4" i="120"/>
  <c r="E4"/>
  <c r="F4"/>
  <c r="D17"/>
  <c r="E17"/>
  <c r="F17"/>
  <c r="D31"/>
  <c r="E31"/>
  <c r="F31"/>
  <c r="D45"/>
  <c r="E45"/>
  <c r="F45"/>
  <c r="D59"/>
  <c r="E59"/>
  <c r="F59"/>
  <c r="D74"/>
  <c r="E74"/>
  <c r="F74"/>
  <c r="D91"/>
  <c r="E91"/>
  <c r="F91"/>
  <c r="D103"/>
  <c r="E103"/>
  <c r="F103"/>
  <c r="D113"/>
  <c r="E113"/>
  <c r="E3" s="1"/>
  <c r="F113"/>
  <c r="D126"/>
  <c r="E126"/>
  <c r="F126"/>
  <c r="D143"/>
  <c r="E143"/>
  <c r="F143"/>
  <c r="S37" i="123"/>
  <c r="T37"/>
  <c r="U37"/>
  <c r="V37"/>
  <c r="W37"/>
  <c r="X37"/>
  <c r="Y37"/>
  <c r="Z37"/>
  <c r="E59"/>
  <c r="F59"/>
  <c r="G59"/>
  <c r="H59"/>
  <c r="S44" i="118"/>
  <c r="T44"/>
  <c r="U44"/>
  <c r="V44"/>
  <c r="W44"/>
  <c r="X44"/>
  <c r="Y44"/>
  <c r="Z44"/>
  <c r="E62"/>
  <c r="F62"/>
  <c r="G62"/>
  <c r="H62"/>
  <c r="S43" i="117"/>
  <c r="T43"/>
  <c r="U43"/>
  <c r="V43"/>
  <c r="W43"/>
  <c r="X43"/>
  <c r="Y43"/>
  <c r="Z43"/>
  <c r="E65"/>
  <c r="F65"/>
  <c r="G65"/>
  <c r="H65"/>
  <c r="S38" i="116"/>
  <c r="T38"/>
  <c r="U38"/>
  <c r="V38"/>
  <c r="W38"/>
  <c r="X38"/>
  <c r="Y38"/>
  <c r="Z38"/>
  <c r="E63"/>
  <c r="F63"/>
  <c r="G63"/>
  <c r="H63"/>
  <c r="S37" i="108"/>
  <c r="T37"/>
  <c r="U37"/>
  <c r="V37"/>
  <c r="W37"/>
  <c r="X37"/>
  <c r="Y37"/>
  <c r="Z37"/>
  <c r="E60"/>
  <c r="F60"/>
  <c r="G60"/>
  <c r="H60"/>
  <c r="S49" i="107"/>
  <c r="T49"/>
  <c r="U49"/>
  <c r="V49"/>
  <c r="W49"/>
  <c r="X49"/>
  <c r="Y49"/>
  <c r="Z49"/>
  <c r="E67"/>
  <c r="F67"/>
  <c r="G67"/>
  <c r="H67"/>
  <c r="S49" i="106"/>
  <c r="T49"/>
  <c r="U49"/>
  <c r="V49"/>
  <c r="W49"/>
  <c r="X49"/>
  <c r="Y49"/>
  <c r="Z49"/>
  <c r="E69"/>
  <c r="F69"/>
  <c r="G69"/>
  <c r="H69"/>
  <c r="S41" i="105"/>
  <c r="T41"/>
  <c r="U41"/>
  <c r="V41"/>
  <c r="W41"/>
  <c r="X41"/>
  <c r="Y41"/>
  <c r="Z41"/>
  <c r="E62"/>
  <c r="F62"/>
  <c r="G62"/>
  <c r="H62"/>
  <c r="D17" i="104"/>
  <c r="N17" s="1"/>
  <c r="S44"/>
  <c r="T44"/>
  <c r="U44"/>
  <c r="V44"/>
  <c r="W44"/>
  <c r="X44"/>
  <c r="Y44"/>
  <c r="Z44"/>
  <c r="E65"/>
  <c r="F65"/>
  <c r="G65"/>
  <c r="H65"/>
  <c r="S59" i="103"/>
  <c r="T59"/>
  <c r="U59"/>
  <c r="V59"/>
  <c r="W59"/>
  <c r="X59"/>
  <c r="Y59"/>
  <c r="Z59"/>
  <c r="E80"/>
  <c r="F80"/>
  <c r="G80"/>
  <c r="H80"/>
  <c r="S64" i="87"/>
  <c r="T64"/>
  <c r="U64"/>
  <c r="V64"/>
  <c r="U3" i="119"/>
  <c r="U4"/>
  <c r="U5"/>
  <c r="U6"/>
  <c r="U7"/>
  <c r="U8"/>
  <c r="U9"/>
  <c r="U10"/>
  <c r="U11"/>
  <c r="U12"/>
  <c r="U13"/>
  <c r="U14"/>
  <c r="E447" i="124"/>
  <c r="Q439"/>
  <c r="M439"/>
  <c r="E422"/>
  <c r="E457"/>
  <c r="M388"/>
  <c r="Q388" s="1"/>
  <c r="E375"/>
  <c r="M364"/>
  <c r="Q364" s="1"/>
  <c r="M365"/>
  <c r="M366" s="1"/>
  <c r="P366" s="1"/>
  <c r="Q413"/>
  <c r="E403"/>
  <c r="E389"/>
  <c r="E385"/>
  <c r="E367"/>
  <c r="G359"/>
  <c r="E332"/>
  <c r="F474"/>
  <c r="E474" s="1"/>
  <c r="Q450"/>
  <c r="E351"/>
  <c r="E336"/>
  <c r="M308"/>
  <c r="Q308" s="1"/>
  <c r="T308" s="1"/>
  <c r="E261"/>
  <c r="M259"/>
  <c r="Q259" s="1"/>
  <c r="E465"/>
  <c r="E461"/>
  <c r="E394"/>
  <c r="P365"/>
  <c r="E346"/>
  <c r="E286"/>
  <c r="E228"/>
  <c r="E320"/>
  <c r="E303"/>
  <c r="F290"/>
  <c r="G244"/>
  <c r="E309"/>
  <c r="E204"/>
  <c r="E199"/>
  <c r="E168"/>
  <c r="E98"/>
  <c r="G324"/>
  <c r="E324" s="1"/>
  <c r="E315"/>
  <c r="G290"/>
  <c r="E271"/>
  <c r="E265"/>
  <c r="E248"/>
  <c r="E218"/>
  <c r="E215"/>
  <c r="F244"/>
  <c r="E244" s="1"/>
  <c r="M244" s="1"/>
  <c r="Q244" s="1"/>
  <c r="E192"/>
  <c r="E149"/>
  <c r="E252"/>
  <c r="E232"/>
  <c r="E221"/>
  <c r="E189"/>
  <c r="E186"/>
  <c r="E177"/>
  <c r="E161"/>
  <c r="G160"/>
  <c r="F160"/>
  <c r="E152"/>
  <c r="Q152" s="1"/>
  <c r="T152" s="1"/>
  <c r="E137"/>
  <c r="E114"/>
  <c r="E165"/>
  <c r="Q164"/>
  <c r="E146"/>
  <c r="E143"/>
  <c r="G119"/>
  <c r="E140"/>
  <c r="E101"/>
  <c r="E129"/>
  <c r="E123"/>
  <c r="E112"/>
  <c r="E93"/>
  <c r="G63"/>
  <c r="E31"/>
  <c r="M31" s="1"/>
  <c r="M32" s="1"/>
  <c r="E81"/>
  <c r="E36"/>
  <c r="E26"/>
  <c r="M26" s="1"/>
  <c r="M27" s="1"/>
  <c r="E3"/>
  <c r="E77"/>
  <c r="E46"/>
  <c r="M46" s="1"/>
  <c r="F63"/>
  <c r="E84"/>
  <c r="Q84" s="1"/>
  <c r="T84" s="1"/>
  <c r="E48"/>
  <c r="E17"/>
  <c r="M84"/>
  <c r="M85" s="1"/>
  <c r="M36"/>
  <c r="M37" s="1"/>
  <c r="M93"/>
  <c r="M94" s="1"/>
  <c r="P94" s="1"/>
  <c r="M101"/>
  <c r="M102" s="1"/>
  <c r="M48"/>
  <c r="Q48" s="1"/>
  <c r="T48" s="1"/>
  <c r="E63"/>
  <c r="M123"/>
  <c r="M124" s="1"/>
  <c r="M152"/>
  <c r="M153" s="1"/>
  <c r="M186"/>
  <c r="M187" s="1"/>
  <c r="M221"/>
  <c r="M222" s="1"/>
  <c r="M315"/>
  <c r="M316" s="1"/>
  <c r="D9" i="117"/>
  <c r="N9" s="1"/>
  <c r="Q465" i="124"/>
  <c r="T465" s="1"/>
  <c r="M465"/>
  <c r="M466" s="1"/>
  <c r="M261"/>
  <c r="M262" s="1"/>
  <c r="P262" s="1"/>
  <c r="T450"/>
  <c r="P450"/>
  <c r="M332"/>
  <c r="M333" s="1"/>
  <c r="M403"/>
  <c r="M404" s="1"/>
  <c r="M129"/>
  <c r="M130" s="1"/>
  <c r="M140"/>
  <c r="M141" s="1"/>
  <c r="P164"/>
  <c r="T164"/>
  <c r="M114"/>
  <c r="Q114" s="1"/>
  <c r="T114" s="1"/>
  <c r="M137"/>
  <c r="M138" s="1"/>
  <c r="M177"/>
  <c r="M178" s="1"/>
  <c r="M189"/>
  <c r="M190"/>
  <c r="M192"/>
  <c r="M193" s="1"/>
  <c r="M215"/>
  <c r="M216" s="1"/>
  <c r="P216" s="1"/>
  <c r="M265"/>
  <c r="M266" s="1"/>
  <c r="M168"/>
  <c r="M169" s="1"/>
  <c r="M199"/>
  <c r="M200"/>
  <c r="P200" s="1"/>
  <c r="Q199"/>
  <c r="T199" s="1"/>
  <c r="E290"/>
  <c r="M320"/>
  <c r="M321" s="1"/>
  <c r="M228"/>
  <c r="M229" s="1"/>
  <c r="M286"/>
  <c r="M287" s="1"/>
  <c r="M351"/>
  <c r="M352" s="1"/>
  <c r="M399"/>
  <c r="Q399"/>
  <c r="P398"/>
  <c r="M385"/>
  <c r="M386" s="1"/>
  <c r="P431"/>
  <c r="P388"/>
  <c r="T388"/>
  <c r="M457"/>
  <c r="M458" s="1"/>
  <c r="M422"/>
  <c r="M423" s="1"/>
  <c r="P439"/>
  <c r="T439"/>
  <c r="M165"/>
  <c r="M166" s="1"/>
  <c r="M232"/>
  <c r="Q232" s="1"/>
  <c r="T232" s="1"/>
  <c r="M271"/>
  <c r="M272" s="1"/>
  <c r="M98"/>
  <c r="M99" s="1"/>
  <c r="P295"/>
  <c r="D8" i="108" s="1"/>
  <c r="M346" i="124"/>
  <c r="Q346" s="1"/>
  <c r="T346" s="1"/>
  <c r="P259"/>
  <c r="T259"/>
  <c r="P308"/>
  <c r="M336"/>
  <c r="M337" s="1"/>
  <c r="M474"/>
  <c r="Q474"/>
  <c r="M367"/>
  <c r="M368" s="1"/>
  <c r="M389"/>
  <c r="P413"/>
  <c r="T413"/>
  <c r="M375"/>
  <c r="M81"/>
  <c r="M143"/>
  <c r="M144" s="1"/>
  <c r="P144" s="1"/>
  <c r="D28" i="104" s="1"/>
  <c r="M218" i="124"/>
  <c r="M17"/>
  <c r="M18"/>
  <c r="P18" s="1"/>
  <c r="Q17"/>
  <c r="T17" s="1"/>
  <c r="M77"/>
  <c r="M78"/>
  <c r="M79" s="1"/>
  <c r="Q3"/>
  <c r="T3" s="1"/>
  <c r="M3"/>
  <c r="M4" s="1"/>
  <c r="M112"/>
  <c r="Q112" s="1"/>
  <c r="T112" s="1"/>
  <c r="M146"/>
  <c r="Q146" s="1"/>
  <c r="T146" s="1"/>
  <c r="M147"/>
  <c r="P147" s="1"/>
  <c r="E160"/>
  <c r="T197"/>
  <c r="P197"/>
  <c r="M161"/>
  <c r="Q161" s="1"/>
  <c r="T161" s="1"/>
  <c r="M252"/>
  <c r="M253" s="1"/>
  <c r="M149"/>
  <c r="M150"/>
  <c r="P150" s="1"/>
  <c r="Q149"/>
  <c r="T149" s="1"/>
  <c r="Q248"/>
  <c r="T248" s="1"/>
  <c r="M248"/>
  <c r="M249" s="1"/>
  <c r="M204"/>
  <c r="M205" s="1"/>
  <c r="Q204"/>
  <c r="T204" s="1"/>
  <c r="M309"/>
  <c r="M310" s="1"/>
  <c r="Q274"/>
  <c r="T274" s="1"/>
  <c r="M303"/>
  <c r="Q303" s="1"/>
  <c r="T303" s="1"/>
  <c r="M394"/>
  <c r="Q394" s="1"/>
  <c r="T394" s="1"/>
  <c r="M461"/>
  <c r="Q428"/>
  <c r="T428" s="1"/>
  <c r="Q441"/>
  <c r="T441" s="1"/>
  <c r="M447"/>
  <c r="Q447" s="1"/>
  <c r="T447" s="1"/>
  <c r="P78"/>
  <c r="M19"/>
  <c r="R259"/>
  <c r="D18" i="107"/>
  <c r="Q98" i="124"/>
  <c r="T98"/>
  <c r="D43" i="118"/>
  <c r="R439" i="124"/>
  <c r="Q422"/>
  <c r="T422" s="1"/>
  <c r="Q457"/>
  <c r="T457" s="1"/>
  <c r="M290"/>
  <c r="Q290"/>
  <c r="Q265"/>
  <c r="T265" s="1"/>
  <c r="Q192"/>
  <c r="T192"/>
  <c r="R164"/>
  <c r="D7" i="105"/>
  <c r="Q140" i="124"/>
  <c r="T140"/>
  <c r="Q129"/>
  <c r="T129" s="1"/>
  <c r="Q403"/>
  <c r="T403" s="1"/>
  <c r="Q332"/>
  <c r="T332"/>
  <c r="M467"/>
  <c r="P467" s="1"/>
  <c r="D30" i="123" s="1"/>
  <c r="P466" i="124"/>
  <c r="M317"/>
  <c r="P316"/>
  <c r="M223"/>
  <c r="P223" s="1"/>
  <c r="D28" i="106" s="1"/>
  <c r="P222" i="124"/>
  <c r="M125"/>
  <c r="P125" s="1"/>
  <c r="D9" i="104" s="1"/>
  <c r="P124" i="124"/>
  <c r="Q26"/>
  <c r="T26" s="1"/>
  <c r="M63"/>
  <c r="Q63" s="1"/>
  <c r="Q101"/>
  <c r="T101" s="1"/>
  <c r="Q31"/>
  <c r="T31" s="1"/>
  <c r="M86"/>
  <c r="P86" s="1"/>
  <c r="D26" i="103" s="1"/>
  <c r="P85" i="124"/>
  <c r="M160"/>
  <c r="Q160" s="1"/>
  <c r="Q143"/>
  <c r="T143" s="1"/>
  <c r="R295"/>
  <c r="R431"/>
  <c r="D35" i="118"/>
  <c r="R398" i="124"/>
  <c r="D42" i="117"/>
  <c r="Q351" i="124"/>
  <c r="T351" s="1"/>
  <c r="Q168"/>
  <c r="T168" s="1"/>
  <c r="Q137"/>
  <c r="T137" s="1"/>
  <c r="R450"/>
  <c r="D13" i="123"/>
  <c r="N13" s="1"/>
  <c r="M263" i="124"/>
  <c r="P263"/>
  <c r="D22" i="107" s="1"/>
  <c r="M38" i="124"/>
  <c r="P37"/>
  <c r="R308"/>
  <c r="D21" i="108"/>
  <c r="R388" i="124"/>
  <c r="D32" i="117"/>
  <c r="N32" s="1"/>
  <c r="P190" i="124"/>
  <c r="M191"/>
  <c r="P191" s="1"/>
  <c r="D34" i="105" s="1"/>
  <c r="N34" s="1"/>
  <c r="Q309" i="124"/>
  <c r="T309"/>
  <c r="Q77"/>
  <c r="T77" s="1"/>
  <c r="R413"/>
  <c r="D17" i="118"/>
  <c r="N17" s="1"/>
  <c r="Q271" i="124"/>
  <c r="T271" s="1"/>
  <c r="Q165"/>
  <c r="T165" s="1"/>
  <c r="M424"/>
  <c r="P424" s="1"/>
  <c r="P423"/>
  <c r="D27" i="118" s="1"/>
  <c r="M459" i="124"/>
  <c r="P459" s="1"/>
  <c r="P458"/>
  <c r="D21" i="123"/>
  <c r="Q320" i="124"/>
  <c r="T320"/>
  <c r="M217"/>
  <c r="P217"/>
  <c r="D22" i="106" s="1"/>
  <c r="N22" s="1"/>
  <c r="Q189" i="124"/>
  <c r="T189" s="1"/>
  <c r="M131"/>
  <c r="P131" s="1"/>
  <c r="D15" i="104" s="1"/>
  <c r="N15" s="1"/>
  <c r="P130" i="124"/>
  <c r="M334"/>
  <c r="M335"/>
  <c r="P335" s="1"/>
  <c r="D14" i="116" s="1"/>
  <c r="N14" s="1"/>
  <c r="P333" i="124"/>
  <c r="M188"/>
  <c r="P188" s="1"/>
  <c r="D31" i="105" s="1"/>
  <c r="P187" i="124"/>
  <c r="M28"/>
  <c r="P27"/>
  <c r="M103"/>
  <c r="P103" s="1"/>
  <c r="D43" i="103" s="1"/>
  <c r="P102" i="124"/>
  <c r="D42" i="103" s="1"/>
  <c r="N42" s="1"/>
  <c r="M33" i="124"/>
  <c r="M34" s="1"/>
  <c r="M35" s="1"/>
  <c r="P32"/>
  <c r="D33" i="87" s="1"/>
  <c r="P33" i="124"/>
  <c r="D34" i="87" s="1"/>
  <c r="N34" s="1"/>
  <c r="M460" i="124"/>
  <c r="P460" s="1"/>
  <c r="D22" i="123"/>
  <c r="D12" i="116"/>
  <c r="M104" i="124"/>
  <c r="N21" i="108"/>
  <c r="N35" i="118"/>
  <c r="D5" i="106"/>
  <c r="N5" s="1"/>
  <c r="M20" i="124"/>
  <c r="P19"/>
  <c r="D20" i="87"/>
  <c r="D30" i="105"/>
  <c r="D14" i="104"/>
  <c r="N42" i="117"/>
  <c r="N8" i="108"/>
  <c r="P84" i="124"/>
  <c r="R84" s="1"/>
  <c r="D25" i="103"/>
  <c r="N25" s="1"/>
  <c r="P465" i="124"/>
  <c r="R465" s="1"/>
  <c r="D29" i="123"/>
  <c r="N7" i="105"/>
  <c r="N18" i="107"/>
  <c r="D28" i="87"/>
  <c r="D38"/>
  <c r="N22" i="107"/>
  <c r="N26" i="103"/>
  <c r="P123" i="124"/>
  <c r="D8" i="104"/>
  <c r="P221" i="124"/>
  <c r="D27" i="106"/>
  <c r="N27" s="1"/>
  <c r="D29" i="108"/>
  <c r="N30" i="123"/>
  <c r="N43" i="118"/>
  <c r="D18" i="103"/>
  <c r="M29" i="124"/>
  <c r="P28"/>
  <c r="D29" i="87" s="1"/>
  <c r="P189" i="124"/>
  <c r="R189" s="1"/>
  <c r="D33" i="105"/>
  <c r="N33" s="1"/>
  <c r="N32" s="1"/>
  <c r="M39" i="124"/>
  <c r="P38"/>
  <c r="D39" i="87" s="1"/>
  <c r="N39" s="1"/>
  <c r="N9" i="104"/>
  <c r="N28" i="106"/>
  <c r="M318" i="124"/>
  <c r="P317"/>
  <c r="D30" i="108" s="1"/>
  <c r="N30" s="1"/>
  <c r="D34" i="104"/>
  <c r="D19" i="87"/>
  <c r="M30" i="124"/>
  <c r="P30" s="1"/>
  <c r="D31" i="87" s="1"/>
  <c r="N31" s="1"/>
  <c r="P29" i="124"/>
  <c r="D30" i="87" s="1"/>
  <c r="N30" s="1"/>
  <c r="N18" i="103"/>
  <c r="M21" i="124"/>
  <c r="P21" s="1"/>
  <c r="D22" i="87" s="1"/>
  <c r="N22" s="1"/>
  <c r="P20" i="124"/>
  <c r="N34" i="104"/>
  <c r="M40" i="124"/>
  <c r="P39"/>
  <c r="D40" i="87" s="1"/>
  <c r="N40" s="1"/>
  <c r="N28"/>
  <c r="N28" i="104"/>
  <c r="P35" i="124"/>
  <c r="D36" i="87" s="1"/>
  <c r="N36" s="1"/>
  <c r="P34" i="124"/>
  <c r="D35" i="87" s="1"/>
  <c r="N35" s="1"/>
  <c r="N29" i="108"/>
  <c r="D7" i="104"/>
  <c r="N8"/>
  <c r="N7" s="1"/>
  <c r="I7" s="1"/>
  <c r="P26" i="124"/>
  <c r="R26" s="1"/>
  <c r="D28" i="123"/>
  <c r="N29"/>
  <c r="N28" s="1"/>
  <c r="I28" s="1"/>
  <c r="N30" i="105"/>
  <c r="N43" i="103"/>
  <c r="N27" i="118"/>
  <c r="N12" i="116"/>
  <c r="N19" i="87"/>
  <c r="N20"/>
  <c r="M105" i="124"/>
  <c r="M106" s="1"/>
  <c r="P104"/>
  <c r="P105"/>
  <c r="D45" i="103" s="1"/>
  <c r="N45" s="1"/>
  <c r="P31" i="124"/>
  <c r="R31" s="1"/>
  <c r="D32" i="105"/>
  <c r="D21" i="87"/>
  <c r="N21" s="1"/>
  <c r="P17" i="124"/>
  <c r="R17"/>
  <c r="N38" i="87"/>
  <c r="D21" i="106"/>
  <c r="P215" i="124"/>
  <c r="P261"/>
  <c r="D21" i="107"/>
  <c r="D34" i="103"/>
  <c r="P40" i="124"/>
  <c r="M41"/>
  <c r="N21" i="123"/>
  <c r="P334" i="124"/>
  <c r="D28" i="118"/>
  <c r="P368" i="124"/>
  <c r="M369"/>
  <c r="Q461"/>
  <c r="T461" s="1"/>
  <c r="M462"/>
  <c r="R197"/>
  <c r="D40" i="105"/>
  <c r="Q375" i="124"/>
  <c r="T375" s="1"/>
  <c r="M376"/>
  <c r="M100"/>
  <c r="P100" s="1"/>
  <c r="D40" i="103" s="1"/>
  <c r="P99" i="124"/>
  <c r="P275"/>
  <c r="M276"/>
  <c r="P276"/>
  <c r="D35" i="107" s="1"/>
  <c r="T364" i="124"/>
  <c r="M132"/>
  <c r="P132" s="1"/>
  <c r="D16" i="104" s="1"/>
  <c r="N16" s="1"/>
  <c r="M95" i="124"/>
  <c r="M201"/>
  <c r="Q81"/>
  <c r="T81" s="1"/>
  <c r="M82"/>
  <c r="P82" s="1"/>
  <c r="Q389"/>
  <c r="T389" s="1"/>
  <c r="M390"/>
  <c r="Q218"/>
  <c r="T218"/>
  <c r="M219"/>
  <c r="P58"/>
  <c r="M59"/>
  <c r="P59"/>
  <c r="D60" i="87" s="1"/>
  <c r="N60" s="1"/>
  <c r="P110" i="124"/>
  <c r="R110" s="1"/>
  <c r="D51" i="103"/>
  <c r="M324" i="124"/>
  <c r="Q324" s="1"/>
  <c r="Q228"/>
  <c r="T228" s="1"/>
  <c r="Q221"/>
  <c r="T221" s="1"/>
  <c r="Q36"/>
  <c r="M356"/>
  <c r="M444"/>
  <c r="M445"/>
  <c r="P445" s="1"/>
  <c r="M410"/>
  <c r="M411" s="1"/>
  <c r="M155"/>
  <c r="Q155" s="1"/>
  <c r="T155" s="1"/>
  <c r="M156"/>
  <c r="M157" s="1"/>
  <c r="Q215"/>
  <c r="T215" s="1"/>
  <c r="Q261"/>
  <c r="T261"/>
  <c r="Q57"/>
  <c r="T57" s="1"/>
  <c r="Q110"/>
  <c r="T110"/>
  <c r="M419"/>
  <c r="Q419" s="1"/>
  <c r="T419" s="1"/>
  <c r="M255"/>
  <c r="M256" s="1"/>
  <c r="Q255"/>
  <c r="T255" s="1"/>
  <c r="M210"/>
  <c r="M211" s="1"/>
  <c r="M207"/>
  <c r="M208" s="1"/>
  <c r="Q93"/>
  <c r="T93"/>
  <c r="M454"/>
  <c r="Q454" s="1"/>
  <c r="T454" s="1"/>
  <c r="M451"/>
  <c r="M452" s="1"/>
  <c r="Q451"/>
  <c r="T451" s="1"/>
  <c r="P264"/>
  <c r="R264" s="1"/>
  <c r="T264"/>
  <c r="P239"/>
  <c r="T239"/>
  <c r="M372"/>
  <c r="M373" s="1"/>
  <c r="M343"/>
  <c r="M344" s="1"/>
  <c r="M340"/>
  <c r="Q340" s="1"/>
  <c r="T340" s="1"/>
  <c r="M280"/>
  <c r="Q280" s="1"/>
  <c r="T280" s="1"/>
  <c r="T133"/>
  <c r="D13" i="116"/>
  <c r="P332" i="124"/>
  <c r="R332" s="1"/>
  <c r="M446"/>
  <c r="P446" s="1"/>
  <c r="D9" i="123" s="1"/>
  <c r="N9" s="1"/>
  <c r="D50" i="103"/>
  <c r="N51"/>
  <c r="N50" s="1"/>
  <c r="P201" i="124"/>
  <c r="M202"/>
  <c r="P274"/>
  <c r="R274" s="1"/>
  <c r="D34" i="107"/>
  <c r="R221" i="124"/>
  <c r="D41" i="87"/>
  <c r="N41" s="1"/>
  <c r="N35" i="107"/>
  <c r="M463" i="124"/>
  <c r="P463" s="1"/>
  <c r="D26" i="123" s="1"/>
  <c r="N26" s="1"/>
  <c r="P462" i="124"/>
  <c r="D25" i="123" s="1"/>
  <c r="N21" i="107"/>
  <c r="N20" s="1"/>
  <c r="D20"/>
  <c r="D23"/>
  <c r="N23" s="1"/>
  <c r="P390" i="124"/>
  <c r="M391"/>
  <c r="Q372"/>
  <c r="T372" s="1"/>
  <c r="P156"/>
  <c r="D40" i="104" s="1"/>
  <c r="Q444" i="124"/>
  <c r="T444" s="1"/>
  <c r="P95"/>
  <c r="M96"/>
  <c r="P98"/>
  <c r="R98" s="1"/>
  <c r="D39" i="103"/>
  <c r="N39" s="1"/>
  <c r="P376" i="124"/>
  <c r="M377"/>
  <c r="P377" s="1"/>
  <c r="N40" i="105"/>
  <c r="R215" i="124"/>
  <c r="P57"/>
  <c r="R57"/>
  <c r="D59" i="87"/>
  <c r="D12" i="117"/>
  <c r="P41" i="124"/>
  <c r="D42" i="87"/>
  <c r="N42" s="1"/>
  <c r="M42" i="124"/>
  <c r="P42" s="1"/>
  <c r="Q207"/>
  <c r="T207" s="1"/>
  <c r="P219"/>
  <c r="D24" i="106" s="1"/>
  <c r="M220" i="124"/>
  <c r="P220" s="1"/>
  <c r="P218" s="1"/>
  <c r="R218" s="1"/>
  <c r="D44" i="106"/>
  <c r="N44" s="1"/>
  <c r="R239" i="124"/>
  <c r="Q210"/>
  <c r="T210" s="1"/>
  <c r="Q410"/>
  <c r="T410"/>
  <c r="M357"/>
  <c r="P356"/>
  <c r="D35" i="116" s="1"/>
  <c r="N35" s="1"/>
  <c r="P129" i="124"/>
  <c r="R129" s="1"/>
  <c r="M370"/>
  <c r="M371" s="1"/>
  <c r="P371" s="1"/>
  <c r="D15" i="117" s="1"/>
  <c r="P369" i="124"/>
  <c r="D13" i="117" s="1"/>
  <c r="N13" s="1"/>
  <c r="N28" i="118"/>
  <c r="N26"/>
  <c r="D26"/>
  <c r="N34" i="103"/>
  <c r="N21" i="106"/>
  <c r="N20" s="1"/>
  <c r="I20" s="1"/>
  <c r="D20"/>
  <c r="P370" i="124"/>
  <c r="D14" i="117" s="1"/>
  <c r="N14" s="1"/>
  <c r="D20"/>
  <c r="D35" i="103"/>
  <c r="N35" s="1"/>
  <c r="N34" i="107"/>
  <c r="D11" i="116"/>
  <c r="N13"/>
  <c r="N12" i="117"/>
  <c r="D58" i="87"/>
  <c r="N59"/>
  <c r="P391" i="124"/>
  <c r="D35" i="117" s="1"/>
  <c r="M392" i="124"/>
  <c r="M393" s="1"/>
  <c r="P393" s="1"/>
  <c r="M203"/>
  <c r="P203"/>
  <c r="P199" s="1"/>
  <c r="P202"/>
  <c r="D7" i="106" s="1"/>
  <c r="P357" i="124"/>
  <c r="D36" i="116"/>
  <c r="M358" i="124"/>
  <c r="P358" s="1"/>
  <c r="D37" i="116" s="1"/>
  <c r="M97" i="124"/>
  <c r="P97" s="1"/>
  <c r="D37" i="103" s="1"/>
  <c r="N37" s="1"/>
  <c r="P96" i="124"/>
  <c r="D36" i="103"/>
  <c r="N36" s="1"/>
  <c r="D34" i="117"/>
  <c r="N34" s="1"/>
  <c r="D6" i="106"/>
  <c r="N36" i="116"/>
  <c r="P392" i="124"/>
  <c r="D37" i="117"/>
  <c r="N37" s="1"/>
  <c r="N7" i="106"/>
  <c r="N40" i="104"/>
  <c r="N20" i="117"/>
  <c r="N6" i="106"/>
  <c r="M107" i="124" l="1"/>
  <c r="P106"/>
  <c r="D46" i="103" s="1"/>
  <c r="N46" s="1"/>
  <c r="D43" i="87"/>
  <c r="N43" s="1"/>
  <c r="P36" i="124"/>
  <c r="M412"/>
  <c r="P412" s="1"/>
  <c r="P411"/>
  <c r="D15" i="118" s="1"/>
  <c r="N15" s="1"/>
  <c r="I32" i="105"/>
  <c r="M206" i="124"/>
  <c r="P206" s="1"/>
  <c r="D11" i="106" s="1"/>
  <c r="N11" s="1"/>
  <c r="P205" i="124"/>
  <c r="M80"/>
  <c r="P80" s="1"/>
  <c r="D20" i="103" s="1"/>
  <c r="N20" s="1"/>
  <c r="P79" i="124"/>
  <c r="P166"/>
  <c r="M167"/>
  <c r="P167" s="1"/>
  <c r="D10" i="105" s="1"/>
  <c r="N10" s="1"/>
  <c r="M387" i="124"/>
  <c r="P387" s="1"/>
  <c r="D31" i="117" s="1"/>
  <c r="N31" s="1"/>
  <c r="P386" i="124"/>
  <c r="P352"/>
  <c r="D31" i="116" s="1"/>
  <c r="M353" i="124"/>
  <c r="M154"/>
  <c r="P154" s="1"/>
  <c r="D38" i="104" s="1"/>
  <c r="N38" s="1"/>
  <c r="P153" i="124"/>
  <c r="M47"/>
  <c r="P47" s="1"/>
  <c r="Q46"/>
  <c r="T46" s="1"/>
  <c r="T464"/>
  <c r="P464"/>
  <c r="M381"/>
  <c r="M382" s="1"/>
  <c r="T299"/>
  <c r="P299"/>
  <c r="Q240"/>
  <c r="T240" s="1"/>
  <c r="M240"/>
  <c r="M241" s="1"/>
  <c r="Q43"/>
  <c r="T43" s="1"/>
  <c r="M43"/>
  <c r="M44" s="1"/>
  <c r="P355"/>
  <c r="R355" s="1"/>
  <c r="N31" i="105"/>
  <c r="N29" s="1"/>
  <c r="D29"/>
  <c r="P249" i="124"/>
  <c r="M250"/>
  <c r="M288"/>
  <c r="P287"/>
  <c r="D46" i="107" s="1"/>
  <c r="N46" s="1"/>
  <c r="M267" i="124"/>
  <c r="P267" s="1"/>
  <c r="P266"/>
  <c r="D25" i="107" s="1"/>
  <c r="N25" s="1"/>
  <c r="M405" i="124"/>
  <c r="P405" s="1"/>
  <c r="P404"/>
  <c r="D8" i="118" s="1"/>
  <c r="N8" s="1"/>
  <c r="M468" i="124"/>
  <c r="M469" s="1"/>
  <c r="Q468"/>
  <c r="T468" s="1"/>
  <c r="M50"/>
  <c r="M51" s="1"/>
  <c r="R36"/>
  <c r="R261"/>
  <c r="M5"/>
  <c r="P4"/>
  <c r="D5" i="87" s="1"/>
  <c r="N5" s="1"/>
  <c r="M273" i="124"/>
  <c r="P273" s="1"/>
  <c r="D32" i="107" s="1"/>
  <c r="N32" s="1"/>
  <c r="P272" i="124"/>
  <c r="M179"/>
  <c r="P179" s="1"/>
  <c r="D22" i="105" s="1"/>
  <c r="N22" s="1"/>
  <c r="P178" i="124"/>
  <c r="I26" i="118"/>
  <c r="N33" i="107"/>
  <c r="Q343" i="124"/>
  <c r="T343" s="1"/>
  <c r="D33" i="107"/>
  <c r="P318" i="124"/>
  <c r="D31" i="108" s="1"/>
  <c r="N31" s="1"/>
  <c r="M319" i="124"/>
  <c r="P319" s="1"/>
  <c r="D31" i="104"/>
  <c r="M338" i="124"/>
  <c r="P337"/>
  <c r="D16" i="116" s="1"/>
  <c r="N16" s="1"/>
  <c r="M322" i="124"/>
  <c r="P321"/>
  <c r="D34" i="108" s="1"/>
  <c r="N34" s="1"/>
  <c r="P138" i="124"/>
  <c r="M139"/>
  <c r="P139" s="1"/>
  <c r="D23" i="104" s="1"/>
  <c r="N23" s="1"/>
  <c r="P141" i="124"/>
  <c r="D25" i="104" s="1"/>
  <c r="N25" s="1"/>
  <c r="M142" i="124"/>
  <c r="P142" s="1"/>
  <c r="N26" i="106"/>
  <c r="Q336" i="124"/>
  <c r="T336" s="1"/>
  <c r="M148"/>
  <c r="P148" s="1"/>
  <c r="D32" i="104" s="1"/>
  <c r="N32" s="1"/>
  <c r="M233" i="124"/>
  <c r="Q385"/>
  <c r="T385" s="1"/>
  <c r="Q286"/>
  <c r="T286" s="1"/>
  <c r="Q177"/>
  <c r="T177" s="1"/>
  <c r="M115"/>
  <c r="Q315"/>
  <c r="T315" s="1"/>
  <c r="D3" i="120"/>
  <c r="E435" i="124"/>
  <c r="M435" s="1"/>
  <c r="Q435" s="1"/>
  <c r="T435" s="1"/>
  <c r="E432"/>
  <c r="E400"/>
  <c r="M400" s="1"/>
  <c r="Q400" s="1"/>
  <c r="T400" s="1"/>
  <c r="M162"/>
  <c r="G440"/>
  <c r="E440" s="1"/>
  <c r="M440" s="1"/>
  <c r="Q440" s="1"/>
  <c r="E296"/>
  <c r="E224"/>
  <c r="E180"/>
  <c r="E174"/>
  <c r="E171"/>
  <c r="E90"/>
  <c r="E64"/>
  <c r="M64" s="1"/>
  <c r="Q64" s="1"/>
  <c r="T64" s="1"/>
  <c r="Q123"/>
  <c r="E471"/>
  <c r="E360"/>
  <c r="F359"/>
  <c r="E359" s="1"/>
  <c r="M359" s="1"/>
  <c r="Q359" s="1"/>
  <c r="E328"/>
  <c r="E245"/>
  <c r="E134"/>
  <c r="F119"/>
  <c r="E119" s="1"/>
  <c r="E22"/>
  <c r="P186"/>
  <c r="M151"/>
  <c r="P151" s="1"/>
  <c r="F3" i="120"/>
  <c r="G3" s="1"/>
  <c r="E291" i="124"/>
  <c r="E268"/>
  <c r="E236"/>
  <c r="F198"/>
  <c r="E198" s="1"/>
  <c r="E72"/>
  <c r="R199"/>
  <c r="N35" i="117"/>
  <c r="N33" s="1"/>
  <c r="D34" i="116"/>
  <c r="N37"/>
  <c r="N34" s="1"/>
  <c r="I34" s="1"/>
  <c r="P93" i="124"/>
  <c r="R93" s="1"/>
  <c r="M453"/>
  <c r="P453" s="1"/>
  <c r="D16" i="123" s="1"/>
  <c r="N16" s="1"/>
  <c r="P452" i="124"/>
  <c r="M257"/>
  <c r="P256"/>
  <c r="P157"/>
  <c r="D41" i="104" s="1"/>
  <c r="N41" s="1"/>
  <c r="M158" i="124"/>
  <c r="D8" i="123"/>
  <c r="P444" i="124"/>
  <c r="R444" s="1"/>
  <c r="D22" i="103"/>
  <c r="N22" s="1"/>
  <c r="D38"/>
  <c r="N40"/>
  <c r="P389" i="124"/>
  <c r="R389" s="1"/>
  <c r="N24" i="106"/>
  <c r="D16" i="118"/>
  <c r="P410" i="124"/>
  <c r="R410" s="1"/>
  <c r="M212"/>
  <c r="P211"/>
  <c r="D24" i="123"/>
  <c r="N25"/>
  <c r="N24" s="1"/>
  <c r="M374" i="124"/>
  <c r="P374" s="1"/>
  <c r="D18" i="117" s="1"/>
  <c r="N18" s="1"/>
  <c r="P373" i="124"/>
  <c r="M209"/>
  <c r="P209" s="1"/>
  <c r="D14" i="106" s="1"/>
  <c r="N14" s="1"/>
  <c r="P208" i="124"/>
  <c r="D11" i="117"/>
  <c r="N15"/>
  <c r="N11" s="1"/>
  <c r="I11" s="1"/>
  <c r="D21"/>
  <c r="N21" s="1"/>
  <c r="N19" s="1"/>
  <c r="P375" i="124"/>
  <c r="R375" s="1"/>
  <c r="P344"/>
  <c r="M345"/>
  <c r="P345" s="1"/>
  <c r="D24" i="116" s="1"/>
  <c r="N24" s="1"/>
  <c r="D36" i="117"/>
  <c r="N36" s="1"/>
  <c r="D8" i="106"/>
  <c r="N8" s="1"/>
  <c r="P461" i="124"/>
  <c r="R461" s="1"/>
  <c r="D25" i="106"/>
  <c r="N25" s="1"/>
  <c r="I20" i="107"/>
  <c r="I50" i="103"/>
  <c r="M281" i="124"/>
  <c r="M341"/>
  <c r="M436"/>
  <c r="M65"/>
  <c r="M455"/>
  <c r="M401"/>
  <c r="M420"/>
  <c r="T36"/>
  <c r="D32" i="108"/>
  <c r="P315" i="124"/>
  <c r="R315" s="1"/>
  <c r="D27" i="87"/>
  <c r="N29"/>
  <c r="D23" i="123"/>
  <c r="N23" s="1"/>
  <c r="P457" i="124"/>
  <c r="R457" s="1"/>
  <c r="D26" i="104"/>
  <c r="P140" i="124"/>
  <c r="R140" s="1"/>
  <c r="P107"/>
  <c r="D47" i="103" s="1"/>
  <c r="N47" s="1"/>
  <c r="M108" i="124"/>
  <c r="P367"/>
  <c r="D33" i="103"/>
  <c r="N33"/>
  <c r="M83" i="124"/>
  <c r="P83" s="1"/>
  <c r="D23" i="103" s="1"/>
  <c r="N23" s="1"/>
  <c r="N21" s="1"/>
  <c r="P403" i="124"/>
  <c r="R403" s="1"/>
  <c r="D9" i="118"/>
  <c r="N38" i="103"/>
  <c r="I38" s="1"/>
  <c r="P265" i="124"/>
  <c r="R265" s="1"/>
  <c r="D26" i="107"/>
  <c r="N26" s="1"/>
  <c r="N27" i="87"/>
  <c r="I27" s="1"/>
  <c r="D32"/>
  <c r="N33"/>
  <c r="D44" i="103"/>
  <c r="N44" s="1"/>
  <c r="N11" i="116"/>
  <c r="I11" s="1"/>
  <c r="D13" i="104"/>
  <c r="N4" i="106"/>
  <c r="M254" i="124"/>
  <c r="P254" s="1"/>
  <c r="D13" i="107" s="1"/>
  <c r="N13" s="1"/>
  <c r="P253" i="124"/>
  <c r="M170"/>
  <c r="P170" s="1"/>
  <c r="D13" i="105" s="1"/>
  <c r="N13" s="1"/>
  <c r="P169" i="124"/>
  <c r="N18" i="87"/>
  <c r="N24" i="103"/>
  <c r="P422" i="124"/>
  <c r="R422" s="1"/>
  <c r="M194"/>
  <c r="P193"/>
  <c r="D20" i="123"/>
  <c r="M311" i="124"/>
  <c r="P311" s="1"/>
  <c r="D24" i="108" s="1"/>
  <c r="N24" s="1"/>
  <c r="P310" i="124"/>
  <c r="M230"/>
  <c r="P229"/>
  <c r="Q252"/>
  <c r="T252" s="1"/>
  <c r="M145"/>
  <c r="P145" s="1"/>
  <c r="M448"/>
  <c r="M395"/>
  <c r="M304"/>
  <c r="M113"/>
  <c r="P113" s="1"/>
  <c r="Q367"/>
  <c r="T367" s="1"/>
  <c r="M347"/>
  <c r="P429"/>
  <c r="M430"/>
  <c r="P430" s="1"/>
  <c r="D34" i="118" s="1"/>
  <c r="N34" s="1"/>
  <c r="Q378" i="124"/>
  <c r="T378" s="1"/>
  <c r="M379"/>
  <c r="M283"/>
  <c r="M284" s="1"/>
  <c r="M277"/>
  <c r="M278" s="1"/>
  <c r="P260"/>
  <c r="T260"/>
  <c r="M183"/>
  <c r="M184" s="1"/>
  <c r="M126"/>
  <c r="M127" s="1"/>
  <c r="M87"/>
  <c r="M88" s="1"/>
  <c r="M60"/>
  <c r="M61" s="1"/>
  <c r="P364"/>
  <c r="R364" s="1"/>
  <c r="D10" i="117"/>
  <c r="N10" s="1"/>
  <c r="N8" s="1"/>
  <c r="M443" i="124"/>
  <c r="P443" s="1"/>
  <c r="D6" i="123" s="1"/>
  <c r="N6" s="1"/>
  <c r="P442" i="124"/>
  <c r="Q425"/>
  <c r="T425" s="1"/>
  <c r="M426"/>
  <c r="Q325"/>
  <c r="T325" s="1"/>
  <c r="M326"/>
  <c r="M224"/>
  <c r="M225" s="1"/>
  <c r="M180"/>
  <c r="M181" s="1"/>
  <c r="Q180"/>
  <c r="T180" s="1"/>
  <c r="M383"/>
  <c r="P382"/>
  <c r="M301"/>
  <c r="Q300"/>
  <c r="T300" s="1"/>
  <c r="M134"/>
  <c r="M135" s="1"/>
  <c r="M119"/>
  <c r="Q119" s="1"/>
  <c r="M416"/>
  <c r="M417" s="1"/>
  <c r="M406"/>
  <c r="M407" s="1"/>
  <c r="M312"/>
  <c r="M313" s="1"/>
  <c r="Q312"/>
  <c r="T312" s="1"/>
  <c r="M236"/>
  <c r="M237" s="1"/>
  <c r="M198"/>
  <c r="Q198"/>
  <c r="Q120"/>
  <c r="T120" s="1"/>
  <c r="M121"/>
  <c r="M49"/>
  <c r="P49" s="1"/>
  <c r="Q415"/>
  <c r="Q414"/>
  <c r="M214"/>
  <c r="Q214" s="1"/>
  <c r="Q186"/>
  <c r="T186" s="1"/>
  <c r="N24" i="107"/>
  <c r="N58" i="87"/>
  <c r="I58" s="1"/>
  <c r="N32"/>
  <c r="I32" s="1"/>
  <c r="N37"/>
  <c r="N22" i="123"/>
  <c r="N20" s="1"/>
  <c r="I20" s="1"/>
  <c r="N14" i="104"/>
  <c r="N13" s="1"/>
  <c r="I13" s="1"/>
  <c r="D24" i="103"/>
  <c r="D8" i="117"/>
  <c r="D18" i="87"/>
  <c r="D26" i="106"/>
  <c r="I26" s="1"/>
  <c r="D21" i="103"/>
  <c r="D4" i="106"/>
  <c r="I4" s="1"/>
  <c r="D37" i="87"/>
  <c r="N23" i="106" l="1"/>
  <c r="M268" i="124"/>
  <c r="M269" s="1"/>
  <c r="M360"/>
  <c r="M361" s="1"/>
  <c r="M90"/>
  <c r="M91" s="1"/>
  <c r="Q90"/>
  <c r="T90" s="1"/>
  <c r="D22" i="104"/>
  <c r="P137" i="124"/>
  <c r="R137" s="1"/>
  <c r="M339"/>
  <c r="P339" s="1"/>
  <c r="D18" i="116" s="1"/>
  <c r="N18" s="1"/>
  <c r="P338" i="124"/>
  <c r="I33" i="107"/>
  <c r="D31"/>
  <c r="P271" i="124"/>
  <c r="R271" s="1"/>
  <c r="M251"/>
  <c r="P251" s="1"/>
  <c r="D10" i="107" s="1"/>
  <c r="N10" s="1"/>
  <c r="P250" i="124"/>
  <c r="D9" i="107" s="1"/>
  <c r="N9" s="1"/>
  <c r="P46" i="124"/>
  <c r="R46" s="1"/>
  <c r="D48" i="87"/>
  <c r="N31" i="116"/>
  <c r="D9" i="105"/>
  <c r="P165" i="124"/>
  <c r="R165" s="1"/>
  <c r="Q236"/>
  <c r="T236" s="1"/>
  <c r="Q87"/>
  <c r="T87" s="1"/>
  <c r="M72"/>
  <c r="M73" s="1"/>
  <c r="Q72"/>
  <c r="T72" s="1"/>
  <c r="M291"/>
  <c r="M292" s="1"/>
  <c r="Q291"/>
  <c r="T291" s="1"/>
  <c r="M245"/>
  <c r="M246" s="1"/>
  <c r="Q245"/>
  <c r="T245" s="1"/>
  <c r="M471"/>
  <c r="M472" s="1"/>
  <c r="Q471"/>
  <c r="T471" s="1"/>
  <c r="M171"/>
  <c r="M172" s="1"/>
  <c r="Q171"/>
  <c r="T171" s="1"/>
  <c r="M296"/>
  <c r="M297" s="1"/>
  <c r="Q296"/>
  <c r="T296" s="1"/>
  <c r="M432"/>
  <c r="M433" s="1"/>
  <c r="Q432"/>
  <c r="T432" s="1"/>
  <c r="M116"/>
  <c r="P115"/>
  <c r="P233"/>
  <c r="M234"/>
  <c r="P146"/>
  <c r="R146" s="1"/>
  <c r="P469"/>
  <c r="M470"/>
  <c r="P470" s="1"/>
  <c r="D33" i="123" s="1"/>
  <c r="N33" s="1"/>
  <c r="D8" i="107"/>
  <c r="P248" i="124"/>
  <c r="R248" s="1"/>
  <c r="P44"/>
  <c r="M45"/>
  <c r="P45" s="1"/>
  <c r="D46" i="87" s="1"/>
  <c r="N46" s="1"/>
  <c r="D12" i="108"/>
  <c r="N12" s="1"/>
  <c r="R299" i="124"/>
  <c r="D27" i="123"/>
  <c r="N27" s="1"/>
  <c r="R464" i="124"/>
  <c r="D37" i="104"/>
  <c r="P152" i="124"/>
  <c r="R152" s="1"/>
  <c r="D30" i="117"/>
  <c r="P385" i="124"/>
  <c r="R385" s="1"/>
  <c r="D19" i="103"/>
  <c r="P77" i="124"/>
  <c r="R77" s="1"/>
  <c r="M22"/>
  <c r="M23" s="1"/>
  <c r="Q22"/>
  <c r="T22" s="1"/>
  <c r="M328"/>
  <c r="M329" s="1"/>
  <c r="Q328"/>
  <c r="T328" s="1"/>
  <c r="T123"/>
  <c r="R123"/>
  <c r="M174"/>
  <c r="M175" s="1"/>
  <c r="Q174"/>
  <c r="T174" s="1"/>
  <c r="M323"/>
  <c r="P323" s="1"/>
  <c r="D36" i="108" s="1"/>
  <c r="N36" s="1"/>
  <c r="P322" i="124"/>
  <c r="N31" i="104"/>
  <c r="N30" s="1"/>
  <c r="I30" s="1"/>
  <c r="D30"/>
  <c r="D21" i="105"/>
  <c r="P177" i="124"/>
  <c r="R177" s="1"/>
  <c r="M52"/>
  <c r="P51"/>
  <c r="Q126"/>
  <c r="T126" s="1"/>
  <c r="D35" i="104"/>
  <c r="P149" i="124"/>
  <c r="R149" s="1"/>
  <c r="M163"/>
  <c r="P163" s="1"/>
  <c r="D6" i="105" s="1"/>
  <c r="N6" s="1"/>
  <c r="P162" i="124"/>
  <c r="M6"/>
  <c r="P5"/>
  <c r="D6" i="87" s="1"/>
  <c r="N6" s="1"/>
  <c r="Q50" i="124"/>
  <c r="T50" s="1"/>
  <c r="P288"/>
  <c r="M289"/>
  <c r="P289" s="1"/>
  <c r="D48" i="107" s="1"/>
  <c r="N48" s="1"/>
  <c r="I29" i="105"/>
  <c r="M242" i="124"/>
  <c r="P241"/>
  <c r="Q381"/>
  <c r="T381" s="1"/>
  <c r="M354"/>
  <c r="P354" s="1"/>
  <c r="P353"/>
  <c r="D32" i="116" s="1"/>
  <c r="N32" s="1"/>
  <c r="D10" i="106"/>
  <c r="P204" i="124"/>
  <c r="R204" s="1"/>
  <c r="D15" i="107"/>
  <c r="I24" i="103"/>
  <c r="M314" i="124"/>
  <c r="P314" s="1"/>
  <c r="D27" i="108" s="1"/>
  <c r="P313" i="124"/>
  <c r="Q416"/>
  <c r="T416" s="1"/>
  <c r="Q134"/>
  <c r="T134" s="1"/>
  <c r="D26" i="117"/>
  <c r="N26" s="1"/>
  <c r="P181" i="124"/>
  <c r="M182"/>
  <c r="P182" s="1"/>
  <c r="D25" i="105" s="1"/>
  <c r="P326" i="124"/>
  <c r="M327"/>
  <c r="P327" s="1"/>
  <c r="D6" i="116" s="1"/>
  <c r="N6" s="1"/>
  <c r="D5" i="123"/>
  <c r="P441" i="124"/>
  <c r="R441" s="1"/>
  <c r="Q60"/>
  <c r="T60" s="1"/>
  <c r="M128"/>
  <c r="P128" s="1"/>
  <c r="D12" i="104" s="1"/>
  <c r="N12" s="1"/>
  <c r="P127" i="124"/>
  <c r="Q283"/>
  <c r="T283" s="1"/>
  <c r="P112"/>
  <c r="R112" s="1"/>
  <c r="D53" i="103"/>
  <c r="D29" i="104"/>
  <c r="P143" i="124"/>
  <c r="R143" s="1"/>
  <c r="P309"/>
  <c r="R309" s="1"/>
  <c r="D23" i="108"/>
  <c r="M195" i="124"/>
  <c r="P194"/>
  <c r="D37" i="105" s="1"/>
  <c r="N37" s="1"/>
  <c r="D12"/>
  <c r="P168" i="124"/>
  <c r="R186"/>
  <c r="N9" i="118"/>
  <c r="N7" s="1"/>
  <c r="D7"/>
  <c r="I33" i="103"/>
  <c r="N26" i="104"/>
  <c r="N24" s="1"/>
  <c r="I24" s="1"/>
  <c r="D24"/>
  <c r="D28" i="108"/>
  <c r="N32"/>
  <c r="N28" s="1"/>
  <c r="M421" i="124"/>
  <c r="P421" s="1"/>
  <c r="D25" i="118" s="1"/>
  <c r="N25" s="1"/>
  <c r="P420" i="124"/>
  <c r="P436"/>
  <c r="M437"/>
  <c r="P207"/>
  <c r="D13" i="106"/>
  <c r="D17" i="117"/>
  <c r="P372" i="124"/>
  <c r="R372" s="1"/>
  <c r="P212"/>
  <c r="D17" i="106" s="1"/>
  <c r="N17" s="1"/>
  <c r="M213" i="124"/>
  <c r="P213" s="1"/>
  <c r="D18" i="106" s="1"/>
  <c r="N18" s="1"/>
  <c r="D14" i="118"/>
  <c r="N16"/>
  <c r="N14" s="1"/>
  <c r="D23" i="106"/>
  <c r="I23" s="1"/>
  <c r="N8" i="123"/>
  <c r="N7" s="1"/>
  <c r="I7" s="1"/>
  <c r="D7"/>
  <c r="M258" i="124"/>
  <c r="P258" s="1"/>
  <c r="D17" i="107" s="1"/>
  <c r="N17" s="1"/>
  <c r="P257" i="124"/>
  <c r="D16" i="107" s="1"/>
  <c r="N16" s="1"/>
  <c r="D33" i="117"/>
  <c r="I33" s="1"/>
  <c r="I8"/>
  <c r="M418" i="124"/>
  <c r="P418" s="1"/>
  <c r="D22" i="118" s="1"/>
  <c r="N22" s="1"/>
  <c r="P417" i="124"/>
  <c r="M302"/>
  <c r="P302" s="1"/>
  <c r="D15" i="108" s="1"/>
  <c r="N15" s="1"/>
  <c r="P301" i="124"/>
  <c r="P184"/>
  <c r="M185"/>
  <c r="P185" s="1"/>
  <c r="D28" i="105" s="1"/>
  <c r="N28" s="1"/>
  <c r="M449" i="124"/>
  <c r="P449" s="1"/>
  <c r="D12" i="123" s="1"/>
  <c r="N12" s="1"/>
  <c r="P448" i="124"/>
  <c r="M231"/>
  <c r="P231" s="1"/>
  <c r="D36" i="106" s="1"/>
  <c r="N36" s="1"/>
  <c r="P230" i="124"/>
  <c r="D35" i="106" s="1"/>
  <c r="N35" s="1"/>
  <c r="P65" i="124"/>
  <c r="M66"/>
  <c r="D19" i="117"/>
  <c r="I19" s="1"/>
  <c r="D24" i="107"/>
  <c r="P414" i="124"/>
  <c r="T414"/>
  <c r="M122"/>
  <c r="P122" s="1"/>
  <c r="D6" i="104" s="1"/>
  <c r="N6" s="1"/>
  <c r="P121" i="124"/>
  <c r="M408"/>
  <c r="P407"/>
  <c r="P135"/>
  <c r="M136"/>
  <c r="P136" s="1"/>
  <c r="D20" i="104" s="1"/>
  <c r="N20" s="1"/>
  <c r="M384" i="124"/>
  <c r="P384" s="1"/>
  <c r="D28" i="117" s="1"/>
  <c r="N28" s="1"/>
  <c r="P383" i="124"/>
  <c r="D27" i="117" s="1"/>
  <c r="T214" i="124"/>
  <c r="P214"/>
  <c r="M62"/>
  <c r="P62" s="1"/>
  <c r="D63" i="87" s="1"/>
  <c r="N63" s="1"/>
  <c r="P61" i="124"/>
  <c r="R260"/>
  <c r="D19" i="107"/>
  <c r="N19" s="1"/>
  <c r="M285" i="124"/>
  <c r="P285" s="1"/>
  <c r="D44" i="107" s="1"/>
  <c r="P284" i="124"/>
  <c r="P428"/>
  <c r="R428" s="1"/>
  <c r="D33" i="118"/>
  <c r="P304" i="124"/>
  <c r="M305"/>
  <c r="P108"/>
  <c r="M109"/>
  <c r="P109" s="1"/>
  <c r="D49" i="103" s="1"/>
  <c r="N49" s="1"/>
  <c r="M402" i="124"/>
  <c r="P402" s="1"/>
  <c r="D6" i="118" s="1"/>
  <c r="N6" s="1"/>
  <c r="P401" i="124"/>
  <c r="P341"/>
  <c r="M342"/>
  <c r="P342" s="1"/>
  <c r="D21" i="116" s="1"/>
  <c r="N21" s="1"/>
  <c r="P81" i="124"/>
  <c r="R81" s="1"/>
  <c r="M159"/>
  <c r="P159" s="1"/>
  <c r="D43" i="104" s="1"/>
  <c r="N43" s="1"/>
  <c r="P158" i="124"/>
  <c r="P451"/>
  <c r="R451" s="1"/>
  <c r="D15" i="123"/>
  <c r="I24" i="107"/>
  <c r="D50" i="87"/>
  <c r="P48" i="124"/>
  <c r="R48" s="1"/>
  <c r="P225"/>
  <c r="M226"/>
  <c r="M279"/>
  <c r="P279" s="1"/>
  <c r="D38" i="107" s="1"/>
  <c r="N38" s="1"/>
  <c r="P278" i="124"/>
  <c r="D36" i="105"/>
  <c r="R367" i="124"/>
  <c r="D23" i="116"/>
  <c r="P343" i="124"/>
  <c r="R343" s="1"/>
  <c r="D16" i="106"/>
  <c r="P415" i="124"/>
  <c r="T415"/>
  <c r="P237"/>
  <c r="M238"/>
  <c r="P238" s="1"/>
  <c r="D43" i="106" s="1"/>
  <c r="N43" s="1"/>
  <c r="Q406" i="124"/>
  <c r="T406" s="1"/>
  <c r="Q224"/>
  <c r="T224" s="1"/>
  <c r="P426"/>
  <c r="M427"/>
  <c r="P427" s="1"/>
  <c r="D31" i="118" s="1"/>
  <c r="N31" s="1"/>
  <c r="M89" i="124"/>
  <c r="P89" s="1"/>
  <c r="D29" i="103" s="1"/>
  <c r="N29" s="1"/>
  <c r="P88" i="124"/>
  <c r="Q183"/>
  <c r="T183" s="1"/>
  <c r="Q277"/>
  <c r="T277" s="1"/>
  <c r="P379"/>
  <c r="M380"/>
  <c r="P380" s="1"/>
  <c r="D24" i="117" s="1"/>
  <c r="N24" s="1"/>
  <c r="M348" i="124"/>
  <c r="P347"/>
  <c r="M396"/>
  <c r="P395"/>
  <c r="D34" i="106"/>
  <c r="P228" i="124"/>
  <c r="R228" s="1"/>
  <c r="D12" i="107"/>
  <c r="P252" i="124"/>
  <c r="R252" s="1"/>
  <c r="M456"/>
  <c r="P456" s="1"/>
  <c r="D19" i="123" s="1"/>
  <c r="N19" s="1"/>
  <c r="P455" i="124"/>
  <c r="P281"/>
  <c r="M282"/>
  <c r="P282" s="1"/>
  <c r="D41" i="107" s="1"/>
  <c r="I24" i="123"/>
  <c r="I21" i="103"/>
  <c r="I18" i="87"/>
  <c r="I37"/>
  <c r="P6" i="124" l="1"/>
  <c r="D7" i="87" s="1"/>
  <c r="N7" s="1"/>
  <c r="M7" i="124"/>
  <c r="N35" i="104"/>
  <c r="N33" s="1"/>
  <c r="I33" s="1"/>
  <c r="D33"/>
  <c r="D52" i="87"/>
  <c r="D55" i="103"/>
  <c r="D21" i="104"/>
  <c r="N22"/>
  <c r="N21" s="1"/>
  <c r="I21" s="1"/>
  <c r="M362" i="124"/>
  <c r="P361"/>
  <c r="N10" i="106"/>
  <c r="N9" s="1"/>
  <c r="D9"/>
  <c r="I9" s="1"/>
  <c r="D46"/>
  <c r="N46" s="1"/>
  <c r="P286" i="124"/>
  <c r="R286" s="1"/>
  <c r="D47" i="107"/>
  <c r="P161" i="124"/>
  <c r="R161" s="1"/>
  <c r="D5" i="105"/>
  <c r="M53" i="124"/>
  <c r="P52"/>
  <c r="D53" i="87" s="1"/>
  <c r="N53" s="1"/>
  <c r="P175" i="124"/>
  <c r="M176"/>
  <c r="P176" s="1"/>
  <c r="D19" i="105" s="1"/>
  <c r="N19" s="1"/>
  <c r="M330" i="124"/>
  <c r="P329"/>
  <c r="N19" i="103"/>
  <c r="N17" s="1"/>
  <c r="D17"/>
  <c r="I17" s="1"/>
  <c r="N37" i="104"/>
  <c r="N36" s="1"/>
  <c r="D36"/>
  <c r="N8" i="107"/>
  <c r="N7" s="1"/>
  <c r="D7"/>
  <c r="M117" i="124"/>
  <c r="P116"/>
  <c r="D56" i="103" s="1"/>
  <c r="N56" s="1"/>
  <c r="P297" i="124"/>
  <c r="M298"/>
  <c r="P298" s="1"/>
  <c r="D11" i="108" s="1"/>
  <c r="N11" s="1"/>
  <c r="M473" i="124"/>
  <c r="P473" s="1"/>
  <c r="D36" i="123" s="1"/>
  <c r="N36" s="1"/>
  <c r="P472" i="124"/>
  <c r="M293"/>
  <c r="P292"/>
  <c r="D17" i="116"/>
  <c r="P336" i="124"/>
  <c r="R336" s="1"/>
  <c r="M270"/>
  <c r="P270" s="1"/>
  <c r="D29" i="107" s="1"/>
  <c r="N29" s="1"/>
  <c r="P269" i="124"/>
  <c r="M243"/>
  <c r="P243" s="1"/>
  <c r="D48" i="106" s="1"/>
  <c r="P242" i="124"/>
  <c r="D47" i="106" s="1"/>
  <c r="N47" s="1"/>
  <c r="D35" i="108"/>
  <c r="P320" i="124"/>
  <c r="R320" s="1"/>
  <c r="P234"/>
  <c r="D39" i="106" s="1"/>
  <c r="N39" s="1"/>
  <c r="M235" i="124"/>
  <c r="P235" s="1"/>
  <c r="D40" i="106" s="1"/>
  <c r="N40" s="1"/>
  <c r="N48" i="87"/>
  <c r="N47" s="1"/>
  <c r="D47"/>
  <c r="P91" i="124"/>
  <c r="M92"/>
  <c r="P92" s="1"/>
  <c r="D32" i="103" s="1"/>
  <c r="N32" s="1"/>
  <c r="Q268" i="124"/>
  <c r="T268" s="1"/>
  <c r="I28" i="108"/>
  <c r="P351" i="124"/>
  <c r="R351" s="1"/>
  <c r="D33" i="116"/>
  <c r="N33" s="1"/>
  <c r="N30" s="1"/>
  <c r="D20" i="105"/>
  <c r="N21"/>
  <c r="N20" s="1"/>
  <c r="M24" i="124"/>
  <c r="P23"/>
  <c r="D29" i="117"/>
  <c r="N30"/>
  <c r="N29" s="1"/>
  <c r="P43" i="124"/>
  <c r="R43" s="1"/>
  <c r="D45" i="87"/>
  <c r="D32" i="123"/>
  <c r="P468" i="124"/>
  <c r="R468" s="1"/>
  <c r="P232"/>
  <c r="R232" s="1"/>
  <c r="D38" i="106"/>
  <c r="P433" i="124"/>
  <c r="M434"/>
  <c r="P434" s="1"/>
  <c r="D38" i="118" s="1"/>
  <c r="N38" s="1"/>
  <c r="P172" i="124"/>
  <c r="M173"/>
  <c r="P173" s="1"/>
  <c r="D16" i="105" s="1"/>
  <c r="N16" s="1"/>
  <c r="M247" i="124"/>
  <c r="P247" s="1"/>
  <c r="D6" i="107" s="1"/>
  <c r="N6" s="1"/>
  <c r="P246" i="124"/>
  <c r="M74"/>
  <c r="P73"/>
  <c r="N9" i="105"/>
  <c r="N8" s="1"/>
  <c r="I8" s="1"/>
  <c r="D8"/>
  <c r="N31" i="107"/>
  <c r="N30" s="1"/>
  <c r="D30"/>
  <c r="Q360" i="124"/>
  <c r="T360" s="1"/>
  <c r="P87"/>
  <c r="R87" s="1"/>
  <c r="D28" i="103"/>
  <c r="D30" i="106"/>
  <c r="D19" i="104"/>
  <c r="P134" i="124"/>
  <c r="R134" s="1"/>
  <c r="N12" i="105"/>
  <c r="N11" s="1"/>
  <c r="D11"/>
  <c r="P195" i="124"/>
  <c r="M196"/>
  <c r="P196" s="1"/>
  <c r="D39" i="105" s="1"/>
  <c r="N39" s="1"/>
  <c r="N29" i="104"/>
  <c r="N27" s="1"/>
  <c r="D27"/>
  <c r="N25" i="105"/>
  <c r="N41" i="107"/>
  <c r="N12"/>
  <c r="N11" s="1"/>
  <c r="D11"/>
  <c r="P396" i="124"/>
  <c r="D40" i="117" s="1"/>
  <c r="N40" s="1"/>
  <c r="M397" i="124"/>
  <c r="P397" s="1"/>
  <c r="D41" i="117" s="1"/>
  <c r="N41" s="1"/>
  <c r="D23"/>
  <c r="P378" i="124"/>
  <c r="R378" s="1"/>
  <c r="D19" i="118"/>
  <c r="N19" s="1"/>
  <c r="R415" i="124"/>
  <c r="P210"/>
  <c r="R210" s="1"/>
  <c r="P277"/>
  <c r="R277" s="1"/>
  <c r="D37" i="107"/>
  <c r="N15" i="123"/>
  <c r="N14" s="1"/>
  <c r="D14"/>
  <c r="D48" i="103"/>
  <c r="P101" i="124"/>
  <c r="R101" s="1"/>
  <c r="M306"/>
  <c r="P305"/>
  <c r="D18" i="108" s="1"/>
  <c r="N18" s="1"/>
  <c r="D43" i="107"/>
  <c r="N43" s="1"/>
  <c r="P283" i="124"/>
  <c r="D62" i="87"/>
  <c r="P60" i="124"/>
  <c r="R60" s="1"/>
  <c r="D25" i="117"/>
  <c r="N27"/>
  <c r="N25" s="1"/>
  <c r="I25" s="1"/>
  <c r="D11" i="118"/>
  <c r="D21"/>
  <c r="P416" i="124"/>
  <c r="R416" s="1"/>
  <c r="I14" i="118"/>
  <c r="D16" i="117"/>
  <c r="N17"/>
  <c r="N16" s="1"/>
  <c r="M438" i="124"/>
  <c r="P438" s="1"/>
  <c r="D42" i="118" s="1"/>
  <c r="P437" i="124"/>
  <c r="D41" i="118" s="1"/>
  <c r="N41" s="1"/>
  <c r="I7"/>
  <c r="D22" i="108"/>
  <c r="N23"/>
  <c r="N22" s="1"/>
  <c r="N53" i="103"/>
  <c r="N52" s="1"/>
  <c r="D52"/>
  <c r="P126" i="124"/>
  <c r="R126" s="1"/>
  <c r="D11" i="104"/>
  <c r="D4" i="123"/>
  <c r="N5"/>
  <c r="N4" s="1"/>
  <c r="P180" i="124"/>
  <c r="R180" s="1"/>
  <c r="D24" i="105"/>
  <c r="N24" s="1"/>
  <c r="N15" i="107"/>
  <c r="N14" s="1"/>
  <c r="D14"/>
  <c r="P400" i="124"/>
  <c r="R400" s="1"/>
  <c r="D5" i="118"/>
  <c r="D5" i="103"/>
  <c r="N5" s="1"/>
  <c r="P280" i="124"/>
  <c r="R280" s="1"/>
  <c r="D40" i="107"/>
  <c r="N40" s="1"/>
  <c r="D26" i="116"/>
  <c r="N16" i="106"/>
  <c r="N15" s="1"/>
  <c r="D15"/>
  <c r="D49" i="87"/>
  <c r="N50"/>
  <c r="N49" s="1"/>
  <c r="D17" i="108"/>
  <c r="D42" i="107"/>
  <c r="N44"/>
  <c r="N42" s="1"/>
  <c r="M409" i="124"/>
  <c r="P409" s="1"/>
  <c r="D13" i="118" s="1"/>
  <c r="N13" s="1"/>
  <c r="P408" i="124"/>
  <c r="D12" i="118" s="1"/>
  <c r="N12" s="1"/>
  <c r="D18"/>
  <c r="N18" s="1"/>
  <c r="R414" i="124"/>
  <c r="D27" i="105"/>
  <c r="P183" i="124"/>
  <c r="R183" s="1"/>
  <c r="N13" i="106"/>
  <c r="N12" s="1"/>
  <c r="D12"/>
  <c r="D40" i="118"/>
  <c r="N40" s="1"/>
  <c r="P435" i="124"/>
  <c r="P381"/>
  <c r="R381" s="1"/>
  <c r="P312"/>
  <c r="D26" i="108"/>
  <c r="N26" s="1"/>
  <c r="P255" i="124"/>
  <c r="R255" s="1"/>
  <c r="D39" i="117"/>
  <c r="N23" i="116"/>
  <c r="N22" s="1"/>
  <c r="D22"/>
  <c r="P454" i="124"/>
  <c r="D18" i="123"/>
  <c r="N34" i="106"/>
  <c r="N33" s="1"/>
  <c r="D33"/>
  <c r="P348" i="124"/>
  <c r="D27" i="116" s="1"/>
  <c r="N27" s="1"/>
  <c r="M349" i="124"/>
  <c r="P425"/>
  <c r="R425" s="1"/>
  <c r="D30" i="118"/>
  <c r="P236" i="124"/>
  <c r="R236" s="1"/>
  <c r="D42" i="106"/>
  <c r="N36" i="105"/>
  <c r="M227" i="124"/>
  <c r="P227" s="1"/>
  <c r="D32" i="106" s="1"/>
  <c r="N32" s="1"/>
  <c r="P226" i="124"/>
  <c r="D31" i="106" s="1"/>
  <c r="N31" s="1"/>
  <c r="D42" i="104"/>
  <c r="P155" i="124"/>
  <c r="R155" s="1"/>
  <c r="P340"/>
  <c r="R340" s="1"/>
  <c r="D20" i="116"/>
  <c r="D32" i="118"/>
  <c r="N33"/>
  <c r="N32" s="1"/>
  <c r="R214" i="124"/>
  <c r="D19" i="106"/>
  <c r="N19" s="1"/>
  <c r="P120" i="124"/>
  <c r="D5" i="104"/>
  <c r="P66" i="124"/>
  <c r="D6" i="103" s="1"/>
  <c r="N6" s="1"/>
  <c r="M67" i="124"/>
  <c r="P447"/>
  <c r="R447" s="1"/>
  <c r="D11" i="123"/>
  <c r="P300" i="124"/>
  <c r="R300" s="1"/>
  <c r="D14" i="108"/>
  <c r="R207" i="124"/>
  <c r="D24" i="118"/>
  <c r="P419" i="124"/>
  <c r="R419" s="1"/>
  <c r="R168"/>
  <c r="D5" i="116"/>
  <c r="P325" i="124"/>
  <c r="R325" s="1"/>
  <c r="D25" i="108"/>
  <c r="N27"/>
  <c r="I32" i="118" l="1"/>
  <c r="I33" i="106"/>
  <c r="I42" i="107"/>
  <c r="P406" i="124"/>
  <c r="R406" s="1"/>
  <c r="I14" i="123"/>
  <c r="P245" i="124"/>
  <c r="R245" s="1"/>
  <c r="D5" i="107"/>
  <c r="I29" i="117"/>
  <c r="I20" i="105"/>
  <c r="P293" i="124"/>
  <c r="D6" i="108" s="1"/>
  <c r="N6" s="1"/>
  <c r="M294" i="124"/>
  <c r="P294" s="1"/>
  <c r="D7" i="108" s="1"/>
  <c r="N7" s="1"/>
  <c r="D10"/>
  <c r="P296" i="124"/>
  <c r="R296" s="1"/>
  <c r="I7" i="107"/>
  <c r="P174" i="124"/>
  <c r="R174" s="1"/>
  <c r="D18" i="105"/>
  <c r="P240" i="124"/>
  <c r="R240" s="1"/>
  <c r="M363"/>
  <c r="P363" s="1"/>
  <c r="D7" i="117" s="1"/>
  <c r="N7" s="1"/>
  <c r="P362" i="124"/>
  <c r="D6" i="117" s="1"/>
  <c r="N6" s="1"/>
  <c r="D37" i="118"/>
  <c r="P432" i="124"/>
  <c r="R432" s="1"/>
  <c r="N32" i="123"/>
  <c r="N31" s="1"/>
  <c r="I31" s="1"/>
  <c r="D31"/>
  <c r="D45" i="106"/>
  <c r="N48"/>
  <c r="N45" s="1"/>
  <c r="I45" s="1"/>
  <c r="N17" i="116"/>
  <c r="N15" s="1"/>
  <c r="I15" s="1"/>
  <c r="D15"/>
  <c r="D35" i="123"/>
  <c r="P471" i="124"/>
  <c r="R471" s="1"/>
  <c r="D8" i="116"/>
  <c r="N47" i="107"/>
  <c r="N45" s="1"/>
  <c r="D45"/>
  <c r="N55" i="103"/>
  <c r="I4" i="123"/>
  <c r="I52" i="103"/>
  <c r="D13"/>
  <c r="N38" i="106"/>
  <c r="N37" s="1"/>
  <c r="D37"/>
  <c r="D44" i="87"/>
  <c r="N45"/>
  <c r="N44" s="1"/>
  <c r="D24"/>
  <c r="I47"/>
  <c r="D28" i="107"/>
  <c r="P268" i="124"/>
  <c r="R268" s="1"/>
  <c r="P117"/>
  <c r="D57" i="103" s="1"/>
  <c r="N57" s="1"/>
  <c r="M118" i="124"/>
  <c r="P118" s="1"/>
  <c r="D58" i="103" s="1"/>
  <c r="N58" s="1"/>
  <c r="I36" i="104"/>
  <c r="P330" i="124"/>
  <c r="D9" i="116" s="1"/>
  <c r="N9" s="1"/>
  <c r="M331" i="124"/>
  <c r="P331" s="1"/>
  <c r="D10" i="116" s="1"/>
  <c r="N10" s="1"/>
  <c r="M54" i="124"/>
  <c r="P53"/>
  <c r="D54" i="87" s="1"/>
  <c r="N54" s="1"/>
  <c r="P7" i="124"/>
  <c r="D8" i="87" s="1"/>
  <c r="N8" s="1"/>
  <c r="M8" i="124"/>
  <c r="I30" i="107"/>
  <c r="P74" i="124"/>
  <c r="D14" i="103" s="1"/>
  <c r="N14" s="1"/>
  <c r="M75" i="124"/>
  <c r="D15" i="105"/>
  <c r="P171" i="124"/>
  <c r="R171" s="1"/>
  <c r="P24"/>
  <c r="D25" i="87" s="1"/>
  <c r="N25" s="1"/>
  <c r="M25" i="124"/>
  <c r="P25" s="1"/>
  <c r="D26" i="87" s="1"/>
  <c r="N26" s="1"/>
  <c r="D31" i="103"/>
  <c r="P90" i="124"/>
  <c r="R90" s="1"/>
  <c r="N35" i="108"/>
  <c r="N33" s="1"/>
  <c r="D33"/>
  <c r="I33" s="1"/>
  <c r="D5"/>
  <c r="P291" i="124"/>
  <c r="R291" s="1"/>
  <c r="D4" i="105"/>
  <c r="N5"/>
  <c r="N4" s="1"/>
  <c r="I4" s="1"/>
  <c r="D5" i="117"/>
  <c r="P360" i="124"/>
  <c r="R360" s="1"/>
  <c r="D30" i="116"/>
  <c r="I30" s="1"/>
  <c r="N52" i="87"/>
  <c r="I11" i="105"/>
  <c r="D29" i="106"/>
  <c r="N30"/>
  <c r="N29" s="1"/>
  <c r="D4" i="116"/>
  <c r="N5"/>
  <c r="N4" s="1"/>
  <c r="R454" i="124"/>
  <c r="P474"/>
  <c r="R474" s="1"/>
  <c r="N39" i="117"/>
  <c r="N38" s="1"/>
  <c r="D38"/>
  <c r="N39" i="107"/>
  <c r="D29" i="118"/>
  <c r="N30"/>
  <c r="N29" s="1"/>
  <c r="I15" i="106"/>
  <c r="N11" i="104"/>
  <c r="N10" s="1"/>
  <c r="D10"/>
  <c r="N21" i="118"/>
  <c r="N20" s="1"/>
  <c r="D20"/>
  <c r="R283" i="124"/>
  <c r="P290"/>
  <c r="R290" s="1"/>
  <c r="N37" i="107"/>
  <c r="N36" s="1"/>
  <c r="D36"/>
  <c r="D39"/>
  <c r="I27" i="104"/>
  <c r="R120" i="124"/>
  <c r="P160"/>
  <c r="R160" s="1"/>
  <c r="N42" i="104"/>
  <c r="N39" s="1"/>
  <c r="D39"/>
  <c r="I22" i="116"/>
  <c r="N25" i="108"/>
  <c r="I25" s="1"/>
  <c r="N17"/>
  <c r="I49" i="87"/>
  <c r="I22" i="108"/>
  <c r="D39" i="118"/>
  <c r="N42"/>
  <c r="N39" s="1"/>
  <c r="I39" s="1"/>
  <c r="N48" i="103"/>
  <c r="N41" s="1"/>
  <c r="I41" s="1"/>
  <c r="D41"/>
  <c r="N23" i="105"/>
  <c r="D27" i="103"/>
  <c r="N28"/>
  <c r="N27" s="1"/>
  <c r="D23" i="118"/>
  <c r="N24"/>
  <c r="N23" s="1"/>
  <c r="I23" s="1"/>
  <c r="D61" i="87"/>
  <c r="N62"/>
  <c r="N61" s="1"/>
  <c r="P306" i="124"/>
  <c r="M307"/>
  <c r="P307" s="1"/>
  <c r="D20" i="108" s="1"/>
  <c r="N20" s="1"/>
  <c r="P224" i="124"/>
  <c r="D10" i="123"/>
  <c r="N11"/>
  <c r="N10" s="1"/>
  <c r="D4" i="104"/>
  <c r="N5"/>
  <c r="N4" s="1"/>
  <c r="D19" i="116"/>
  <c r="N20"/>
  <c r="N19" s="1"/>
  <c r="P440" i="124"/>
  <c r="R440" s="1"/>
  <c r="R435"/>
  <c r="N5" i="118"/>
  <c r="N4" s="1"/>
  <c r="D4"/>
  <c r="D13" i="108"/>
  <c r="N14"/>
  <c r="N13" s="1"/>
  <c r="M68" i="124"/>
  <c r="P67"/>
  <c r="D7" i="103" s="1"/>
  <c r="N7" s="1"/>
  <c r="N42" i="106"/>
  <c r="N41" s="1"/>
  <c r="D41"/>
  <c r="P349" i="124"/>
  <c r="D28" i="116" s="1"/>
  <c r="N28" s="1"/>
  <c r="M350" i="124"/>
  <c r="P350" s="1"/>
  <c r="D29" i="116" s="1"/>
  <c r="N29" s="1"/>
  <c r="D17" i="123"/>
  <c r="N18"/>
  <c r="N17" s="1"/>
  <c r="I17" s="1"/>
  <c r="P394" i="124"/>
  <c r="R312"/>
  <c r="I12" i="106"/>
  <c r="D49"/>
  <c r="B8" i="119" s="1"/>
  <c r="G38" s="1"/>
  <c r="I38" s="1"/>
  <c r="N27" i="105"/>
  <c r="N26" s="1"/>
  <c r="D26"/>
  <c r="N26" i="116"/>
  <c r="I14" i="107"/>
  <c r="I16" i="117"/>
  <c r="N11" i="118"/>
  <c r="N10" s="1"/>
  <c r="D10"/>
  <c r="N23" i="117"/>
  <c r="N22" s="1"/>
  <c r="I22" s="1"/>
  <c r="D22"/>
  <c r="I11" i="107"/>
  <c r="D23" i="105"/>
  <c r="D38"/>
  <c r="P192" i="124"/>
  <c r="N19" i="104"/>
  <c r="N18" s="1"/>
  <c r="D18"/>
  <c r="M76" i="124" l="1"/>
  <c r="P76" s="1"/>
  <c r="D16" i="103" s="1"/>
  <c r="N16" s="1"/>
  <c r="P75" i="124"/>
  <c r="D15" i="103" s="1"/>
  <c r="N15" s="1"/>
  <c r="N13"/>
  <c r="N54"/>
  <c r="N8" i="116"/>
  <c r="N7" s="1"/>
  <c r="D7"/>
  <c r="I7" s="1"/>
  <c r="N5" i="107"/>
  <c r="N4" s="1"/>
  <c r="D4"/>
  <c r="D44" i="104"/>
  <c r="I23" i="105"/>
  <c r="I39" i="104"/>
  <c r="P22" i="124"/>
  <c r="R22" s="1"/>
  <c r="I18" i="104"/>
  <c r="N24" i="87"/>
  <c r="N23" s="1"/>
  <c r="D23"/>
  <c r="I37" i="106"/>
  <c r="I45" i="107"/>
  <c r="N35" i="123"/>
  <c r="N34" s="1"/>
  <c r="D34"/>
  <c r="N37" i="118"/>
  <c r="N36" s="1"/>
  <c r="D36"/>
  <c r="I36" s="1"/>
  <c r="I26" i="105"/>
  <c r="D25" i="116"/>
  <c r="D38" s="1"/>
  <c r="B11" i="119" s="1"/>
  <c r="G41" s="1"/>
  <c r="I41" s="1"/>
  <c r="D37" i="123"/>
  <c r="B14" i="119" s="1"/>
  <c r="G44" s="1"/>
  <c r="I44" s="1"/>
  <c r="I38" i="117"/>
  <c r="N5"/>
  <c r="N4" s="1"/>
  <c r="D4"/>
  <c r="D43" s="1"/>
  <c r="B12" i="119" s="1"/>
  <c r="G42" s="1"/>
  <c r="I42" s="1"/>
  <c r="N5" i="108"/>
  <c r="N4" s="1"/>
  <c r="I4" s="1"/>
  <c r="D4"/>
  <c r="D30" i="103"/>
  <c r="N31"/>
  <c r="N30" s="1"/>
  <c r="N15" i="105"/>
  <c r="N14" s="1"/>
  <c r="I14" s="1"/>
  <c r="D14"/>
  <c r="M9" i="124"/>
  <c r="P8"/>
  <c r="D9" i="87" s="1"/>
  <c r="N9" s="1"/>
  <c r="P54" i="124"/>
  <c r="M55"/>
  <c r="D27" i="107"/>
  <c r="N28"/>
  <c r="N27" s="1"/>
  <c r="I27" s="1"/>
  <c r="I44" i="87"/>
  <c r="P72" i="124"/>
  <c r="R72" s="1"/>
  <c r="D54" i="103"/>
  <c r="P328" i="124"/>
  <c r="R328" s="1"/>
  <c r="P114"/>
  <c r="R114" s="1"/>
  <c r="D17" i="105"/>
  <c r="N18"/>
  <c r="N17" s="1"/>
  <c r="I17" s="1"/>
  <c r="D9" i="108"/>
  <c r="N10"/>
  <c r="N9" s="1"/>
  <c r="I9" s="1"/>
  <c r="I29" i="106"/>
  <c r="N49"/>
  <c r="R394" i="124"/>
  <c r="P399"/>
  <c r="R399" s="1"/>
  <c r="B6" i="119"/>
  <c r="G36" s="1"/>
  <c r="I36" s="1"/>
  <c r="N38" i="105"/>
  <c r="N35" s="1"/>
  <c r="D35"/>
  <c r="D41" s="1"/>
  <c r="B7" i="119" s="1"/>
  <c r="G37" s="1"/>
  <c r="I37" s="1"/>
  <c r="I10" i="118"/>
  <c r="I41" i="106"/>
  <c r="D44" i="118"/>
  <c r="I19" i="116"/>
  <c r="I10" i="123"/>
  <c r="D19" i="108"/>
  <c r="P303" i="124"/>
  <c r="I27" i="103"/>
  <c r="I36" i="107"/>
  <c r="I20" i="118"/>
  <c r="I29"/>
  <c r="R192" i="124"/>
  <c r="P198"/>
  <c r="R198" s="1"/>
  <c r="N25" i="116"/>
  <c r="I25" s="1"/>
  <c r="I39" i="107"/>
  <c r="M69" i="124"/>
  <c r="P68"/>
  <c r="N44" i="118"/>
  <c r="I4"/>
  <c r="I61" i="87"/>
  <c r="P346" i="124"/>
  <c r="I10" i="104"/>
  <c r="I4" i="116"/>
  <c r="I13" i="108"/>
  <c r="I4" i="104"/>
  <c r="N44"/>
  <c r="R224" i="124"/>
  <c r="P244"/>
  <c r="R244" s="1"/>
  <c r="I4" i="117" l="1"/>
  <c r="N43"/>
  <c r="D55" i="87"/>
  <c r="N12" i="103"/>
  <c r="I30"/>
  <c r="D49" i="107"/>
  <c r="B9" i="119" s="1"/>
  <c r="G39" s="1"/>
  <c r="I39" s="1"/>
  <c r="M10" i="124"/>
  <c r="P9"/>
  <c r="D10" i="87" s="1"/>
  <c r="N10" s="1"/>
  <c r="I4" i="107"/>
  <c r="N49"/>
  <c r="I54" i="103"/>
  <c r="I35" i="105"/>
  <c r="P55" i="124"/>
  <c r="D56" i="87" s="1"/>
  <c r="N56" s="1"/>
  <c r="M56" i="124"/>
  <c r="P56" s="1"/>
  <c r="D57" i="87" s="1"/>
  <c r="N57" s="1"/>
  <c r="I34" i="123"/>
  <c r="N37"/>
  <c r="I23" i="87"/>
  <c r="D12" i="103"/>
  <c r="N19" i="108"/>
  <c r="N16" s="1"/>
  <c r="D16"/>
  <c r="D37" s="1"/>
  <c r="B10" i="119" s="1"/>
  <c r="G40" s="1"/>
  <c r="I40" s="1"/>
  <c r="R303" i="124"/>
  <c r="P324"/>
  <c r="R324" s="1"/>
  <c r="L6" i="119"/>
  <c r="I44" i="104"/>
  <c r="N46" s="1"/>
  <c r="N45"/>
  <c r="N41" i="105"/>
  <c r="R346" i="124"/>
  <c r="P359"/>
  <c r="R359" s="1"/>
  <c r="D8" i="103"/>
  <c r="N8" s="1"/>
  <c r="N38" i="116"/>
  <c r="M70" i="124"/>
  <c r="P69"/>
  <c r="D9" i="103" s="1"/>
  <c r="N9" s="1"/>
  <c r="I49" i="106"/>
  <c r="N51" s="1"/>
  <c r="L8" i="119"/>
  <c r="N50" i="106"/>
  <c r="I44" i="118"/>
  <c r="N46" s="1"/>
  <c r="N45"/>
  <c r="L13" i="119"/>
  <c r="B13"/>
  <c r="G43" s="1"/>
  <c r="I43" s="1"/>
  <c r="N44" i="117"/>
  <c r="I43"/>
  <c r="N45" s="1"/>
  <c r="L12" i="119"/>
  <c r="M11" i="124" l="1"/>
  <c r="P10"/>
  <c r="D11" i="87" s="1"/>
  <c r="N11" s="1"/>
  <c r="P50" i="124"/>
  <c r="R50" s="1"/>
  <c r="I49" i="107"/>
  <c r="N51" s="1"/>
  <c r="N50"/>
  <c r="L9" i="119"/>
  <c r="N55" i="87"/>
  <c r="N51" s="1"/>
  <c r="D51"/>
  <c r="N38" i="123"/>
  <c r="I37"/>
  <c r="N39" s="1"/>
  <c r="L14" i="119"/>
  <c r="I12" i="103"/>
  <c r="L7" i="119"/>
  <c r="N42" i="105"/>
  <c r="I41"/>
  <c r="N43" s="1"/>
  <c r="K43" i="119"/>
  <c r="G13"/>
  <c r="G8"/>
  <c r="K38"/>
  <c r="G12"/>
  <c r="K42"/>
  <c r="M71" i="124"/>
  <c r="P71" s="1"/>
  <c r="D11" i="103" s="1"/>
  <c r="N11" s="1"/>
  <c r="P70" i="124"/>
  <c r="I38" i="116"/>
  <c r="N40" s="1"/>
  <c r="N39"/>
  <c r="L11" i="119"/>
  <c r="K36"/>
  <c r="G6"/>
  <c r="I16" i="108"/>
  <c r="N37"/>
  <c r="G14" i="119" l="1"/>
  <c r="K44"/>
  <c r="I51" i="87"/>
  <c r="K39" i="119"/>
  <c r="G9"/>
  <c r="P11" i="124"/>
  <c r="D12" i="87" s="1"/>
  <c r="N12" s="1"/>
  <c r="M12" i="124"/>
  <c r="I37" i="108"/>
  <c r="N39" s="1"/>
  <c r="N38"/>
  <c r="L10" i="119"/>
  <c r="K41"/>
  <c r="G11"/>
  <c r="D10" i="103"/>
  <c r="P64" i="124"/>
  <c r="K37" i="119"/>
  <c r="G7"/>
  <c r="M13" i="124" l="1"/>
  <c r="P12"/>
  <c r="D13" i="87" s="1"/>
  <c r="N13" s="1"/>
  <c r="D4" i="103"/>
  <c r="D59" s="1"/>
  <c r="N10"/>
  <c r="N4" s="1"/>
  <c r="R64" i="124"/>
  <c r="P119"/>
  <c r="R119" s="1"/>
  <c r="K40" i="119"/>
  <c r="G10"/>
  <c r="P13" i="124" l="1"/>
  <c r="M14"/>
  <c r="I4" i="103"/>
  <c r="N59"/>
  <c r="B5" i="119"/>
  <c r="G35" s="1"/>
  <c r="I35" s="1"/>
  <c r="M15" i="124" l="1"/>
  <c r="P14"/>
  <c r="D15" i="87" s="1"/>
  <c r="D14"/>
  <c r="I59" i="103"/>
  <c r="N61" s="1"/>
  <c r="L5" i="119"/>
  <c r="N60" i="103"/>
  <c r="N14" i="87" l="1"/>
  <c r="N15"/>
  <c r="P15" i="124"/>
  <c r="M16"/>
  <c r="P16" s="1"/>
  <c r="D17" i="87" s="1"/>
  <c r="K35" i="119"/>
  <c r="G5"/>
  <c r="N17" i="87" l="1"/>
  <c r="D16"/>
  <c r="P3" i="124"/>
  <c r="P63" l="1"/>
  <c r="R63" s="1"/>
  <c r="R3"/>
  <c r="N16" i="87"/>
  <c r="N4" s="1"/>
  <c r="D4"/>
  <c r="D64" s="1"/>
  <c r="I4" l="1"/>
  <c r="N64"/>
  <c r="B4" i="119"/>
  <c r="B17" l="1"/>
  <c r="B16"/>
  <c r="B27" s="1"/>
  <c r="G34"/>
  <c r="I34" s="1"/>
  <c r="I64" i="87"/>
  <c r="L4" i="119"/>
  <c r="L17" l="1"/>
  <c r="G17" s="1"/>
  <c r="L30" s="1"/>
  <c r="L31" s="1"/>
  <c r="G4"/>
  <c r="L16"/>
  <c r="K34"/>
  <c r="G16" l="1"/>
  <c r="G27" s="1"/>
  <c r="L27"/>
  <c r="H36" i="108" l="1"/>
  <c r="H40" i="105"/>
  <c r="H48" i="107"/>
  <c r="H43" i="104"/>
  <c r="H36" i="116" l="1"/>
  <c r="R36" s="1"/>
  <c r="H37"/>
  <c r="H35"/>
  <c r="H41" i="117"/>
  <c r="H42"/>
  <c r="R42" s="1"/>
  <c r="H35" i="123"/>
  <c r="H36"/>
  <c r="H32"/>
  <c r="H33"/>
  <c r="H42" i="118"/>
  <c r="R42" s="1"/>
  <c r="H43"/>
  <c r="H58" i="103"/>
  <c r="H57"/>
  <c r="R57" s="1"/>
  <c r="H12" i="123"/>
  <c r="H21"/>
  <c r="H22"/>
  <c r="H19"/>
  <c r="H50"/>
  <c r="H27"/>
  <c r="H25"/>
  <c r="H8"/>
  <c r="H30"/>
  <c r="H9"/>
  <c r="H5"/>
  <c r="H16"/>
  <c r="H13"/>
  <c r="H26"/>
  <c r="H6"/>
  <c r="R33"/>
  <c r="H23"/>
  <c r="H29"/>
  <c r="H15"/>
  <c r="R36"/>
  <c r="H18"/>
  <c r="H11"/>
  <c r="H22" i="104"/>
  <c r="H8"/>
  <c r="H56"/>
  <c r="H5"/>
  <c r="H34"/>
  <c r="R43"/>
  <c r="H15"/>
  <c r="H25"/>
  <c r="H26"/>
  <c r="H6"/>
  <c r="H31"/>
  <c r="H14"/>
  <c r="H42"/>
  <c r="H32"/>
  <c r="H28"/>
  <c r="H16"/>
  <c r="H17"/>
  <c r="R17" s="1"/>
  <c r="H23"/>
  <c r="H38"/>
  <c r="H37"/>
  <c r="H20"/>
  <c r="H11"/>
  <c r="H19"/>
  <c r="H41"/>
  <c r="H29"/>
  <c r="H9"/>
  <c r="H40"/>
  <c r="H35"/>
  <c r="H12"/>
  <c r="H22" i="107"/>
  <c r="H21"/>
  <c r="H15"/>
  <c r="H28"/>
  <c r="H6"/>
  <c r="H8"/>
  <c r="H25"/>
  <c r="H16"/>
  <c r="H5"/>
  <c r="H35"/>
  <c r="H37"/>
  <c r="H17"/>
  <c r="H29"/>
  <c r="H43"/>
  <c r="H41"/>
  <c r="H18"/>
  <c r="H32"/>
  <c r="H12"/>
  <c r="H38"/>
  <c r="R48"/>
  <c r="H13"/>
  <c r="H10"/>
  <c r="H47"/>
  <c r="H26"/>
  <c r="H58"/>
  <c r="H46"/>
  <c r="H23"/>
  <c r="H44"/>
  <c r="H34"/>
  <c r="H40"/>
  <c r="H31"/>
  <c r="H9"/>
  <c r="H19"/>
  <c r="H27" i="108"/>
  <c r="H31"/>
  <c r="H21"/>
  <c r="H35"/>
  <c r="H7"/>
  <c r="H11"/>
  <c r="R36"/>
  <c r="H24"/>
  <c r="H15"/>
  <c r="H8"/>
  <c r="H51"/>
  <c r="H29"/>
  <c r="H30"/>
  <c r="H10"/>
  <c r="H26"/>
  <c r="H17"/>
  <c r="H32"/>
  <c r="H19"/>
  <c r="H20"/>
  <c r="H34"/>
  <c r="H5"/>
  <c r="H12"/>
  <c r="H18"/>
  <c r="H6"/>
  <c r="H23"/>
  <c r="H14"/>
  <c r="H56" i="117"/>
  <c r="H21"/>
  <c r="H26"/>
  <c r="H20"/>
  <c r="H40"/>
  <c r="H6"/>
  <c r="H13"/>
  <c r="H35"/>
  <c r="R41"/>
  <c r="H15"/>
  <c r="H14"/>
  <c r="H9"/>
  <c r="H12"/>
  <c r="H17"/>
  <c r="H27"/>
  <c r="H30"/>
  <c r="H24"/>
  <c r="H7"/>
  <c r="H37"/>
  <c r="H31"/>
  <c r="H34"/>
  <c r="H23"/>
  <c r="H5"/>
  <c r="H28"/>
  <c r="H18"/>
  <c r="H36"/>
  <c r="H39"/>
  <c r="H10"/>
  <c r="H32"/>
  <c r="E48" i="107"/>
  <c r="H24" i="118"/>
  <c r="H16"/>
  <c r="H33"/>
  <c r="H6"/>
  <c r="H21"/>
  <c r="H8"/>
  <c r="H31"/>
  <c r="H41"/>
  <c r="H34"/>
  <c r="H18"/>
  <c r="H22"/>
  <c r="H30"/>
  <c r="H25"/>
  <c r="H53"/>
  <c r="H37"/>
  <c r="H38"/>
  <c r="H35"/>
  <c r="H17"/>
  <c r="H15"/>
  <c r="R43"/>
  <c r="H19"/>
  <c r="H9"/>
  <c r="H40"/>
  <c r="H13"/>
  <c r="H5"/>
  <c r="H28"/>
  <c r="H12"/>
  <c r="H11"/>
  <c r="H27"/>
  <c r="H28" i="116"/>
  <c r="H18"/>
  <c r="H31"/>
  <c r="H10"/>
  <c r="H14"/>
  <c r="H33"/>
  <c r="H16"/>
  <c r="H6"/>
  <c r="H27"/>
  <c r="H23"/>
  <c r="H13"/>
  <c r="H26"/>
  <c r="H12"/>
  <c r="H29"/>
  <c r="H21"/>
  <c r="H24"/>
  <c r="R37"/>
  <c r="H20"/>
  <c r="H17"/>
  <c r="H32"/>
  <c r="H54"/>
  <c r="H9"/>
  <c r="H5"/>
  <c r="H8"/>
  <c r="H16" i="105"/>
  <c r="H25"/>
  <c r="H10"/>
  <c r="H30"/>
  <c r="H24"/>
  <c r="H9"/>
  <c r="R40"/>
  <c r="H31"/>
  <c r="H21"/>
  <c r="H5"/>
  <c r="H28"/>
  <c r="H33"/>
  <c r="H27"/>
  <c r="H38"/>
  <c r="H53"/>
  <c r="H37"/>
  <c r="H18"/>
  <c r="H12"/>
  <c r="H7"/>
  <c r="H15"/>
  <c r="H13"/>
  <c r="H34"/>
  <c r="H19"/>
  <c r="H39"/>
  <c r="H36"/>
  <c r="H22"/>
  <c r="H6"/>
  <c r="H60" i="106"/>
  <c r="H47"/>
  <c r="H39"/>
  <c r="H31"/>
  <c r="H11"/>
  <c r="H35"/>
  <c r="H7"/>
  <c r="H14"/>
  <c r="H16"/>
  <c r="H10"/>
  <c r="H22"/>
  <c r="H42"/>
  <c r="H46"/>
  <c r="H36"/>
  <c r="H43"/>
  <c r="H27"/>
  <c r="H18"/>
  <c r="H44"/>
  <c r="H5"/>
  <c r="H21"/>
  <c r="H13"/>
  <c r="H6"/>
  <c r="H48"/>
  <c r="H40"/>
  <c r="H24"/>
  <c r="H32"/>
  <c r="H30"/>
  <c r="H38"/>
  <c r="H34"/>
  <c r="H8"/>
  <c r="H28"/>
  <c r="H17"/>
  <c r="H19"/>
  <c r="H25"/>
  <c r="H71" i="103"/>
  <c r="H10"/>
  <c r="H20"/>
  <c r="H18"/>
  <c r="H7"/>
  <c r="H46"/>
  <c r="H6"/>
  <c r="H25"/>
  <c r="H26"/>
  <c r="H23"/>
  <c r="H31"/>
  <c r="H19"/>
  <c r="H44"/>
  <c r="H49"/>
  <c r="H15"/>
  <c r="H8"/>
  <c r="H56"/>
  <c r="H5"/>
  <c r="H34"/>
  <c r="H43"/>
  <c r="H13"/>
  <c r="H37"/>
  <c r="H36"/>
  <c r="H39"/>
  <c r="H14"/>
  <c r="H42"/>
  <c r="H40"/>
  <c r="H35"/>
  <c r="H29"/>
  <c r="H53"/>
  <c r="H11"/>
  <c r="R58"/>
  <c r="H55"/>
  <c r="H51"/>
  <c r="H28"/>
  <c r="H16"/>
  <c r="H48"/>
  <c r="H45"/>
  <c r="H32"/>
  <c r="H47"/>
  <c r="H22"/>
  <c r="H9"/>
  <c r="R26" i="123" l="1"/>
  <c r="R9"/>
  <c r="R27"/>
  <c r="R6"/>
  <c r="R22"/>
  <c r="R23"/>
  <c r="R13"/>
  <c r="R30"/>
  <c r="R12"/>
  <c r="R16"/>
  <c r="R19"/>
  <c r="R19" i="118"/>
  <c r="R13"/>
  <c r="R38"/>
  <c r="R34"/>
  <c r="R25"/>
  <c r="R16"/>
  <c r="R12"/>
  <c r="R22"/>
  <c r="R41"/>
  <c r="R6"/>
  <c r="R35"/>
  <c r="R28"/>
  <c r="R9"/>
  <c r="R17"/>
  <c r="R18"/>
  <c r="R31"/>
  <c r="R10" i="117"/>
  <c r="R28"/>
  <c r="R31"/>
  <c r="R40"/>
  <c r="R37"/>
  <c r="R27"/>
  <c r="R14"/>
  <c r="R35"/>
  <c r="R36"/>
  <c r="R7"/>
  <c r="R13"/>
  <c r="R32"/>
  <c r="R18"/>
  <c r="R24"/>
  <c r="R15"/>
  <c r="R6"/>
  <c r="R21"/>
  <c r="R27" i="116"/>
  <c r="R9"/>
  <c r="R21"/>
  <c r="R13"/>
  <c r="R14"/>
  <c r="R29"/>
  <c r="R33"/>
  <c r="R18"/>
  <c r="R32"/>
  <c r="R28"/>
  <c r="R17"/>
  <c r="R24"/>
  <c r="R6"/>
  <c r="R10"/>
  <c r="R18" i="108"/>
  <c r="R20"/>
  <c r="R21"/>
  <c r="R12"/>
  <c r="R19"/>
  <c r="R8"/>
  <c r="R11"/>
  <c r="R31"/>
  <c r="R32"/>
  <c r="R30"/>
  <c r="R15"/>
  <c r="R7"/>
  <c r="R27"/>
  <c r="R6"/>
  <c r="R24"/>
  <c r="R35"/>
  <c r="R23" i="107"/>
  <c r="R9"/>
  <c r="R44"/>
  <c r="R26"/>
  <c r="R18"/>
  <c r="R17"/>
  <c r="R16"/>
  <c r="R47"/>
  <c r="R41"/>
  <c r="R10"/>
  <c r="R35"/>
  <c r="R38"/>
  <c r="R19"/>
  <c r="R13"/>
  <c r="R32"/>
  <c r="R29"/>
  <c r="R6"/>
  <c r="R22"/>
  <c r="R7" i="106"/>
  <c r="R25"/>
  <c r="R8"/>
  <c r="R32"/>
  <c r="R6"/>
  <c r="R44"/>
  <c r="R36"/>
  <c r="R35"/>
  <c r="R47"/>
  <c r="R43"/>
  <c r="R39"/>
  <c r="R19"/>
  <c r="R18"/>
  <c r="R11"/>
  <c r="R28"/>
  <c r="R48"/>
  <c r="R22"/>
  <c r="R17"/>
  <c r="R40"/>
  <c r="R14"/>
  <c r="R31"/>
  <c r="R13" i="105"/>
  <c r="R16"/>
  <c r="R39"/>
  <c r="R37"/>
  <c r="R31"/>
  <c r="R6"/>
  <c r="R19"/>
  <c r="R7"/>
  <c r="R28"/>
  <c r="R10"/>
  <c r="R22"/>
  <c r="R34"/>
  <c r="R38"/>
  <c r="R25"/>
  <c r="R38" i="104"/>
  <c r="R15"/>
  <c r="R9"/>
  <c r="R23"/>
  <c r="R32"/>
  <c r="R6"/>
  <c r="R12"/>
  <c r="R29"/>
  <c r="R20"/>
  <c r="R42"/>
  <c r="R26"/>
  <c r="R35"/>
  <c r="R41"/>
  <c r="R16"/>
  <c r="R45" i="103"/>
  <c r="R48"/>
  <c r="R37"/>
  <c r="R49"/>
  <c r="R23"/>
  <c r="R46"/>
  <c r="R10"/>
  <c r="R47"/>
  <c r="R16"/>
  <c r="R29"/>
  <c r="R14"/>
  <c r="R56"/>
  <c r="R44"/>
  <c r="R26"/>
  <c r="R7"/>
  <c r="R32"/>
  <c r="R11"/>
  <c r="R35"/>
  <c r="R43"/>
  <c r="R8"/>
  <c r="R19"/>
  <c r="R9"/>
  <c r="R40"/>
  <c r="R36"/>
  <c r="R15"/>
  <c r="R6"/>
  <c r="R20"/>
  <c r="H62" i="87"/>
  <c r="H63"/>
  <c r="R63" s="1"/>
  <c r="H52"/>
  <c r="E42" i="104"/>
  <c r="E43"/>
  <c r="E40"/>
  <c r="E41"/>
  <c r="E47" i="106"/>
  <c r="E48"/>
  <c r="O48" s="1"/>
  <c r="E32" i="123"/>
  <c r="E35"/>
  <c r="E36"/>
  <c r="E33"/>
  <c r="E42" i="118"/>
  <c r="E43"/>
  <c r="E37" i="116"/>
  <c r="E36"/>
  <c r="O36" s="1"/>
  <c r="E32" i="108"/>
  <c r="E34"/>
  <c r="E35"/>
  <c r="R55" i="103"/>
  <c r="R54" s="1"/>
  <c r="H54"/>
  <c r="R42"/>
  <c r="H41"/>
  <c r="R5"/>
  <c r="H4"/>
  <c r="E19" i="123"/>
  <c r="E11"/>
  <c r="E18"/>
  <c r="E23"/>
  <c r="E8"/>
  <c r="E29"/>
  <c r="E16"/>
  <c r="O36"/>
  <c r="E13"/>
  <c r="E26"/>
  <c r="E6"/>
  <c r="E5"/>
  <c r="E15"/>
  <c r="E9"/>
  <c r="E30"/>
  <c r="E25"/>
  <c r="E21"/>
  <c r="E50"/>
  <c r="O33"/>
  <c r="E12"/>
  <c r="E27"/>
  <c r="E22"/>
  <c r="E24" i="108"/>
  <c r="E6"/>
  <c r="E11"/>
  <c r="E7"/>
  <c r="E27"/>
  <c r="E36"/>
  <c r="E12"/>
  <c r="E30"/>
  <c r="E51"/>
  <c r="E10"/>
  <c r="E20"/>
  <c r="E14"/>
  <c r="E18"/>
  <c r="E17"/>
  <c r="E31"/>
  <c r="E5"/>
  <c r="E29"/>
  <c r="E21"/>
  <c r="E23"/>
  <c r="E8"/>
  <c r="E15"/>
  <c r="E19"/>
  <c r="E26"/>
  <c r="E32" i="117"/>
  <c r="E17"/>
  <c r="E41"/>
  <c r="E12"/>
  <c r="E34"/>
  <c r="E6"/>
  <c r="E14"/>
  <c r="E26"/>
  <c r="E36"/>
  <c r="E31"/>
  <c r="E56"/>
  <c r="E35"/>
  <c r="E23"/>
  <c r="E39"/>
  <c r="E9"/>
  <c r="E21"/>
  <c r="E40"/>
  <c r="E30"/>
  <c r="E13"/>
  <c r="E7"/>
  <c r="E10"/>
  <c r="E5"/>
  <c r="E18"/>
  <c r="E42"/>
  <c r="E24"/>
  <c r="E15"/>
  <c r="E28"/>
  <c r="E27"/>
  <c r="E20"/>
  <c r="E37"/>
  <c r="R13" i="103"/>
  <c r="R12" s="1"/>
  <c r="H12"/>
  <c r="R30" i="106"/>
  <c r="H29"/>
  <c r="R5"/>
  <c r="H4"/>
  <c r="H11" i="105"/>
  <c r="R12"/>
  <c r="R11" s="1"/>
  <c r="H4"/>
  <c r="R5"/>
  <c r="R4" s="1"/>
  <c r="H8"/>
  <c r="R9"/>
  <c r="R8" s="1"/>
  <c r="R35" i="116"/>
  <c r="R34" s="1"/>
  <c r="H34"/>
  <c r="R27" i="118"/>
  <c r="H26"/>
  <c r="R5"/>
  <c r="H4"/>
  <c r="H7"/>
  <c r="R8"/>
  <c r="R7" s="1"/>
  <c r="E21"/>
  <c r="E34"/>
  <c r="E12"/>
  <c r="E24"/>
  <c r="E25"/>
  <c r="E9"/>
  <c r="E35"/>
  <c r="O42"/>
  <c r="E18"/>
  <c r="E27"/>
  <c r="E15"/>
  <c r="E37"/>
  <c r="E28"/>
  <c r="E16"/>
  <c r="E40"/>
  <c r="O43"/>
  <c r="E13"/>
  <c r="E31"/>
  <c r="E8"/>
  <c r="E19"/>
  <c r="E17"/>
  <c r="E38"/>
  <c r="E33"/>
  <c r="E41"/>
  <c r="E11"/>
  <c r="E30"/>
  <c r="E53"/>
  <c r="E22"/>
  <c r="E5"/>
  <c r="E6"/>
  <c r="E71" i="103"/>
  <c r="E10"/>
  <c r="E56"/>
  <c r="E32"/>
  <c r="E28"/>
  <c r="E25"/>
  <c r="E34"/>
  <c r="E40"/>
  <c r="E43"/>
  <c r="E51"/>
  <c r="E5"/>
  <c r="E18"/>
  <c r="E47"/>
  <c r="E14"/>
  <c r="E29"/>
  <c r="E6"/>
  <c r="E55"/>
  <c r="E15"/>
  <c r="E23"/>
  <c r="E8"/>
  <c r="E22"/>
  <c r="E44"/>
  <c r="E11"/>
  <c r="E36"/>
  <c r="E45"/>
  <c r="E13"/>
  <c r="E35"/>
  <c r="E48"/>
  <c r="E37"/>
  <c r="E31"/>
  <c r="E53"/>
  <c r="E39"/>
  <c r="E16"/>
  <c r="E42"/>
  <c r="E46"/>
  <c r="E57"/>
  <c r="E7"/>
  <c r="E26"/>
  <c r="E20"/>
  <c r="E19"/>
  <c r="E58"/>
  <c r="E9"/>
  <c r="E49"/>
  <c r="R39" i="117"/>
  <c r="R38" s="1"/>
  <c r="H38"/>
  <c r="R5"/>
  <c r="R4" s="1"/>
  <c r="H4"/>
  <c r="R20"/>
  <c r="R19" s="1"/>
  <c r="H19"/>
  <c r="R14" i="108"/>
  <c r="R13" s="1"/>
  <c r="H13"/>
  <c r="R10"/>
  <c r="H9"/>
  <c r="R31" i="107"/>
  <c r="R30" s="1"/>
  <c r="H30"/>
  <c r="H36"/>
  <c r="R37"/>
  <c r="H24"/>
  <c r="R25"/>
  <c r="R24" s="1"/>
  <c r="R15"/>
  <c r="H14"/>
  <c r="R37" i="104"/>
  <c r="R36" s="1"/>
  <c r="H36"/>
  <c r="R14"/>
  <c r="H13"/>
  <c r="R25"/>
  <c r="R24" s="1"/>
  <c r="H24"/>
  <c r="R5"/>
  <c r="H4"/>
  <c r="H10" i="123"/>
  <c r="R11"/>
  <c r="H28"/>
  <c r="R29"/>
  <c r="R28" s="1"/>
  <c r="R8"/>
  <c r="R7" s="1"/>
  <c r="H7"/>
  <c r="E11" i="106"/>
  <c r="E7"/>
  <c r="E43"/>
  <c r="E36"/>
  <c r="E14"/>
  <c r="E6"/>
  <c r="E17"/>
  <c r="E32"/>
  <c r="E60"/>
  <c r="E16"/>
  <c r="E38"/>
  <c r="E27"/>
  <c r="E25"/>
  <c r="E5"/>
  <c r="E31"/>
  <c r="O47"/>
  <c r="E19"/>
  <c r="E30"/>
  <c r="E22"/>
  <c r="E40"/>
  <c r="E35"/>
  <c r="E13"/>
  <c r="E21"/>
  <c r="E39"/>
  <c r="E42"/>
  <c r="E10"/>
  <c r="E44"/>
  <c r="E46"/>
  <c r="E18"/>
  <c r="E28"/>
  <c r="E8"/>
  <c r="E34"/>
  <c r="E24"/>
  <c r="R28" i="103"/>
  <c r="R27" s="1"/>
  <c r="H27"/>
  <c r="H38"/>
  <c r="R39"/>
  <c r="R38" s="1"/>
  <c r="R25"/>
  <c r="R24" s="1"/>
  <c r="H24"/>
  <c r="R18"/>
  <c r="H17"/>
  <c r="R10" i="106"/>
  <c r="R9" s="1"/>
  <c r="H9"/>
  <c r="R36" i="105"/>
  <c r="H35"/>
  <c r="R18"/>
  <c r="R17" s="1"/>
  <c r="H17"/>
  <c r="R27"/>
  <c r="H26"/>
  <c r="R21"/>
  <c r="R20" s="1"/>
  <c r="H20"/>
  <c r="H23"/>
  <c r="R24"/>
  <c r="R23" s="1"/>
  <c r="R20" i="116"/>
  <c r="R19" s="1"/>
  <c r="H19"/>
  <c r="H22"/>
  <c r="R23"/>
  <c r="R22" s="1"/>
  <c r="R16"/>
  <c r="R15" s="1"/>
  <c r="H15"/>
  <c r="H30"/>
  <c r="R31"/>
  <c r="H10" i="118"/>
  <c r="R11"/>
  <c r="H29"/>
  <c r="R30"/>
  <c r="R21"/>
  <c r="R20" s="1"/>
  <c r="H20"/>
  <c r="R24"/>
  <c r="R23" s="1"/>
  <c r="H23"/>
  <c r="H22" i="117"/>
  <c r="R23"/>
  <c r="H16"/>
  <c r="R17"/>
  <c r="R16" s="1"/>
  <c r="R26"/>
  <c r="R25" s="1"/>
  <c r="H25"/>
  <c r="R23" i="108"/>
  <c r="H22"/>
  <c r="H4"/>
  <c r="R5"/>
  <c r="R4" s="1"/>
  <c r="H39" i="107"/>
  <c r="R40"/>
  <c r="R39" s="1"/>
  <c r="H45"/>
  <c r="R46"/>
  <c r="R12"/>
  <c r="H11"/>
  <c r="H42"/>
  <c r="R43"/>
  <c r="H7"/>
  <c r="R8"/>
  <c r="R7" s="1"/>
  <c r="R21"/>
  <c r="R20" s="1"/>
  <c r="H20"/>
  <c r="R40" i="104"/>
  <c r="H39"/>
  <c r="R19"/>
  <c r="R18" s="1"/>
  <c r="H18"/>
  <c r="H27"/>
  <c r="R28"/>
  <c r="R31"/>
  <c r="R30" s="1"/>
  <c r="H30"/>
  <c r="R18" i="123"/>
  <c r="R17" s="1"/>
  <c r="H17"/>
  <c r="H34"/>
  <c r="R35"/>
  <c r="R34" s="1"/>
  <c r="R32"/>
  <c r="R31" s="1"/>
  <c r="H31"/>
  <c r="H4"/>
  <c r="R5"/>
  <c r="R25"/>
  <c r="H24"/>
  <c r="F40" i="105"/>
  <c r="E18" i="116"/>
  <c r="E20"/>
  <c r="E33"/>
  <c r="E54"/>
  <c r="E9"/>
  <c r="E21"/>
  <c r="E31"/>
  <c r="E10"/>
  <c r="E16"/>
  <c r="E8"/>
  <c r="E14"/>
  <c r="E13"/>
  <c r="E12"/>
  <c r="E32"/>
  <c r="E24"/>
  <c r="E17"/>
  <c r="E26"/>
  <c r="E5"/>
  <c r="O37"/>
  <c r="E27"/>
  <c r="E35"/>
  <c r="E29"/>
  <c r="E23"/>
  <c r="E6"/>
  <c r="E28"/>
  <c r="H77" i="87"/>
  <c r="H16"/>
  <c r="H56"/>
  <c r="H50"/>
  <c r="H38"/>
  <c r="H28"/>
  <c r="H26"/>
  <c r="H43"/>
  <c r="H34"/>
  <c r="H13"/>
  <c r="H6"/>
  <c r="H14"/>
  <c r="H17"/>
  <c r="H20"/>
  <c r="H11"/>
  <c r="H60"/>
  <c r="H31"/>
  <c r="H21"/>
  <c r="H55"/>
  <c r="H7"/>
  <c r="H39"/>
  <c r="H33"/>
  <c r="H59"/>
  <c r="H30"/>
  <c r="H15"/>
  <c r="H9"/>
  <c r="H22"/>
  <c r="H10"/>
  <c r="H42"/>
  <c r="H54"/>
  <c r="H12"/>
  <c r="H25"/>
  <c r="H8"/>
  <c r="H46"/>
  <c r="H19"/>
  <c r="H45"/>
  <c r="H29"/>
  <c r="H48"/>
  <c r="H35"/>
  <c r="H57"/>
  <c r="H5"/>
  <c r="H36"/>
  <c r="H41"/>
  <c r="H24"/>
  <c r="H40"/>
  <c r="H53"/>
  <c r="H50" i="103"/>
  <c r="R51"/>
  <c r="R50" s="1"/>
  <c r="R53"/>
  <c r="R52" s="1"/>
  <c r="H52"/>
  <c r="H33"/>
  <c r="R34"/>
  <c r="R31"/>
  <c r="R30" s="1"/>
  <c r="H30"/>
  <c r="R34" i="106"/>
  <c r="R33" s="1"/>
  <c r="H33"/>
  <c r="H23"/>
  <c r="R24"/>
  <c r="R23" s="1"/>
  <c r="R13"/>
  <c r="R12" s="1"/>
  <c r="H12"/>
  <c r="R46"/>
  <c r="R45" s="1"/>
  <c r="H45"/>
  <c r="H15"/>
  <c r="R16"/>
  <c r="H14" i="105"/>
  <c r="R15"/>
  <c r="R14" s="1"/>
  <c r="H32"/>
  <c r="R33"/>
  <c r="R30"/>
  <c r="R29" s="1"/>
  <c r="H29"/>
  <c r="R8" i="116"/>
  <c r="H7"/>
  <c r="R12"/>
  <c r="R11" s="1"/>
  <c r="H11"/>
  <c r="H39" i="118"/>
  <c r="R40"/>
  <c r="R15"/>
  <c r="H14"/>
  <c r="H36"/>
  <c r="R37"/>
  <c r="E11" i="104"/>
  <c r="E28"/>
  <c r="O41"/>
  <c r="E34"/>
  <c r="E6"/>
  <c r="E17"/>
  <c r="O17" s="1"/>
  <c r="E37"/>
  <c r="E5"/>
  <c r="E12"/>
  <c r="E23"/>
  <c r="E19"/>
  <c r="E56"/>
  <c r="E32"/>
  <c r="E38"/>
  <c r="E31"/>
  <c r="E14"/>
  <c r="O42"/>
  <c r="E8"/>
  <c r="E20"/>
  <c r="E29"/>
  <c r="E16"/>
  <c r="E15"/>
  <c r="E26"/>
  <c r="E9"/>
  <c r="E35"/>
  <c r="E22"/>
  <c r="E25"/>
  <c r="E19" i="107"/>
  <c r="E25"/>
  <c r="E35"/>
  <c r="E28"/>
  <c r="E23"/>
  <c r="E40"/>
  <c r="E8"/>
  <c r="E31"/>
  <c r="E38"/>
  <c r="E37"/>
  <c r="E22"/>
  <c r="O48"/>
  <c r="E43"/>
  <c r="E16"/>
  <c r="E10"/>
  <c r="E17"/>
  <c r="E34"/>
  <c r="E15"/>
  <c r="E46"/>
  <c r="E26"/>
  <c r="E58"/>
  <c r="E29"/>
  <c r="E12"/>
  <c r="E21"/>
  <c r="E18"/>
  <c r="E9"/>
  <c r="E47"/>
  <c r="E32"/>
  <c r="E6"/>
  <c r="E13"/>
  <c r="E44"/>
  <c r="E5"/>
  <c r="E41"/>
  <c r="R34" i="117"/>
  <c r="R33" s="1"/>
  <c r="H33"/>
  <c r="H11"/>
  <c r="R12"/>
  <c r="H33" i="108"/>
  <c r="R34"/>
  <c r="R33" s="1"/>
  <c r="H16"/>
  <c r="R17"/>
  <c r="R16" s="1"/>
  <c r="H28"/>
  <c r="R29"/>
  <c r="R28" s="1"/>
  <c r="H33" i="107"/>
  <c r="R34"/>
  <c r="H4"/>
  <c r="R5"/>
  <c r="R4" s="1"/>
  <c r="R11" i="104"/>
  <c r="H10"/>
  <c r="H7"/>
  <c r="R8"/>
  <c r="R7" s="1"/>
  <c r="R21" i="123"/>
  <c r="H20"/>
  <c r="E18" i="105"/>
  <c r="E33"/>
  <c r="E30"/>
  <c r="E25"/>
  <c r="E27"/>
  <c r="E12"/>
  <c r="E21"/>
  <c r="E38"/>
  <c r="E5"/>
  <c r="E28"/>
  <c r="E13"/>
  <c r="E10"/>
  <c r="E24"/>
  <c r="E53"/>
  <c r="E16"/>
  <c r="E37"/>
  <c r="E7"/>
  <c r="E19"/>
  <c r="E36"/>
  <c r="E39"/>
  <c r="E34"/>
  <c r="E40"/>
  <c r="E6"/>
  <c r="E15"/>
  <c r="E9"/>
  <c r="E31"/>
  <c r="E22"/>
  <c r="R22" i="103"/>
  <c r="H21"/>
  <c r="H37" i="106"/>
  <c r="R38"/>
  <c r="R37" s="1"/>
  <c r="H20"/>
  <c r="R21"/>
  <c r="R20" s="1"/>
  <c r="H26"/>
  <c r="R27"/>
  <c r="R26" s="1"/>
  <c r="R42"/>
  <c r="H41"/>
  <c r="H4" i="116"/>
  <c r="R5"/>
  <c r="R26"/>
  <c r="H25"/>
  <c r="R33" i="118"/>
  <c r="R32" s="1"/>
  <c r="H32"/>
  <c r="H29" i="117"/>
  <c r="R30"/>
  <c r="R29" s="1"/>
  <c r="R9"/>
  <c r="R8" s="1"/>
  <c r="H8"/>
  <c r="R26" i="108"/>
  <c r="R25" s="1"/>
  <c r="H25"/>
  <c r="H27" i="107"/>
  <c r="R28"/>
  <c r="H33" i="104"/>
  <c r="R34"/>
  <c r="R33" s="1"/>
  <c r="R22"/>
  <c r="R21" s="1"/>
  <c r="H21"/>
  <c r="R15" i="123"/>
  <c r="H14"/>
  <c r="R4" i="106" l="1"/>
  <c r="R20" i="123"/>
  <c r="R7" i="116"/>
  <c r="R22" i="108"/>
  <c r="R26" i="105"/>
  <c r="R35"/>
  <c r="M35" s="1"/>
  <c r="R17" i="103"/>
  <c r="R4" i="104"/>
  <c r="R13"/>
  <c r="M13" s="1"/>
  <c r="R9" i="108"/>
  <c r="M9" s="1"/>
  <c r="R41" i="103"/>
  <c r="R22" i="117"/>
  <c r="R4" i="118"/>
  <c r="R4" i="116"/>
  <c r="M4" s="1"/>
  <c r="R10" i="104"/>
  <c r="R14" i="123"/>
  <c r="R25" i="116"/>
  <c r="R41" i="106"/>
  <c r="R21" i="103"/>
  <c r="R11" i="117"/>
  <c r="R36" i="118"/>
  <c r="R32" i="105"/>
  <c r="R15" i="106"/>
  <c r="R33" i="103"/>
  <c r="R30" i="116"/>
  <c r="R36" i="107"/>
  <c r="R29" i="106"/>
  <c r="R4" i="123"/>
  <c r="R37" s="1"/>
  <c r="R10"/>
  <c r="R24"/>
  <c r="M24" s="1"/>
  <c r="O22"/>
  <c r="O9"/>
  <c r="O26"/>
  <c r="O27"/>
  <c r="O13"/>
  <c r="O19"/>
  <c r="O12"/>
  <c r="O23"/>
  <c r="O30"/>
  <c r="O6"/>
  <c r="O16"/>
  <c r="R29" i="118"/>
  <c r="R26"/>
  <c r="R14"/>
  <c r="M14" s="1"/>
  <c r="R10"/>
  <c r="M10" s="1"/>
  <c r="R39"/>
  <c r="M39" s="1"/>
  <c r="O17"/>
  <c r="O13"/>
  <c r="O28"/>
  <c r="O18"/>
  <c r="O25"/>
  <c r="O22"/>
  <c r="O41"/>
  <c r="O19"/>
  <c r="O35"/>
  <c r="O12"/>
  <c r="O6"/>
  <c r="O38"/>
  <c r="O31"/>
  <c r="O16"/>
  <c r="O9"/>
  <c r="O34"/>
  <c r="O24" i="117"/>
  <c r="O10"/>
  <c r="O40"/>
  <c r="O36"/>
  <c r="O32"/>
  <c r="O27"/>
  <c r="O42"/>
  <c r="O7"/>
  <c r="O21"/>
  <c r="O35"/>
  <c r="O28"/>
  <c r="O18"/>
  <c r="O13"/>
  <c r="O14"/>
  <c r="O41"/>
  <c r="O37"/>
  <c r="O15"/>
  <c r="O31"/>
  <c r="O6"/>
  <c r="O18" i="116"/>
  <c r="O28"/>
  <c r="O32"/>
  <c r="O21"/>
  <c r="O6"/>
  <c r="O9"/>
  <c r="O17"/>
  <c r="O13"/>
  <c r="O10"/>
  <c r="O27"/>
  <c r="O29"/>
  <c r="O24"/>
  <c r="O14"/>
  <c r="O33"/>
  <c r="O15" i="108"/>
  <c r="O18"/>
  <c r="O27"/>
  <c r="O32"/>
  <c r="O8"/>
  <c r="O7"/>
  <c r="O24"/>
  <c r="O30"/>
  <c r="O35"/>
  <c r="O31"/>
  <c r="O20"/>
  <c r="O12"/>
  <c r="O11"/>
  <c r="O19"/>
  <c r="O21"/>
  <c r="O36"/>
  <c r="O6"/>
  <c r="R11" i="107"/>
  <c r="R14"/>
  <c r="R27"/>
  <c r="R33"/>
  <c r="M33" s="1"/>
  <c r="R42"/>
  <c r="M42" s="1"/>
  <c r="R45"/>
  <c r="M45" s="1"/>
  <c r="O41"/>
  <c r="O6"/>
  <c r="O18"/>
  <c r="O38"/>
  <c r="O23"/>
  <c r="O19"/>
  <c r="O32"/>
  <c r="O26"/>
  <c r="O17"/>
  <c r="O44"/>
  <c r="O47"/>
  <c r="O10"/>
  <c r="O22"/>
  <c r="O35"/>
  <c r="O13"/>
  <c r="O9"/>
  <c r="O29"/>
  <c r="O16"/>
  <c r="O39" i="106"/>
  <c r="O40"/>
  <c r="O14"/>
  <c r="O11"/>
  <c r="O8"/>
  <c r="O44"/>
  <c r="O22"/>
  <c r="O31"/>
  <c r="O32"/>
  <c r="O36"/>
  <c r="O28"/>
  <c r="O17"/>
  <c r="O43"/>
  <c r="O18"/>
  <c r="O35"/>
  <c r="O19"/>
  <c r="O25"/>
  <c r="O6"/>
  <c r="O7"/>
  <c r="O39" i="105"/>
  <c r="O37"/>
  <c r="O10"/>
  <c r="O38"/>
  <c r="O25"/>
  <c r="O22"/>
  <c r="O6"/>
  <c r="O16"/>
  <c r="O13"/>
  <c r="O31"/>
  <c r="O40"/>
  <c r="O19"/>
  <c r="O28"/>
  <c r="O34"/>
  <c r="O7"/>
  <c r="O43" i="104"/>
  <c r="R4" i="103"/>
  <c r="R27" i="104"/>
  <c r="R39"/>
  <c r="R44" s="1"/>
  <c r="O26"/>
  <c r="O20"/>
  <c r="O15"/>
  <c r="O38"/>
  <c r="O23"/>
  <c r="O35"/>
  <c r="O16"/>
  <c r="O32"/>
  <c r="O12"/>
  <c r="O6"/>
  <c r="O9"/>
  <c r="O29"/>
  <c r="O7" i="103"/>
  <c r="O45"/>
  <c r="O49"/>
  <c r="O20"/>
  <c r="O46"/>
  <c r="O35"/>
  <c r="O11"/>
  <c r="O23"/>
  <c r="O29"/>
  <c r="O56"/>
  <c r="O16"/>
  <c r="O47"/>
  <c r="O9"/>
  <c r="O26"/>
  <c r="O44"/>
  <c r="O15"/>
  <c r="O14"/>
  <c r="O10"/>
  <c r="O58"/>
  <c r="O37"/>
  <c r="O43"/>
  <c r="O19"/>
  <c r="O57"/>
  <c r="O48"/>
  <c r="O36"/>
  <c r="O8"/>
  <c r="O6"/>
  <c r="O40"/>
  <c r="O32"/>
  <c r="R29" i="87"/>
  <c r="R15"/>
  <c r="R17"/>
  <c r="R16"/>
  <c r="R53"/>
  <c r="R36"/>
  <c r="R46"/>
  <c r="R54"/>
  <c r="R9"/>
  <c r="R21"/>
  <c r="R20"/>
  <c r="R6"/>
  <c r="R26"/>
  <c r="R56"/>
  <c r="R40"/>
  <c r="R8"/>
  <c r="R39"/>
  <c r="R57"/>
  <c r="R25"/>
  <c r="R10"/>
  <c r="R30"/>
  <c r="R7"/>
  <c r="R60"/>
  <c r="R14"/>
  <c r="R34"/>
  <c r="R42"/>
  <c r="R31"/>
  <c r="R13"/>
  <c r="R41"/>
  <c r="R35"/>
  <c r="R12"/>
  <c r="R22"/>
  <c r="R55"/>
  <c r="R11"/>
  <c r="R43"/>
  <c r="F40" i="106"/>
  <c r="F47"/>
  <c r="F42"/>
  <c r="F43"/>
  <c r="F46"/>
  <c r="F47" i="107"/>
  <c r="F48"/>
  <c r="F36" i="123"/>
  <c r="F33"/>
  <c r="F35"/>
  <c r="F34" i="108"/>
  <c r="F35"/>
  <c r="P35" s="1"/>
  <c r="F36"/>
  <c r="M11" i="107"/>
  <c r="M30" i="104"/>
  <c r="M18"/>
  <c r="M20" i="107"/>
  <c r="M25" i="117"/>
  <c r="M20" i="118"/>
  <c r="M15" i="116"/>
  <c r="M19"/>
  <c r="M20" i="105"/>
  <c r="M17"/>
  <c r="M9" i="106"/>
  <c r="M24" i="103"/>
  <c r="M27"/>
  <c r="M27" i="107"/>
  <c r="M26" i="106"/>
  <c r="M14" i="107"/>
  <c r="M19" i="117"/>
  <c r="M37" i="106"/>
  <c r="M7" i="104"/>
  <c r="M34" i="123"/>
  <c r="M38" i="117"/>
  <c r="M11" i="116"/>
  <c r="M29" i="105"/>
  <c r="M45" i="106"/>
  <c r="M30" i="103"/>
  <c r="M52"/>
  <c r="M34" i="116"/>
  <c r="M29" i="106"/>
  <c r="M28" i="108"/>
  <c r="M33"/>
  <c r="M36" i="118"/>
  <c r="M32" i="105"/>
  <c r="M15" i="106"/>
  <c r="M33" i="103"/>
  <c r="M50"/>
  <c r="M27" i="104"/>
  <c r="M7" i="107"/>
  <c r="M39"/>
  <c r="M33" i="104"/>
  <c r="M26" i="105"/>
  <c r="M7" i="123"/>
  <c r="M24" i="104"/>
  <c r="M36"/>
  <c r="M30" i="107"/>
  <c r="M13" i="108"/>
  <c r="M7" i="118"/>
  <c r="M29" i="117"/>
  <c r="M20" i="106"/>
  <c r="M8" i="105"/>
  <c r="M16" i="117"/>
  <c r="M29" i="118"/>
  <c r="M30" i="116"/>
  <c r="M22"/>
  <c r="M38" i="103"/>
  <c r="M12"/>
  <c r="O9" i="105"/>
  <c r="E8"/>
  <c r="M32" i="118"/>
  <c r="O36" i="105"/>
  <c r="E35"/>
  <c r="E20"/>
  <c r="O21"/>
  <c r="M20" i="123"/>
  <c r="M33" i="117"/>
  <c r="O15" i="107"/>
  <c r="E14"/>
  <c r="E36"/>
  <c r="O37"/>
  <c r="G42" i="117"/>
  <c r="M14" i="123"/>
  <c r="M25" i="108"/>
  <c r="M25" i="116"/>
  <c r="M41" i="106"/>
  <c r="M21" i="103"/>
  <c r="O12" i="105"/>
  <c r="E11"/>
  <c r="O33"/>
  <c r="O32" s="1"/>
  <c r="E32"/>
  <c r="M10" i="104"/>
  <c r="M16" i="108"/>
  <c r="M11" i="117"/>
  <c r="O34" i="107"/>
  <c r="O33" s="1"/>
  <c r="E33"/>
  <c r="O43"/>
  <c r="E42"/>
  <c r="E27" i="104"/>
  <c r="O28"/>
  <c r="M14" i="105"/>
  <c r="M23" i="106"/>
  <c r="R19" i="87"/>
  <c r="H18"/>
  <c r="H58"/>
  <c r="R59"/>
  <c r="R52"/>
  <c r="R51" s="1"/>
  <c r="H51"/>
  <c r="E4" i="116"/>
  <c r="O5"/>
  <c r="E30"/>
  <c r="O31"/>
  <c r="H37" i="123"/>
  <c r="M4" i="108"/>
  <c r="R37"/>
  <c r="M22" i="117"/>
  <c r="O24" i="106"/>
  <c r="O23" s="1"/>
  <c r="E23"/>
  <c r="O42"/>
  <c r="O41" s="1"/>
  <c r="E41"/>
  <c r="M28" i="123"/>
  <c r="H44" i="104"/>
  <c r="M36" i="107"/>
  <c r="E21" i="103"/>
  <c r="O22"/>
  <c r="O55"/>
  <c r="E54"/>
  <c r="O28"/>
  <c r="O27" s="1"/>
  <c r="E27"/>
  <c r="E32" i="118"/>
  <c r="O33"/>
  <c r="O32" s="1"/>
  <c r="O8"/>
  <c r="E7"/>
  <c r="E39"/>
  <c r="O40"/>
  <c r="O39" s="1"/>
  <c r="O15"/>
  <c r="E14"/>
  <c r="M26"/>
  <c r="M11" i="105"/>
  <c r="E4" i="117"/>
  <c r="O5"/>
  <c r="O4" s="1"/>
  <c r="O30"/>
  <c r="E29"/>
  <c r="E38"/>
  <c r="O39"/>
  <c r="O38" s="1"/>
  <c r="E16"/>
  <c r="O17"/>
  <c r="O16" s="1"/>
  <c r="O34" i="108"/>
  <c r="E33"/>
  <c r="O18" i="123"/>
  <c r="O17" s="1"/>
  <c r="E17"/>
  <c r="F20" i="108"/>
  <c r="F21"/>
  <c r="F8"/>
  <c r="F24"/>
  <c r="F7"/>
  <c r="F5"/>
  <c r="F15"/>
  <c r="F31"/>
  <c r="F6"/>
  <c r="F23"/>
  <c r="F30"/>
  <c r="F18"/>
  <c r="F12"/>
  <c r="F10"/>
  <c r="F27"/>
  <c r="F17"/>
  <c r="F19"/>
  <c r="F32"/>
  <c r="F51"/>
  <c r="F29"/>
  <c r="F14"/>
  <c r="P36"/>
  <c r="F26"/>
  <c r="F11"/>
  <c r="F71" i="103"/>
  <c r="F57"/>
  <c r="F14"/>
  <c r="F53"/>
  <c r="F36"/>
  <c r="F45"/>
  <c r="P58"/>
  <c r="F15"/>
  <c r="F23"/>
  <c r="F49"/>
  <c r="F7"/>
  <c r="F11"/>
  <c r="F43"/>
  <c r="F8"/>
  <c r="F48"/>
  <c r="F16"/>
  <c r="F55"/>
  <c r="F22"/>
  <c r="F5"/>
  <c r="F19"/>
  <c r="F35"/>
  <c r="F10"/>
  <c r="F20"/>
  <c r="F28"/>
  <c r="F44"/>
  <c r="F34"/>
  <c r="F37"/>
  <c r="F47"/>
  <c r="F6"/>
  <c r="F42"/>
  <c r="F13"/>
  <c r="F26"/>
  <c r="F9"/>
  <c r="F29"/>
  <c r="F39"/>
  <c r="F25"/>
  <c r="F32"/>
  <c r="F46"/>
  <c r="F51"/>
  <c r="F31"/>
  <c r="F40"/>
  <c r="F56"/>
  <c r="F18"/>
  <c r="O24" i="105"/>
  <c r="E23"/>
  <c r="O5"/>
  <c r="O4" s="1"/>
  <c r="E4"/>
  <c r="E26"/>
  <c r="O27"/>
  <c r="O26" s="1"/>
  <c r="O18"/>
  <c r="O17" s="1"/>
  <c r="E17"/>
  <c r="M4" i="107"/>
  <c r="R49"/>
  <c r="O5"/>
  <c r="O4" s="1"/>
  <c r="E4"/>
  <c r="E20"/>
  <c r="O21"/>
  <c r="O20" s="1"/>
  <c r="O31"/>
  <c r="O30" s="1"/>
  <c r="E30"/>
  <c r="O28"/>
  <c r="O27" s="1"/>
  <c r="E27"/>
  <c r="O25" i="104"/>
  <c r="O24" s="1"/>
  <c r="E24"/>
  <c r="E13"/>
  <c r="O14"/>
  <c r="E4"/>
  <c r="O5"/>
  <c r="E33"/>
  <c r="O34"/>
  <c r="E10"/>
  <c r="O11"/>
  <c r="O10" s="1"/>
  <c r="R48" i="87"/>
  <c r="R47" s="1"/>
  <c r="H47"/>
  <c r="R33"/>
  <c r="H32"/>
  <c r="H49"/>
  <c r="R50"/>
  <c r="R49" s="1"/>
  <c r="E34" i="116"/>
  <c r="O35"/>
  <c r="O34" s="1"/>
  <c r="O26"/>
  <c r="E25"/>
  <c r="E7"/>
  <c r="O8"/>
  <c r="O7" s="1"/>
  <c r="O20"/>
  <c r="E19"/>
  <c r="F50" i="123"/>
  <c r="F6"/>
  <c r="F27"/>
  <c r="F5"/>
  <c r="F29"/>
  <c r="F12"/>
  <c r="F32"/>
  <c r="F8"/>
  <c r="F30"/>
  <c r="F22"/>
  <c r="F11"/>
  <c r="F25"/>
  <c r="F18"/>
  <c r="P33"/>
  <c r="F19"/>
  <c r="F9"/>
  <c r="F21"/>
  <c r="F26"/>
  <c r="F15"/>
  <c r="F16"/>
  <c r="F13"/>
  <c r="F23"/>
  <c r="H37" i="108"/>
  <c r="O34" i="106"/>
  <c r="O33" s="1"/>
  <c r="E33"/>
  <c r="E45"/>
  <c r="O46"/>
  <c r="O45" s="1"/>
  <c r="E26"/>
  <c r="O27"/>
  <c r="O26" s="1"/>
  <c r="M4" i="104"/>
  <c r="E38" i="103"/>
  <c r="O39"/>
  <c r="E17"/>
  <c r="O18"/>
  <c r="O17" s="1"/>
  <c r="E29" i="118"/>
  <c r="O30"/>
  <c r="O29" s="1"/>
  <c r="E26"/>
  <c r="O27"/>
  <c r="O26" s="1"/>
  <c r="H44"/>
  <c r="H38" i="116"/>
  <c r="R41" i="105"/>
  <c r="M4"/>
  <c r="O20" i="117"/>
  <c r="O19" s="1"/>
  <c r="E19"/>
  <c r="E22"/>
  <c r="O23"/>
  <c r="O22" s="1"/>
  <c r="E33"/>
  <c r="O34"/>
  <c r="O33" s="1"/>
  <c r="E16" i="108"/>
  <c r="O17"/>
  <c r="O16" s="1"/>
  <c r="E9"/>
  <c r="O10"/>
  <c r="O9" s="1"/>
  <c r="O29" i="123"/>
  <c r="O28" s="1"/>
  <c r="E28"/>
  <c r="O11"/>
  <c r="E10"/>
  <c r="M41" i="103"/>
  <c r="R38" i="116"/>
  <c r="F24"/>
  <c r="F14"/>
  <c r="F16"/>
  <c r="F9"/>
  <c r="F37"/>
  <c r="F36"/>
  <c r="F21"/>
  <c r="F17"/>
  <c r="F18"/>
  <c r="F12"/>
  <c r="F6"/>
  <c r="F32"/>
  <c r="F54"/>
  <c r="F23"/>
  <c r="F8"/>
  <c r="F10"/>
  <c r="F31"/>
  <c r="F26"/>
  <c r="F20"/>
  <c r="F28"/>
  <c r="F29"/>
  <c r="F33"/>
  <c r="F35"/>
  <c r="F27"/>
  <c r="F13"/>
  <c r="F5"/>
  <c r="O15" i="105"/>
  <c r="O14" s="1"/>
  <c r="E14"/>
  <c r="H49" i="107"/>
  <c r="E11"/>
  <c r="O12"/>
  <c r="O11" s="1"/>
  <c r="O46"/>
  <c r="E45"/>
  <c r="O8"/>
  <c r="O7" s="1"/>
  <c r="E7"/>
  <c r="O22" i="104"/>
  <c r="E21"/>
  <c r="O31"/>
  <c r="E30"/>
  <c r="O19"/>
  <c r="E18"/>
  <c r="O37"/>
  <c r="E36"/>
  <c r="E39"/>
  <c r="O40"/>
  <c r="O39" s="1"/>
  <c r="H23" i="87"/>
  <c r="R24"/>
  <c r="R23" s="1"/>
  <c r="R5"/>
  <c r="H4"/>
  <c r="R28"/>
  <c r="H27"/>
  <c r="O12" i="116"/>
  <c r="E11"/>
  <c r="O16"/>
  <c r="E15"/>
  <c r="M31" i="123"/>
  <c r="M17"/>
  <c r="M23" i="105"/>
  <c r="F31" i="106"/>
  <c r="F5"/>
  <c r="F25"/>
  <c r="F35"/>
  <c r="F39"/>
  <c r="F13"/>
  <c r="F17"/>
  <c r="F28"/>
  <c r="F24"/>
  <c r="F60"/>
  <c r="F36"/>
  <c r="F21"/>
  <c r="F7"/>
  <c r="P40"/>
  <c r="F30"/>
  <c r="F8"/>
  <c r="F38"/>
  <c r="F18"/>
  <c r="F32"/>
  <c r="F16"/>
  <c r="F6"/>
  <c r="F48"/>
  <c r="F11"/>
  <c r="F22"/>
  <c r="F14"/>
  <c r="F34"/>
  <c r="F44"/>
  <c r="P47"/>
  <c r="F19"/>
  <c r="F27"/>
  <c r="F10"/>
  <c r="F29" i="107"/>
  <c r="F46"/>
  <c r="F25"/>
  <c r="F5"/>
  <c r="F15"/>
  <c r="F16"/>
  <c r="F12"/>
  <c r="F26"/>
  <c r="F43"/>
  <c r="F38"/>
  <c r="F18"/>
  <c r="F13"/>
  <c r="F40"/>
  <c r="F28"/>
  <c r="F19"/>
  <c r="F34"/>
  <c r="F35"/>
  <c r="F41"/>
  <c r="F10"/>
  <c r="F32"/>
  <c r="F23"/>
  <c r="F8"/>
  <c r="F17"/>
  <c r="F9"/>
  <c r="F37"/>
  <c r="P47"/>
  <c r="F31"/>
  <c r="F44"/>
  <c r="F21"/>
  <c r="F58"/>
  <c r="F22"/>
  <c r="P48"/>
  <c r="F6"/>
  <c r="E20" i="106"/>
  <c r="O21"/>
  <c r="O20" s="1"/>
  <c r="O38"/>
  <c r="O37" s="1"/>
  <c r="E37"/>
  <c r="M10" i="123"/>
  <c r="M24" i="107"/>
  <c r="H43" i="117"/>
  <c r="E52" i="103"/>
  <c r="O53"/>
  <c r="O52" s="1"/>
  <c r="O5"/>
  <c r="E4"/>
  <c r="E33"/>
  <c r="O34"/>
  <c r="O33" s="1"/>
  <c r="E4" i="118"/>
  <c r="O5"/>
  <c r="O4" s="1"/>
  <c r="E10"/>
  <c r="O11"/>
  <c r="O10" s="1"/>
  <c r="O21"/>
  <c r="E20"/>
  <c r="R44"/>
  <c r="M4"/>
  <c r="H41" i="105"/>
  <c r="H49" i="106"/>
  <c r="O26" i="117"/>
  <c r="O25" s="1"/>
  <c r="E25"/>
  <c r="O12"/>
  <c r="E11"/>
  <c r="E25" i="108"/>
  <c r="O26"/>
  <c r="O25" s="1"/>
  <c r="E28"/>
  <c r="O29"/>
  <c r="O28" s="1"/>
  <c r="O32" i="123"/>
  <c r="O31" s="1"/>
  <c r="E31"/>
  <c r="E20"/>
  <c r="O21"/>
  <c r="O20" s="1"/>
  <c r="E14"/>
  <c r="O15"/>
  <c r="O14" s="1"/>
  <c r="O8"/>
  <c r="E7"/>
  <c r="F5" i="117"/>
  <c r="F17"/>
  <c r="F41"/>
  <c r="F7"/>
  <c r="F6"/>
  <c r="F30"/>
  <c r="F18"/>
  <c r="F24"/>
  <c r="F20"/>
  <c r="F39"/>
  <c r="F10"/>
  <c r="F28"/>
  <c r="F23"/>
  <c r="F26"/>
  <c r="F42"/>
  <c r="F34"/>
  <c r="F31"/>
  <c r="F27"/>
  <c r="F9"/>
  <c r="F12"/>
  <c r="F15"/>
  <c r="F37"/>
  <c r="F13"/>
  <c r="F40"/>
  <c r="F32"/>
  <c r="F35"/>
  <c r="F14"/>
  <c r="F56"/>
  <c r="F21"/>
  <c r="F36"/>
  <c r="H59" i="103"/>
  <c r="F5" i="104"/>
  <c r="F38"/>
  <c r="F20"/>
  <c r="F35"/>
  <c r="F17"/>
  <c r="P17" s="1"/>
  <c r="F23"/>
  <c r="F9"/>
  <c r="F6"/>
  <c r="F41"/>
  <c r="F14"/>
  <c r="F26"/>
  <c r="F8"/>
  <c r="F37"/>
  <c r="F34"/>
  <c r="F56"/>
  <c r="F15"/>
  <c r="F42"/>
  <c r="F29"/>
  <c r="F43"/>
  <c r="F16"/>
  <c r="F19"/>
  <c r="F12"/>
  <c r="F31"/>
  <c r="F32"/>
  <c r="F11"/>
  <c r="F25"/>
  <c r="F28"/>
  <c r="F40"/>
  <c r="F22"/>
  <c r="G40" i="105"/>
  <c r="M21" i="104"/>
  <c r="M8" i="117"/>
  <c r="O30" i="105"/>
  <c r="O29" s="1"/>
  <c r="E29"/>
  <c r="O40" i="107"/>
  <c r="O39" s="1"/>
  <c r="E39"/>
  <c r="O25"/>
  <c r="O24" s="1"/>
  <c r="E24"/>
  <c r="E7" i="104"/>
  <c r="O8"/>
  <c r="O7" s="1"/>
  <c r="M7" i="116"/>
  <c r="M12" i="106"/>
  <c r="M33"/>
  <c r="R62" i="87"/>
  <c r="R61" s="1"/>
  <c r="H61"/>
  <c r="R45"/>
  <c r="H44"/>
  <c r="H37"/>
  <c r="R38"/>
  <c r="E22" i="116"/>
  <c r="O23"/>
  <c r="F25" i="105"/>
  <c r="F30"/>
  <c r="F5"/>
  <c r="F13"/>
  <c r="F21"/>
  <c r="F38"/>
  <c r="F16"/>
  <c r="F37"/>
  <c r="F22"/>
  <c r="F31"/>
  <c r="F24"/>
  <c r="P40"/>
  <c r="F19"/>
  <c r="F9"/>
  <c r="F33"/>
  <c r="F34"/>
  <c r="F28"/>
  <c r="F7"/>
  <c r="F6"/>
  <c r="F15"/>
  <c r="F27"/>
  <c r="F39"/>
  <c r="F10"/>
  <c r="F53"/>
  <c r="F12"/>
  <c r="F18"/>
  <c r="F36"/>
  <c r="F53" i="118"/>
  <c r="F18"/>
  <c r="F19"/>
  <c r="F33"/>
  <c r="F5"/>
  <c r="F9"/>
  <c r="F28"/>
  <c r="F43"/>
  <c r="F42"/>
  <c r="F21"/>
  <c r="F15"/>
  <c r="F27"/>
  <c r="F12"/>
  <c r="F25"/>
  <c r="F13"/>
  <c r="F16"/>
  <c r="F22"/>
  <c r="F35"/>
  <c r="F41"/>
  <c r="F37"/>
  <c r="F8"/>
  <c r="F24"/>
  <c r="F30"/>
  <c r="F31"/>
  <c r="F38"/>
  <c r="F11"/>
  <c r="F6"/>
  <c r="F34"/>
  <c r="F17"/>
  <c r="F40"/>
  <c r="M4" i="123"/>
  <c r="M22" i="108"/>
  <c r="M23" i="118"/>
  <c r="M17" i="103"/>
  <c r="O10" i="106"/>
  <c r="O9" s="1"/>
  <c r="E9"/>
  <c r="O13"/>
  <c r="E12"/>
  <c r="O30"/>
  <c r="O29" s="1"/>
  <c r="E29"/>
  <c r="O5"/>
  <c r="E4"/>
  <c r="E15"/>
  <c r="O16"/>
  <c r="O15" s="1"/>
  <c r="M4" i="117"/>
  <c r="R43"/>
  <c r="O42" i="103"/>
  <c r="E41"/>
  <c r="O31"/>
  <c r="E30"/>
  <c r="O13"/>
  <c r="E12"/>
  <c r="E50"/>
  <c r="O51"/>
  <c r="O50" s="1"/>
  <c r="O25"/>
  <c r="O24" s="1"/>
  <c r="E24"/>
  <c r="O37" i="118"/>
  <c r="O36" s="1"/>
  <c r="E36"/>
  <c r="E23"/>
  <c r="O24"/>
  <c r="O23" s="1"/>
  <c r="M4" i="106"/>
  <c r="R49"/>
  <c r="E8" i="117"/>
  <c r="O9"/>
  <c r="O8" s="1"/>
  <c r="E22" i="108"/>
  <c r="O23"/>
  <c r="O22" s="1"/>
  <c r="E4"/>
  <c r="O5"/>
  <c r="O4" s="1"/>
  <c r="E13"/>
  <c r="O14"/>
  <c r="O13" s="1"/>
  <c r="O25" i="123"/>
  <c r="O24" s="1"/>
  <c r="E24"/>
  <c r="O5"/>
  <c r="O4" s="1"/>
  <c r="E4"/>
  <c r="O35"/>
  <c r="O34" s="1"/>
  <c r="E34"/>
  <c r="R59" i="103"/>
  <c r="M4"/>
  <c r="M54"/>
  <c r="O41" l="1"/>
  <c r="R37" i="87"/>
  <c r="M37" s="1"/>
  <c r="R44"/>
  <c r="M44" s="1"/>
  <c r="R27"/>
  <c r="O36" i="104"/>
  <c r="R32" i="87"/>
  <c r="M32" s="1"/>
  <c r="O29" i="117"/>
  <c r="O30" i="116"/>
  <c r="O36" i="107"/>
  <c r="O8" i="105"/>
  <c r="J8" s="1"/>
  <c r="O11" i="117"/>
  <c r="O20" i="118"/>
  <c r="R4" i="87"/>
  <c r="O18" i="104"/>
  <c r="O45" i="107"/>
  <c r="J45" s="1"/>
  <c r="O23" i="105"/>
  <c r="O14" i="118"/>
  <c r="O7"/>
  <c r="O44" s="1"/>
  <c r="R58" i="87"/>
  <c r="O12" i="103"/>
  <c r="O38"/>
  <c r="R18" i="87"/>
  <c r="M18" s="1"/>
  <c r="P13" i="123"/>
  <c r="P12"/>
  <c r="P23"/>
  <c r="P26"/>
  <c r="P36"/>
  <c r="P27"/>
  <c r="P22"/>
  <c r="P16"/>
  <c r="P9"/>
  <c r="P30"/>
  <c r="P6"/>
  <c r="O7"/>
  <c r="J7" s="1"/>
  <c r="O10"/>
  <c r="P19"/>
  <c r="P9" i="118"/>
  <c r="P17"/>
  <c r="P38"/>
  <c r="P22"/>
  <c r="P12"/>
  <c r="P42"/>
  <c r="P34"/>
  <c r="P31"/>
  <c r="P16"/>
  <c r="P43"/>
  <c r="P35"/>
  <c r="P18"/>
  <c r="P6"/>
  <c r="P41"/>
  <c r="P13"/>
  <c r="P28"/>
  <c r="P19"/>
  <c r="P25"/>
  <c r="P14" i="117"/>
  <c r="P13"/>
  <c r="P42"/>
  <c r="P10"/>
  <c r="P18"/>
  <c r="P41"/>
  <c r="P36"/>
  <c r="P35"/>
  <c r="P37"/>
  <c r="P27"/>
  <c r="P21"/>
  <c r="P32"/>
  <c r="P15"/>
  <c r="P31"/>
  <c r="P6"/>
  <c r="P40"/>
  <c r="P28"/>
  <c r="P24"/>
  <c r="P7"/>
  <c r="P13" i="116"/>
  <c r="P29"/>
  <c r="P18"/>
  <c r="P37"/>
  <c r="P24"/>
  <c r="P27"/>
  <c r="P28"/>
  <c r="P10"/>
  <c r="P32"/>
  <c r="P17"/>
  <c r="P9"/>
  <c r="P6"/>
  <c r="P21"/>
  <c r="P33"/>
  <c r="P36"/>
  <c r="P14"/>
  <c r="O11"/>
  <c r="J11" s="1"/>
  <c r="O22"/>
  <c r="O15"/>
  <c r="O19"/>
  <c r="O25"/>
  <c r="J25" s="1"/>
  <c r="O4"/>
  <c r="P11" i="108"/>
  <c r="P18"/>
  <c r="P31"/>
  <c r="P24"/>
  <c r="P20"/>
  <c r="P27"/>
  <c r="P30"/>
  <c r="P15"/>
  <c r="P8"/>
  <c r="P32"/>
  <c r="P19"/>
  <c r="P12"/>
  <c r="P6"/>
  <c r="P7"/>
  <c r="P21"/>
  <c r="O33"/>
  <c r="O37" s="1"/>
  <c r="P6" i="107"/>
  <c r="P23"/>
  <c r="P41"/>
  <c r="P38"/>
  <c r="P16"/>
  <c r="O42"/>
  <c r="P35"/>
  <c r="P29"/>
  <c r="P44"/>
  <c r="P9"/>
  <c r="P32"/>
  <c r="P13"/>
  <c r="P26"/>
  <c r="O14"/>
  <c r="P22"/>
  <c r="P17"/>
  <c r="P10"/>
  <c r="P19"/>
  <c r="P18"/>
  <c r="P48" i="106"/>
  <c r="O4"/>
  <c r="O12"/>
  <c r="P44"/>
  <c r="P11"/>
  <c r="P32"/>
  <c r="P36"/>
  <c r="P17"/>
  <c r="P25"/>
  <c r="P19"/>
  <c r="P18"/>
  <c r="P14"/>
  <c r="P6"/>
  <c r="P7"/>
  <c r="P39"/>
  <c r="P31"/>
  <c r="P43"/>
  <c r="P22"/>
  <c r="P8"/>
  <c r="P28"/>
  <c r="P35"/>
  <c r="P34" i="105"/>
  <c r="P37"/>
  <c r="P28"/>
  <c r="P19"/>
  <c r="P22"/>
  <c r="P25"/>
  <c r="O11"/>
  <c r="O20"/>
  <c r="P13"/>
  <c r="P10"/>
  <c r="P6"/>
  <c r="P16"/>
  <c r="P39"/>
  <c r="P7"/>
  <c r="P31"/>
  <c r="P38"/>
  <c r="O35"/>
  <c r="M39" i="104"/>
  <c r="O4"/>
  <c r="J4" s="1"/>
  <c r="O30"/>
  <c r="O33"/>
  <c r="O13"/>
  <c r="O27"/>
  <c r="J27" s="1"/>
  <c r="O21"/>
  <c r="P42"/>
  <c r="P41"/>
  <c r="P32"/>
  <c r="P16"/>
  <c r="P15"/>
  <c r="P6"/>
  <c r="P35"/>
  <c r="P43"/>
  <c r="P26"/>
  <c r="P9"/>
  <c r="P20"/>
  <c r="P12"/>
  <c r="P29"/>
  <c r="P23"/>
  <c r="P38"/>
  <c r="P40" i="103"/>
  <c r="P9"/>
  <c r="P35"/>
  <c r="P36"/>
  <c r="P37"/>
  <c r="P20"/>
  <c r="P48"/>
  <c r="P7"/>
  <c r="P14"/>
  <c r="P6"/>
  <c r="P23"/>
  <c r="P56"/>
  <c r="P46"/>
  <c r="P29"/>
  <c r="P10"/>
  <c r="P8"/>
  <c r="P49"/>
  <c r="P45"/>
  <c r="P57"/>
  <c r="P32"/>
  <c r="P44"/>
  <c r="P43"/>
  <c r="P26"/>
  <c r="P47"/>
  <c r="P19"/>
  <c r="P16"/>
  <c r="P11"/>
  <c r="P15"/>
  <c r="O4"/>
  <c r="J4" s="1"/>
  <c r="O21"/>
  <c r="O30"/>
  <c r="O54"/>
  <c r="J54" s="1"/>
  <c r="G35" i="123"/>
  <c r="G36"/>
  <c r="G46" i="106"/>
  <c r="G47"/>
  <c r="Q47" s="1"/>
  <c r="G48"/>
  <c r="Q48" s="1"/>
  <c r="G47" i="107"/>
  <c r="G48"/>
  <c r="G34" i="108"/>
  <c r="G36"/>
  <c r="Q36" s="1"/>
  <c r="G35"/>
  <c r="G57" i="103"/>
  <c r="G58"/>
  <c r="G56"/>
  <c r="Q56" s="1"/>
  <c r="J39" i="107"/>
  <c r="J39" i="104"/>
  <c r="J9" i="108"/>
  <c r="J33" i="117"/>
  <c r="J29" i="118"/>
  <c r="J38" i="103"/>
  <c r="J26" i="106"/>
  <c r="J36" i="118"/>
  <c r="J12" i="106"/>
  <c r="J30" i="103"/>
  <c r="J34" i="123"/>
  <c r="J24"/>
  <c r="J24" i="103"/>
  <c r="J12"/>
  <c r="J41"/>
  <c r="J29" i="106"/>
  <c r="J9"/>
  <c r="J14" i="105"/>
  <c r="J7" i="116"/>
  <c r="J34"/>
  <c r="J10" i="104"/>
  <c r="J38" i="117"/>
  <c r="J21" i="103"/>
  <c r="J41" i="106"/>
  <c r="J11" i="117"/>
  <c r="M51" i="87"/>
  <c r="J20" i="118"/>
  <c r="J22" i="116"/>
  <c r="J20" i="106"/>
  <c r="M23" i="87"/>
  <c r="J11" i="107"/>
  <c r="J16" i="108"/>
  <c r="J22" i="117"/>
  <c r="J26" i="118"/>
  <c r="J17" i="103"/>
  <c r="J24" i="107"/>
  <c r="J29" i="105"/>
  <c r="J31" i="123"/>
  <c r="J25" i="117"/>
  <c r="J19" i="116"/>
  <c r="M47" i="87"/>
  <c r="J27" i="107"/>
  <c r="J23" i="105"/>
  <c r="J17" i="123"/>
  <c r="J29" i="117"/>
  <c r="J42" i="107"/>
  <c r="J32" i="105"/>
  <c r="J36" i="107"/>
  <c r="E37" i="123"/>
  <c r="E38" s="1"/>
  <c r="J30" i="116"/>
  <c r="J33" i="108"/>
  <c r="J14" i="107"/>
  <c r="P5" i="119"/>
  <c r="R60" i="103"/>
  <c r="M59"/>
  <c r="R61" s="1"/>
  <c r="E37" i="108"/>
  <c r="J13"/>
  <c r="J22"/>
  <c r="P8" i="119"/>
  <c r="R50" i="106"/>
  <c r="M49"/>
  <c r="R51" s="1"/>
  <c r="J50" i="103"/>
  <c r="M43" i="117"/>
  <c r="R45" s="1"/>
  <c r="P12" i="119"/>
  <c r="R44" i="117"/>
  <c r="E49" i="106"/>
  <c r="F36" i="118"/>
  <c r="P37"/>
  <c r="P27"/>
  <c r="P26" s="1"/>
  <c r="F26"/>
  <c r="P33"/>
  <c r="P32" s="1"/>
  <c r="F32"/>
  <c r="F35" i="105"/>
  <c r="P36"/>
  <c r="P35" s="1"/>
  <c r="P33"/>
  <c r="P32" s="1"/>
  <c r="F32"/>
  <c r="P24"/>
  <c r="P23" s="1"/>
  <c r="F23"/>
  <c r="P5"/>
  <c r="F4"/>
  <c r="G13"/>
  <c r="G33"/>
  <c r="G6"/>
  <c r="G39"/>
  <c r="Q40"/>
  <c r="G38"/>
  <c r="G15"/>
  <c r="G28"/>
  <c r="G16"/>
  <c r="G30"/>
  <c r="G37"/>
  <c r="G19"/>
  <c r="G10"/>
  <c r="G34"/>
  <c r="G53"/>
  <c r="G25"/>
  <c r="G21"/>
  <c r="G5"/>
  <c r="G12"/>
  <c r="G31"/>
  <c r="G27"/>
  <c r="G7"/>
  <c r="G22"/>
  <c r="G18"/>
  <c r="G36"/>
  <c r="G24"/>
  <c r="G9"/>
  <c r="P28" i="104"/>
  <c r="P27" s="1"/>
  <c r="F27"/>
  <c r="P31"/>
  <c r="F30"/>
  <c r="F25" i="117"/>
  <c r="P26"/>
  <c r="P25" s="1"/>
  <c r="P39"/>
  <c r="F38"/>
  <c r="F29"/>
  <c r="P30"/>
  <c r="P29" s="1"/>
  <c r="P17"/>
  <c r="P16" s="1"/>
  <c r="F16"/>
  <c r="J14" i="123"/>
  <c r="J25" i="108"/>
  <c r="J10" i="118"/>
  <c r="J33" i="103"/>
  <c r="J52"/>
  <c r="P8" i="107"/>
  <c r="P7" s="1"/>
  <c r="F7"/>
  <c r="F27"/>
  <c r="P28"/>
  <c r="P46"/>
  <c r="P45" s="1"/>
  <c r="F45"/>
  <c r="P46" i="106"/>
  <c r="F45"/>
  <c r="F29"/>
  <c r="P30"/>
  <c r="J15" i="116"/>
  <c r="M27" i="87"/>
  <c r="J36" i="104"/>
  <c r="J30"/>
  <c r="J7" i="107"/>
  <c r="G12" i="116"/>
  <c r="G13"/>
  <c r="G27"/>
  <c r="G23"/>
  <c r="G6"/>
  <c r="G33"/>
  <c r="G29"/>
  <c r="G24"/>
  <c r="G14"/>
  <c r="G32"/>
  <c r="G9"/>
  <c r="G20"/>
  <c r="G54"/>
  <c r="G28"/>
  <c r="G36"/>
  <c r="G18"/>
  <c r="G5"/>
  <c r="G35"/>
  <c r="G31"/>
  <c r="G17"/>
  <c r="G10"/>
  <c r="G16"/>
  <c r="G8"/>
  <c r="G26"/>
  <c r="G37"/>
  <c r="G21"/>
  <c r="P5"/>
  <c r="P4" s="1"/>
  <c r="F4"/>
  <c r="P26"/>
  <c r="F25"/>
  <c r="P23"/>
  <c r="F22"/>
  <c r="F11"/>
  <c r="P12"/>
  <c r="P11" s="1"/>
  <c r="J28" i="123"/>
  <c r="M41" i="105"/>
  <c r="R43" s="1"/>
  <c r="R42"/>
  <c r="P7" i="119"/>
  <c r="F10" i="123"/>
  <c r="P11"/>
  <c r="P10" s="1"/>
  <c r="P8"/>
  <c r="F7"/>
  <c r="F4"/>
  <c r="P5"/>
  <c r="P4" s="1"/>
  <c r="M49" i="87"/>
  <c r="J33" i="104"/>
  <c r="J13"/>
  <c r="J20" i="107"/>
  <c r="M49"/>
  <c r="R51" s="1"/>
  <c r="R50"/>
  <c r="P9" i="119"/>
  <c r="J26" i="105"/>
  <c r="P42" i="103"/>
  <c r="F41"/>
  <c r="P34"/>
  <c r="F33"/>
  <c r="F21"/>
  <c r="P22"/>
  <c r="P21" s="1"/>
  <c r="P10" i="108"/>
  <c r="P9" s="1"/>
  <c r="F9"/>
  <c r="F22"/>
  <c r="P23"/>
  <c r="P22" s="1"/>
  <c r="J16" i="117"/>
  <c r="J39" i="118"/>
  <c r="J32"/>
  <c r="J4" i="116"/>
  <c r="M58" i="87"/>
  <c r="J4" i="106"/>
  <c r="O49"/>
  <c r="M37" i="123"/>
  <c r="R39" s="1"/>
  <c r="P14" i="119"/>
  <c r="R38" i="123"/>
  <c r="F29" i="118"/>
  <c r="P30"/>
  <c r="P29" s="1"/>
  <c r="P15"/>
  <c r="P14" s="1"/>
  <c r="F14"/>
  <c r="P18" i="105"/>
  <c r="F17"/>
  <c r="P9"/>
  <c r="P8" s="1"/>
  <c r="F8"/>
  <c r="P30"/>
  <c r="F29"/>
  <c r="P25" i="104"/>
  <c r="F24"/>
  <c r="F33"/>
  <c r="P34"/>
  <c r="P33" s="1"/>
  <c r="P14"/>
  <c r="F13"/>
  <c r="P23" i="117"/>
  <c r="P22" s="1"/>
  <c r="F22"/>
  <c r="F19"/>
  <c r="P20"/>
  <c r="P19" s="1"/>
  <c r="P5"/>
  <c r="P4" s="1"/>
  <c r="F4"/>
  <c r="R45" i="118"/>
  <c r="P13" i="119"/>
  <c r="M44" i="118"/>
  <c r="R46" s="1"/>
  <c r="F20" i="107"/>
  <c r="P21"/>
  <c r="P37"/>
  <c r="F36"/>
  <c r="F39"/>
  <c r="P40"/>
  <c r="P43"/>
  <c r="P42" s="1"/>
  <c r="F42"/>
  <c r="P15"/>
  <c r="P14" s="1"/>
  <c r="F14"/>
  <c r="P34" i="106"/>
  <c r="F33"/>
  <c r="P13"/>
  <c r="P12" s="1"/>
  <c r="F12"/>
  <c r="H64" i="87"/>
  <c r="H50" i="107"/>
  <c r="F9" i="119"/>
  <c r="F30" i="116"/>
  <c r="P31"/>
  <c r="H39"/>
  <c r="F11" i="119"/>
  <c r="P21" i="123"/>
  <c r="P20" s="1"/>
  <c r="F20"/>
  <c r="F31"/>
  <c r="P32"/>
  <c r="P31" s="1"/>
  <c r="P55" i="103"/>
  <c r="F54"/>
  <c r="F13" i="108"/>
  <c r="P14"/>
  <c r="P13" s="1"/>
  <c r="F4"/>
  <c r="P5"/>
  <c r="P4" s="1"/>
  <c r="H45" i="104"/>
  <c r="F6" i="119"/>
  <c r="R38" i="108"/>
  <c r="M37"/>
  <c r="R39" s="1"/>
  <c r="P10" i="119"/>
  <c r="H38" i="123"/>
  <c r="F14" i="119"/>
  <c r="G46" i="107"/>
  <c r="G41"/>
  <c r="Q48"/>
  <c r="G34"/>
  <c r="G8"/>
  <c r="G23"/>
  <c r="G38"/>
  <c r="G29"/>
  <c r="G28"/>
  <c r="Q47"/>
  <c r="G40"/>
  <c r="G9"/>
  <c r="G58"/>
  <c r="G18"/>
  <c r="G15"/>
  <c r="G35"/>
  <c r="G25"/>
  <c r="G22"/>
  <c r="G37"/>
  <c r="G31"/>
  <c r="G43"/>
  <c r="G17"/>
  <c r="G10"/>
  <c r="G16"/>
  <c r="G5"/>
  <c r="G6"/>
  <c r="G44"/>
  <c r="G13"/>
  <c r="G26"/>
  <c r="G12"/>
  <c r="G21"/>
  <c r="G19"/>
  <c r="G32"/>
  <c r="G43" i="103"/>
  <c r="Q58"/>
  <c r="G16"/>
  <c r="G32"/>
  <c r="G29"/>
  <c r="G19"/>
  <c r="G5"/>
  <c r="G37"/>
  <c r="G31"/>
  <c r="G47"/>
  <c r="G71"/>
  <c r="G42"/>
  <c r="G49"/>
  <c r="G20"/>
  <c r="G13"/>
  <c r="G53"/>
  <c r="G34"/>
  <c r="G10"/>
  <c r="G22"/>
  <c r="G44"/>
  <c r="G40"/>
  <c r="G11"/>
  <c r="G25"/>
  <c r="G36"/>
  <c r="G18"/>
  <c r="G35"/>
  <c r="G48"/>
  <c r="G14"/>
  <c r="G26"/>
  <c r="G55"/>
  <c r="G28"/>
  <c r="G51"/>
  <c r="G9"/>
  <c r="Q57"/>
  <c r="G6"/>
  <c r="G46"/>
  <c r="G7"/>
  <c r="G45"/>
  <c r="G39"/>
  <c r="G15"/>
  <c r="G8"/>
  <c r="G23"/>
  <c r="G11" i="123"/>
  <c r="G5"/>
  <c r="G21"/>
  <c r="G13"/>
  <c r="G22"/>
  <c r="G8"/>
  <c r="G23"/>
  <c r="G18"/>
  <c r="G32"/>
  <c r="G15"/>
  <c r="G12"/>
  <c r="G30"/>
  <c r="G26"/>
  <c r="G25"/>
  <c r="Q36"/>
  <c r="G9"/>
  <c r="G19"/>
  <c r="G29"/>
  <c r="G6"/>
  <c r="G27"/>
  <c r="G16"/>
  <c r="G33"/>
  <c r="G50"/>
  <c r="C14" i="119"/>
  <c r="J4" i="108"/>
  <c r="J8" i="117"/>
  <c r="J23" i="118"/>
  <c r="J15" i="106"/>
  <c r="P40" i="118"/>
  <c r="F39"/>
  <c r="F10"/>
  <c r="P11"/>
  <c r="F23"/>
  <c r="P24"/>
  <c r="P23" s="1"/>
  <c r="P21"/>
  <c r="P20" s="1"/>
  <c r="F20"/>
  <c r="P12" i="105"/>
  <c r="P11" s="1"/>
  <c r="F11"/>
  <c r="F26"/>
  <c r="P27"/>
  <c r="P21"/>
  <c r="P20" s="1"/>
  <c r="F20"/>
  <c r="M61" i="87"/>
  <c r="J7" i="104"/>
  <c r="F21"/>
  <c r="P22"/>
  <c r="P21" s="1"/>
  <c r="P11"/>
  <c r="P10" s="1"/>
  <c r="F10"/>
  <c r="P19"/>
  <c r="F18"/>
  <c r="P37"/>
  <c r="F36"/>
  <c r="F4"/>
  <c r="P5"/>
  <c r="P4" s="1"/>
  <c r="F11" i="117"/>
  <c r="P12"/>
  <c r="P34"/>
  <c r="F33"/>
  <c r="J20" i="123"/>
  <c r="J28" i="108"/>
  <c r="F8" i="119"/>
  <c r="H50" i="106"/>
  <c r="J4" i="118"/>
  <c r="E59" i="103"/>
  <c r="H44" i="117"/>
  <c r="F12" i="119"/>
  <c r="J37" i="106"/>
  <c r="F33" i="107"/>
  <c r="P34"/>
  <c r="P33" s="1"/>
  <c r="F4"/>
  <c r="P5"/>
  <c r="P4" s="1"/>
  <c r="P10" i="106"/>
  <c r="F9"/>
  <c r="F37"/>
  <c r="P38"/>
  <c r="P24"/>
  <c r="F23"/>
  <c r="P42"/>
  <c r="F41"/>
  <c r="P5"/>
  <c r="F4"/>
  <c r="M4" i="87"/>
  <c r="J18" i="104"/>
  <c r="J21"/>
  <c r="G8" i="108"/>
  <c r="G51"/>
  <c r="G20"/>
  <c r="G31"/>
  <c r="G17"/>
  <c r="G6"/>
  <c r="G5"/>
  <c r="Q35"/>
  <c r="G26"/>
  <c r="G7"/>
  <c r="G14"/>
  <c r="G19"/>
  <c r="G15"/>
  <c r="G27"/>
  <c r="G12"/>
  <c r="G23"/>
  <c r="G21"/>
  <c r="G30"/>
  <c r="G24"/>
  <c r="G10"/>
  <c r="G32"/>
  <c r="G18"/>
  <c r="G29"/>
  <c r="G11"/>
  <c r="J10" i="123"/>
  <c r="J19" i="117"/>
  <c r="H45" i="118"/>
  <c r="F13" i="119"/>
  <c r="J33" i="106"/>
  <c r="P35" i="123"/>
  <c r="P34" s="1"/>
  <c r="F34"/>
  <c r="F17"/>
  <c r="P18"/>
  <c r="P17" s="1"/>
  <c r="E49" i="107"/>
  <c r="E41" i="105"/>
  <c r="F30" i="103"/>
  <c r="P31"/>
  <c r="F24"/>
  <c r="P25"/>
  <c r="P24" s="1"/>
  <c r="F27"/>
  <c r="P28"/>
  <c r="F52"/>
  <c r="P53"/>
  <c r="P52" s="1"/>
  <c r="P29" i="108"/>
  <c r="P28" s="1"/>
  <c r="F28"/>
  <c r="P17"/>
  <c r="F16"/>
  <c r="J4" i="117"/>
  <c r="O43"/>
  <c r="J23" i="106"/>
  <c r="J35" i="105"/>
  <c r="G20" i="104"/>
  <c r="G19"/>
  <c r="G41"/>
  <c r="G8"/>
  <c r="G32"/>
  <c r="G43"/>
  <c r="G25"/>
  <c r="G56"/>
  <c r="G17"/>
  <c r="Q17" s="1"/>
  <c r="G12"/>
  <c r="G40"/>
  <c r="G15"/>
  <c r="G34"/>
  <c r="G9"/>
  <c r="G42"/>
  <c r="G5"/>
  <c r="G22"/>
  <c r="G31"/>
  <c r="G29"/>
  <c r="G14"/>
  <c r="G11"/>
  <c r="G23"/>
  <c r="G6"/>
  <c r="G28"/>
  <c r="G38"/>
  <c r="G37"/>
  <c r="G35"/>
  <c r="G16"/>
  <c r="G26"/>
  <c r="G34" i="106"/>
  <c r="G17"/>
  <c r="G38"/>
  <c r="G40"/>
  <c r="G60"/>
  <c r="G25"/>
  <c r="G14"/>
  <c r="G28"/>
  <c r="G18"/>
  <c r="G11"/>
  <c r="G24"/>
  <c r="G16"/>
  <c r="G42"/>
  <c r="G19"/>
  <c r="G31"/>
  <c r="G30"/>
  <c r="G39"/>
  <c r="G5"/>
  <c r="G32"/>
  <c r="G13"/>
  <c r="G6"/>
  <c r="G44"/>
  <c r="G35"/>
  <c r="G36"/>
  <c r="G43"/>
  <c r="G8"/>
  <c r="G22"/>
  <c r="G7"/>
  <c r="G27"/>
  <c r="G21"/>
  <c r="G10"/>
  <c r="J4" i="123"/>
  <c r="P8" i="118"/>
  <c r="P7" s="1"/>
  <c r="F7"/>
  <c r="P5"/>
  <c r="P4" s="1"/>
  <c r="F4"/>
  <c r="F14" i="105"/>
  <c r="P15"/>
  <c r="P14" s="1"/>
  <c r="F39" i="104"/>
  <c r="P40"/>
  <c r="P8"/>
  <c r="P7" s="1"/>
  <c r="F7"/>
  <c r="F5" i="119"/>
  <c r="H60" i="103"/>
  <c r="F8" i="117"/>
  <c r="P9"/>
  <c r="H42" i="105"/>
  <c r="F7" i="119"/>
  <c r="E44" i="118"/>
  <c r="F30" i="107"/>
  <c r="P31"/>
  <c r="P30" s="1"/>
  <c r="P12"/>
  <c r="P11" s="1"/>
  <c r="F11"/>
  <c r="P25"/>
  <c r="P24" s="1"/>
  <c r="F24"/>
  <c r="F26" i="106"/>
  <c r="P27"/>
  <c r="P16"/>
  <c r="F15"/>
  <c r="P21"/>
  <c r="P20" s="1"/>
  <c r="F20"/>
  <c r="P35" i="116"/>
  <c r="P34" s="1"/>
  <c r="F34"/>
  <c r="P20"/>
  <c r="F19"/>
  <c r="P8"/>
  <c r="P7" s="1"/>
  <c r="F7"/>
  <c r="P16"/>
  <c r="P15" s="1"/>
  <c r="F15"/>
  <c r="R39"/>
  <c r="M38"/>
  <c r="R40" s="1"/>
  <c r="P11" i="119"/>
  <c r="M44" i="104"/>
  <c r="R46" s="1"/>
  <c r="P6" i="119"/>
  <c r="R45" i="104"/>
  <c r="J45" i="106"/>
  <c r="H38" i="108"/>
  <c r="F10" i="119"/>
  <c r="P15" i="123"/>
  <c r="P14" s="1"/>
  <c r="F14"/>
  <c r="P25"/>
  <c r="F24"/>
  <c r="F28"/>
  <c r="P29"/>
  <c r="P28" s="1"/>
  <c r="E38" i="116"/>
  <c r="E44" i="104"/>
  <c r="J24"/>
  <c r="J30" i="107"/>
  <c r="J4"/>
  <c r="O49"/>
  <c r="J17" i="105"/>
  <c r="J4"/>
  <c r="P18" i="103"/>
  <c r="F17"/>
  <c r="F50"/>
  <c r="P51"/>
  <c r="P50" s="1"/>
  <c r="P39"/>
  <c r="P38" s="1"/>
  <c r="F38"/>
  <c r="F12"/>
  <c r="P13"/>
  <c r="F4"/>
  <c r="P5"/>
  <c r="F25" i="108"/>
  <c r="P26"/>
  <c r="P25" s="1"/>
  <c r="F33"/>
  <c r="P34"/>
  <c r="P33" s="1"/>
  <c r="E43" i="117"/>
  <c r="J14" i="118"/>
  <c r="J7"/>
  <c r="J27" i="103"/>
  <c r="J33" i="107"/>
  <c r="J11" i="105"/>
  <c r="G9" i="118"/>
  <c r="G30"/>
  <c r="G12"/>
  <c r="G18"/>
  <c r="G17"/>
  <c r="G11"/>
  <c r="G27"/>
  <c r="G41"/>
  <c r="G28"/>
  <c r="G16"/>
  <c r="G37"/>
  <c r="G5"/>
  <c r="G21"/>
  <c r="G31"/>
  <c r="G19"/>
  <c r="G40"/>
  <c r="G25"/>
  <c r="G22"/>
  <c r="G13"/>
  <c r="G15"/>
  <c r="G6"/>
  <c r="G53"/>
  <c r="G33"/>
  <c r="G8"/>
  <c r="G24"/>
  <c r="G34"/>
  <c r="G35"/>
  <c r="G42"/>
  <c r="G43"/>
  <c r="G38"/>
  <c r="G28" i="117"/>
  <c r="G39"/>
  <c r="G41"/>
  <c r="G26"/>
  <c r="G56"/>
  <c r="G7"/>
  <c r="G37"/>
  <c r="G34"/>
  <c r="G17"/>
  <c r="G9"/>
  <c r="Q42"/>
  <c r="G30"/>
  <c r="G31"/>
  <c r="G5"/>
  <c r="G12"/>
  <c r="G14"/>
  <c r="G36"/>
  <c r="G10"/>
  <c r="G35"/>
  <c r="G21"/>
  <c r="G18"/>
  <c r="G6"/>
  <c r="G24"/>
  <c r="G32"/>
  <c r="G15"/>
  <c r="G27"/>
  <c r="G40"/>
  <c r="G20"/>
  <c r="G13"/>
  <c r="G23"/>
  <c r="J20" i="105"/>
  <c r="O59" i="103" l="1"/>
  <c r="M5" i="119" s="1"/>
  <c r="P20" i="107"/>
  <c r="P33" i="103"/>
  <c r="P38" i="117"/>
  <c r="P4" i="105"/>
  <c r="P41" s="1"/>
  <c r="P12" i="103"/>
  <c r="O37" i="123"/>
  <c r="R64" i="87"/>
  <c r="P23" i="106"/>
  <c r="K23" s="1"/>
  <c r="P33" i="117"/>
  <c r="K33" s="1"/>
  <c r="P18" i="104"/>
  <c r="P39" i="118"/>
  <c r="P29" i="105"/>
  <c r="K29" s="1"/>
  <c r="P17"/>
  <c r="P7" i="123"/>
  <c r="P25" i="116"/>
  <c r="P27" i="107"/>
  <c r="K27" s="1"/>
  <c r="P19" i="116"/>
  <c r="K19" s="1"/>
  <c r="P8" i="117"/>
  <c r="P30" i="103"/>
  <c r="P36" i="104"/>
  <c r="K36" s="1"/>
  <c r="P39" i="107"/>
  <c r="K39" s="1"/>
  <c r="P22" i="116"/>
  <c r="P29" i="106"/>
  <c r="O41" i="105"/>
  <c r="J41" s="1"/>
  <c r="O43" s="1"/>
  <c r="P24" i="123"/>
  <c r="K24" s="1"/>
  <c r="P26" i="106"/>
  <c r="P16" i="108"/>
  <c r="P11" i="117"/>
  <c r="K11" s="1"/>
  <c r="P26" i="105"/>
  <c r="K26" s="1"/>
  <c r="P10" i="118"/>
  <c r="P30" i="116"/>
  <c r="P33" i="106"/>
  <c r="K33" s="1"/>
  <c r="P36" i="107"/>
  <c r="P45" i="106"/>
  <c r="P36" i="118"/>
  <c r="O44" i="104"/>
  <c r="J44" s="1"/>
  <c r="O46" s="1"/>
  <c r="Q9" i="123"/>
  <c r="Q13"/>
  <c r="Q16"/>
  <c r="Q19"/>
  <c r="Q26"/>
  <c r="Q22"/>
  <c r="Q30"/>
  <c r="Q6"/>
  <c r="Q12"/>
  <c r="Q23"/>
  <c r="Q27"/>
  <c r="Q33"/>
  <c r="Q35" i="118"/>
  <c r="Q13"/>
  <c r="Q12"/>
  <c r="Q38"/>
  <c r="Q16"/>
  <c r="Q43"/>
  <c r="Q19"/>
  <c r="Q34"/>
  <c r="Q22"/>
  <c r="Q31"/>
  <c r="Q6"/>
  <c r="Q25"/>
  <c r="Q28"/>
  <c r="Q17"/>
  <c r="Q9"/>
  <c r="Q42"/>
  <c r="Q41"/>
  <c r="Q18"/>
  <c r="Q32" i="117"/>
  <c r="Q21"/>
  <c r="Q14"/>
  <c r="Q40"/>
  <c r="Q24"/>
  <c r="Q35"/>
  <c r="Q37"/>
  <c r="Q41"/>
  <c r="Q27"/>
  <c r="Q6"/>
  <c r="Q10"/>
  <c r="Q7"/>
  <c r="Q13"/>
  <c r="Q15"/>
  <c r="Q18"/>
  <c r="Q36"/>
  <c r="Q31"/>
  <c r="Q28"/>
  <c r="Q37" i="116"/>
  <c r="Q10"/>
  <c r="Q14"/>
  <c r="Q6"/>
  <c r="Q17"/>
  <c r="Q18"/>
  <c r="Q24"/>
  <c r="Q36"/>
  <c r="Q9"/>
  <c r="Q29"/>
  <c r="Q27"/>
  <c r="Q21"/>
  <c r="Q28"/>
  <c r="Q32"/>
  <c r="Q33"/>
  <c r="Q13"/>
  <c r="O38"/>
  <c r="M11" i="119" s="1"/>
  <c r="Q24" i="108"/>
  <c r="Q12"/>
  <c r="Q31"/>
  <c r="Q18"/>
  <c r="Q30"/>
  <c r="Q27"/>
  <c r="Q7"/>
  <c r="Q20"/>
  <c r="Q32"/>
  <c r="Q21"/>
  <c r="Q15"/>
  <c r="Q6"/>
  <c r="Q11"/>
  <c r="Q19"/>
  <c r="Q8"/>
  <c r="Q32" i="107"/>
  <c r="Q26"/>
  <c r="Q19"/>
  <c r="Q13"/>
  <c r="Q16"/>
  <c r="Q35"/>
  <c r="Q9"/>
  <c r="Q29"/>
  <c r="Q44"/>
  <c r="Q10"/>
  <c r="Q38"/>
  <c r="Q6"/>
  <c r="Q17"/>
  <c r="Q22"/>
  <c r="Q18"/>
  <c r="Q23"/>
  <c r="Q41"/>
  <c r="Q22" i="106"/>
  <c r="Q35"/>
  <c r="P15"/>
  <c r="K15" s="1"/>
  <c r="Q8"/>
  <c r="Q44"/>
  <c r="Q32"/>
  <c r="Q31"/>
  <c r="Q14"/>
  <c r="P4"/>
  <c r="P9"/>
  <c r="K9" s="1"/>
  <c r="Q28"/>
  <c r="Q43"/>
  <c r="Q6"/>
  <c r="Q19"/>
  <c r="Q11"/>
  <c r="Q25"/>
  <c r="Q17"/>
  <c r="P37"/>
  <c r="Q40"/>
  <c r="Q7"/>
  <c r="Q36"/>
  <c r="Q39"/>
  <c r="Q18"/>
  <c r="P41"/>
  <c r="K41" s="1"/>
  <c r="Q22" i="105"/>
  <c r="Q37"/>
  <c r="Q6"/>
  <c r="Q7"/>
  <c r="Q34"/>
  <c r="Q38"/>
  <c r="Q10"/>
  <c r="Q16"/>
  <c r="Q13"/>
  <c r="Q31"/>
  <c r="Q25"/>
  <c r="Q19"/>
  <c r="Q28"/>
  <c r="Q39"/>
  <c r="P13" i="104"/>
  <c r="K13" s="1"/>
  <c r="P24"/>
  <c r="K24" s="1"/>
  <c r="P39"/>
  <c r="P30"/>
  <c r="Q23"/>
  <c r="Q9"/>
  <c r="Q12"/>
  <c r="Q43"/>
  <c r="Q26"/>
  <c r="Q38"/>
  <c r="Q32"/>
  <c r="Q20"/>
  <c r="Q16"/>
  <c r="Q15"/>
  <c r="Q35"/>
  <c r="Q6"/>
  <c r="Q29"/>
  <c r="Q42"/>
  <c r="Q41"/>
  <c r="Q46" i="103"/>
  <c r="Q14"/>
  <c r="Q36"/>
  <c r="Q44"/>
  <c r="Q37"/>
  <c r="Q32"/>
  <c r="Q23"/>
  <c r="Q6"/>
  <c r="Q48"/>
  <c r="Q16"/>
  <c r="Q8"/>
  <c r="Q45"/>
  <c r="Q35"/>
  <c r="Q11"/>
  <c r="Q10"/>
  <c r="Q20"/>
  <c r="Q47"/>
  <c r="Q19"/>
  <c r="Q15"/>
  <c r="Q7"/>
  <c r="Q9"/>
  <c r="Q26"/>
  <c r="Q40"/>
  <c r="Q49"/>
  <c r="Q29"/>
  <c r="Q43"/>
  <c r="P4"/>
  <c r="K4" s="1"/>
  <c r="P27"/>
  <c r="P41"/>
  <c r="P17"/>
  <c r="K17" s="1"/>
  <c r="P54"/>
  <c r="K54" s="1"/>
  <c r="K22" i="116"/>
  <c r="K16" i="117"/>
  <c r="K38"/>
  <c r="K30" i="104"/>
  <c r="K32" i="105"/>
  <c r="K52" i="103"/>
  <c r="K24"/>
  <c r="K38"/>
  <c r="K11" i="116"/>
  <c r="K29" i="117"/>
  <c r="K25"/>
  <c r="K35" i="105"/>
  <c r="K26" i="106"/>
  <c r="K18" i="104"/>
  <c r="K20" i="105"/>
  <c r="K11"/>
  <c r="K39" i="118"/>
  <c r="K20" i="123"/>
  <c r="K8" i="105"/>
  <c r="K14" i="118"/>
  <c r="K45" i="107"/>
  <c r="K7"/>
  <c r="K14" i="123"/>
  <c r="K30" i="107"/>
  <c r="K7" i="104"/>
  <c r="K7" i="118"/>
  <c r="K27" i="103"/>
  <c r="K30"/>
  <c r="K17" i="123"/>
  <c r="K12" i="106"/>
  <c r="K14" i="107"/>
  <c r="K9" i="108"/>
  <c r="K33" i="103"/>
  <c r="K7" i="123"/>
  <c r="K10" i="104"/>
  <c r="K20" i="118"/>
  <c r="K22" i="117"/>
  <c r="K17" i="105"/>
  <c r="K22" i="108"/>
  <c r="K21" i="103"/>
  <c r="K10" i="123"/>
  <c r="K36" i="118"/>
  <c r="K13" i="108"/>
  <c r="K30" i="116"/>
  <c r="Q21" i="118"/>
  <c r="G20"/>
  <c r="E44" i="117"/>
  <c r="C12" i="119"/>
  <c r="M9"/>
  <c r="J49" i="107"/>
  <c r="O51" s="1"/>
  <c r="O50"/>
  <c r="C6" i="119"/>
  <c r="E45" i="104"/>
  <c r="F38" i="116"/>
  <c r="E45" i="118"/>
  <c r="C13" i="119"/>
  <c r="Q21" i="106"/>
  <c r="Q20" s="1"/>
  <c r="G20"/>
  <c r="Q42"/>
  <c r="Q41" s="1"/>
  <c r="G41"/>
  <c r="Q34"/>
  <c r="Q33" s="1"/>
  <c r="G33"/>
  <c r="G36" i="104"/>
  <c r="Q37"/>
  <c r="Q31"/>
  <c r="Q30" s="1"/>
  <c r="G30"/>
  <c r="Q19"/>
  <c r="Q18" s="1"/>
  <c r="G18"/>
  <c r="J43" i="117"/>
  <c r="O45" s="1"/>
  <c r="O44"/>
  <c r="M12" i="119"/>
  <c r="E42" i="105"/>
  <c r="C7" i="119"/>
  <c r="G4" i="108"/>
  <c r="Q5"/>
  <c r="F49" i="107"/>
  <c r="O45" i="118"/>
  <c r="J44"/>
  <c r="O46" s="1"/>
  <c r="M13" i="119"/>
  <c r="G38" i="103"/>
  <c r="Q39"/>
  <c r="Q28"/>
  <c r="Q27" s="1"/>
  <c r="G27"/>
  <c r="G24"/>
  <c r="Q25"/>
  <c r="G21"/>
  <c r="Q22"/>
  <c r="Q21" s="1"/>
  <c r="G12"/>
  <c r="Q13"/>
  <c r="Q5"/>
  <c r="Q4" s="1"/>
  <c r="G4"/>
  <c r="Q31" i="107"/>
  <c r="G30"/>
  <c r="G33"/>
  <c r="Q34"/>
  <c r="Q33" s="1"/>
  <c r="F37" i="108"/>
  <c r="K4" i="117"/>
  <c r="P43"/>
  <c r="M8" i="119"/>
  <c r="O50" i="106"/>
  <c r="J49"/>
  <c r="O51" s="1"/>
  <c r="K4" i="123"/>
  <c r="P37"/>
  <c r="K7" i="119"/>
  <c r="G15" i="116"/>
  <c r="Q16"/>
  <c r="Q15" s="1"/>
  <c r="Q35"/>
  <c r="G34"/>
  <c r="G35" i="105"/>
  <c r="Q36"/>
  <c r="Q35" s="1"/>
  <c r="G26"/>
  <c r="Q27"/>
  <c r="Q26" s="1"/>
  <c r="Q21"/>
  <c r="Q20" s="1"/>
  <c r="G20"/>
  <c r="E50" i="106"/>
  <c r="C8" i="119"/>
  <c r="E38" i="108"/>
  <c r="C10" i="119"/>
  <c r="Q12" i="117"/>
  <c r="G11"/>
  <c r="G23" i="118"/>
  <c r="Q24"/>
  <c r="Q23" s="1"/>
  <c r="Q23" i="117"/>
  <c r="Q22" s="1"/>
  <c r="G22"/>
  <c r="Q5"/>
  <c r="G4"/>
  <c r="Q9"/>
  <c r="Q8" s="1"/>
  <c r="G8"/>
  <c r="Q39"/>
  <c r="Q38" s="1"/>
  <c r="G38"/>
  <c r="G7" i="118"/>
  <c r="Q8"/>
  <c r="Q7" s="1"/>
  <c r="Q15"/>
  <c r="G14"/>
  <c r="G39"/>
  <c r="Q40"/>
  <c r="Q5"/>
  <c r="Q4" s="1"/>
  <c r="G4"/>
  <c r="K33" i="108"/>
  <c r="K6" i="119"/>
  <c r="K7" i="116"/>
  <c r="K34"/>
  <c r="K24" i="107"/>
  <c r="K39" i="104"/>
  <c r="F44" i="118"/>
  <c r="J37" i="123"/>
  <c r="O39" s="1"/>
  <c r="O38"/>
  <c r="M14" i="119"/>
  <c r="Q27" i="106"/>
  <c r="G26"/>
  <c r="Q13"/>
  <c r="G12"/>
  <c r="Q30"/>
  <c r="G29"/>
  <c r="Q16"/>
  <c r="G15"/>
  <c r="G10" i="104"/>
  <c r="Q11"/>
  <c r="Q22"/>
  <c r="G21"/>
  <c r="Q34"/>
  <c r="Q33" s="1"/>
  <c r="G33"/>
  <c r="K28" i="108"/>
  <c r="C9" i="119"/>
  <c r="E50" i="107"/>
  <c r="Q26" i="108"/>
  <c r="Q25" s="1"/>
  <c r="G25"/>
  <c r="F49" i="106"/>
  <c r="K33" i="107"/>
  <c r="K4" i="104"/>
  <c r="K21"/>
  <c r="K23" i="118"/>
  <c r="Q29" i="123"/>
  <c r="Q28" s="1"/>
  <c r="G28"/>
  <c r="Q25"/>
  <c r="Q24" s="1"/>
  <c r="G24"/>
  <c r="G14"/>
  <c r="Q15"/>
  <c r="Q14" s="1"/>
  <c r="Q8"/>
  <c r="Q7" s="1"/>
  <c r="G7"/>
  <c r="Q21"/>
  <c r="Q20" s="1"/>
  <c r="G20"/>
  <c r="Q55" i="103"/>
  <c r="Q54" s="1"/>
  <c r="G54"/>
  <c r="Q21" i="107"/>
  <c r="Q20" s="1"/>
  <c r="G20"/>
  <c r="Q37"/>
  <c r="Q36" s="1"/>
  <c r="G36"/>
  <c r="G14"/>
  <c r="Q15"/>
  <c r="Q40"/>
  <c r="G39"/>
  <c r="F4" i="119"/>
  <c r="H65" i="87"/>
  <c r="K42" i="107"/>
  <c r="K36"/>
  <c r="K13" i="119"/>
  <c r="K19" i="117"/>
  <c r="K41" i="103"/>
  <c r="K9" i="119"/>
  <c r="K25" i="116"/>
  <c r="Q5"/>
  <c r="G4"/>
  <c r="Q12"/>
  <c r="G11"/>
  <c r="K27" i="104"/>
  <c r="Q18" i="105"/>
  <c r="Q17" s="1"/>
  <c r="G17"/>
  <c r="K23"/>
  <c r="K26" i="118"/>
  <c r="Q17" i="117"/>
  <c r="Q16" s="1"/>
  <c r="G16"/>
  <c r="G32" i="118"/>
  <c r="Q33"/>
  <c r="Q37"/>
  <c r="Q36" s="1"/>
  <c r="G36"/>
  <c r="G26"/>
  <c r="Q27"/>
  <c r="Q26" s="1"/>
  <c r="F59" i="103"/>
  <c r="E39" i="116"/>
  <c r="C11" i="119"/>
  <c r="P44" i="118"/>
  <c r="K4"/>
  <c r="Q24" i="106"/>
  <c r="G23"/>
  <c r="Q38"/>
  <c r="G37"/>
  <c r="Q28" i="104"/>
  <c r="Q27" s="1"/>
  <c r="G27"/>
  <c r="G13"/>
  <c r="Q14"/>
  <c r="G4"/>
  <c r="Q5"/>
  <c r="Q8"/>
  <c r="G7"/>
  <c r="M6" i="119"/>
  <c r="F37" i="123"/>
  <c r="Q34" i="108"/>
  <c r="Q33" s="1"/>
  <c r="G33"/>
  <c r="G9"/>
  <c r="Q10"/>
  <c r="Q9" s="1"/>
  <c r="G22"/>
  <c r="Q23"/>
  <c r="Q22" s="1"/>
  <c r="Q17"/>
  <c r="G16"/>
  <c r="P4" i="119"/>
  <c r="M64" i="87"/>
  <c r="K4" i="106"/>
  <c r="C5" i="119"/>
  <c r="E60" i="103"/>
  <c r="F44" i="104"/>
  <c r="O38" i="108"/>
  <c r="J37"/>
  <c r="O39" s="1"/>
  <c r="M10" i="119"/>
  <c r="G31" i="123"/>
  <c r="Q32"/>
  <c r="G4"/>
  <c r="Q5"/>
  <c r="Q4" s="1"/>
  <c r="Q18" i="103"/>
  <c r="G17"/>
  <c r="G33"/>
  <c r="Q34"/>
  <c r="Q33" s="1"/>
  <c r="Q31"/>
  <c r="G30"/>
  <c r="Q12" i="107"/>
  <c r="G11"/>
  <c r="K10" i="119"/>
  <c r="Q33" s="1"/>
  <c r="K20" i="107"/>
  <c r="K14" i="119"/>
  <c r="Q26" i="116"/>
  <c r="Q25" s="1"/>
  <c r="G25"/>
  <c r="Q20"/>
  <c r="G19"/>
  <c r="Q23"/>
  <c r="Q22" s="1"/>
  <c r="G22"/>
  <c r="K45" i="106"/>
  <c r="Q9" i="105"/>
  <c r="Q8" s="1"/>
  <c r="G8"/>
  <c r="Q12"/>
  <c r="Q11" s="1"/>
  <c r="G11"/>
  <c r="Q15"/>
  <c r="Q14" s="1"/>
  <c r="G14"/>
  <c r="F41"/>
  <c r="K12" i="119"/>
  <c r="G19" i="117"/>
  <c r="Q20"/>
  <c r="G29"/>
  <c r="Q30"/>
  <c r="Q29" s="1"/>
  <c r="G33"/>
  <c r="Q34"/>
  <c r="Q26"/>
  <c r="G25"/>
  <c r="G10" i="118"/>
  <c r="Q11"/>
  <c r="Q10" s="1"/>
  <c r="Q30"/>
  <c r="Q29" s="1"/>
  <c r="G29"/>
  <c r="K25" i="108"/>
  <c r="K12" i="103"/>
  <c r="K50"/>
  <c r="K28" i="123"/>
  <c r="K11" i="119"/>
  <c r="K15" i="116"/>
  <c r="K20" i="106"/>
  <c r="K11" i="107"/>
  <c r="K8" i="117"/>
  <c r="K14" i="105"/>
  <c r="Q10" i="106"/>
  <c r="G9"/>
  <c r="G45"/>
  <c r="Q46"/>
  <c r="Q45" s="1"/>
  <c r="G4"/>
  <c r="Q5"/>
  <c r="Q40" i="104"/>
  <c r="G39"/>
  <c r="G24"/>
  <c r="Q25"/>
  <c r="K16" i="108"/>
  <c r="K34" i="123"/>
  <c r="Q29" i="108"/>
  <c r="G28"/>
  <c r="G13"/>
  <c r="Q14"/>
  <c r="K37" i="106"/>
  <c r="K4" i="107"/>
  <c r="P49"/>
  <c r="K10" i="118"/>
  <c r="G17" i="123"/>
  <c r="Q18"/>
  <c r="G34"/>
  <c r="Q35"/>
  <c r="Q34" s="1"/>
  <c r="Q11"/>
  <c r="G10"/>
  <c r="G50" i="103"/>
  <c r="Q51"/>
  <c r="Q50" s="1"/>
  <c r="Q53"/>
  <c r="Q52" s="1"/>
  <c r="G52"/>
  <c r="G41"/>
  <c r="Q42"/>
  <c r="G4" i="107"/>
  <c r="Q5"/>
  <c r="Q43"/>
  <c r="G42"/>
  <c r="Q25"/>
  <c r="Q24" s="1"/>
  <c r="G24"/>
  <c r="G27"/>
  <c r="Q28"/>
  <c r="Q8"/>
  <c r="Q7" s="1"/>
  <c r="G7"/>
  <c r="G45"/>
  <c r="Q46"/>
  <c r="Q45" s="1"/>
  <c r="K4" i="108"/>
  <c r="P37"/>
  <c r="K31" i="123"/>
  <c r="F43" i="117"/>
  <c r="K33" i="104"/>
  <c r="K29" i="118"/>
  <c r="J38" i="116"/>
  <c r="O40" s="1"/>
  <c r="O39"/>
  <c r="P38"/>
  <c r="K4"/>
  <c r="Q8"/>
  <c r="Q7" s="1"/>
  <c r="G7"/>
  <c r="Q31"/>
  <c r="Q30" s="1"/>
  <c r="G30"/>
  <c r="K29" i="106"/>
  <c r="G23" i="105"/>
  <c r="Q24"/>
  <c r="G4"/>
  <c r="Q5"/>
  <c r="Q30"/>
  <c r="Q29" s="1"/>
  <c r="G29"/>
  <c r="G32"/>
  <c r="Q33"/>
  <c r="Q32" s="1"/>
  <c r="K4"/>
  <c r="K32" i="118"/>
  <c r="K8" i="119"/>
  <c r="K5"/>
  <c r="Q4" i="107" l="1"/>
  <c r="L4" s="1"/>
  <c r="Q13" i="108"/>
  <c r="L13" s="1"/>
  <c r="Q19" i="117"/>
  <c r="Q30" i="103"/>
  <c r="L30" s="1"/>
  <c r="O45" i="104"/>
  <c r="Q26" i="106"/>
  <c r="Q4" i="108"/>
  <c r="Q42" i="107"/>
  <c r="Q28" i="108"/>
  <c r="L28" s="1"/>
  <c r="Q9" i="106"/>
  <c r="O60" i="103"/>
  <c r="Q25" i="117"/>
  <c r="Q16" i="108"/>
  <c r="Q37" s="1"/>
  <c r="Q7" i="104"/>
  <c r="M7" i="119"/>
  <c r="Q14" i="107"/>
  <c r="L14" s="1"/>
  <c r="Q39" i="118"/>
  <c r="L39" s="1"/>
  <c r="Q30" i="107"/>
  <c r="Q36" i="104"/>
  <c r="P49" i="106"/>
  <c r="Q23" i="105"/>
  <c r="L23" s="1"/>
  <c r="J59" i="103"/>
  <c r="O61" s="1"/>
  <c r="Q33" i="117"/>
  <c r="Q17" i="103"/>
  <c r="O42" i="105"/>
  <c r="Q11" i="116"/>
  <c r="Q11" i="117"/>
  <c r="Q34" i="116"/>
  <c r="Q4" i="105"/>
  <c r="Q41" s="1"/>
  <c r="Q27" i="107"/>
  <c r="L27" s="1"/>
  <c r="Q41" i="103"/>
  <c r="Q24" i="104"/>
  <c r="Q19" i="116"/>
  <c r="Q11" i="107"/>
  <c r="Q13" i="104"/>
  <c r="Q32" i="118"/>
  <c r="L32" s="1"/>
  <c r="Q4" i="116"/>
  <c r="Q38" s="1"/>
  <c r="Q39" i="107"/>
  <c r="Q21" i="104"/>
  <c r="Q15" i="106"/>
  <c r="Q12"/>
  <c r="L12" s="1"/>
  <c r="Q14" i="118"/>
  <c r="Q12" i="103"/>
  <c r="Q24"/>
  <c r="Q20" i="118"/>
  <c r="Q44" s="1"/>
  <c r="P44" i="104"/>
  <c r="K44" s="1"/>
  <c r="P46" s="1"/>
  <c r="Q10" i="123"/>
  <c r="Q31"/>
  <c r="Q17"/>
  <c r="L17" s="1"/>
  <c r="Q4" i="117"/>
  <c r="Q37" i="106"/>
  <c r="Q29"/>
  <c r="L29" s="1"/>
  <c r="Q4"/>
  <c r="L4" s="1"/>
  <c r="Q23"/>
  <c r="L23" s="1"/>
  <c r="Q39" i="104"/>
  <c r="Q4"/>
  <c r="L4" s="1"/>
  <c r="Q10"/>
  <c r="Q38" i="103"/>
  <c r="P59"/>
  <c r="L7" i="107"/>
  <c r="L24"/>
  <c r="L22" i="116"/>
  <c r="L25"/>
  <c r="L21" i="104"/>
  <c r="L15" i="106"/>
  <c r="L52" i="103"/>
  <c r="L10" i="123"/>
  <c r="L39" i="104"/>
  <c r="L17" i="103"/>
  <c r="G41" i="105"/>
  <c r="E7" i="119" s="1"/>
  <c r="L45" i="107"/>
  <c r="G49"/>
  <c r="E9" i="119" s="1"/>
  <c r="L9" i="108"/>
  <c r="L13" i="104"/>
  <c r="L14" i="123"/>
  <c r="L14" i="118"/>
  <c r="L38" i="117"/>
  <c r="L11"/>
  <c r="L34" i="116"/>
  <c r="L12" i="103"/>
  <c r="L24"/>
  <c r="L30" i="104"/>
  <c r="L33" i="106"/>
  <c r="L38" i="103"/>
  <c r="L41"/>
  <c r="L50"/>
  <c r="L34" i="123"/>
  <c r="L24" i="104"/>
  <c r="L29" i="117"/>
  <c r="L33" i="103"/>
  <c r="L7" i="118"/>
  <c r="L23"/>
  <c r="L35" i="105"/>
  <c r="L7" i="116"/>
  <c r="L10" i="104"/>
  <c r="L15" i="116"/>
  <c r="L36" i="104"/>
  <c r="L11" i="105"/>
  <c r="L33" i="108"/>
  <c r="L27" i="104"/>
  <c r="L17" i="105"/>
  <c r="L27" i="103"/>
  <c r="K49" i="107"/>
  <c r="P51" s="1"/>
  <c r="P50"/>
  <c r="N9" i="119"/>
  <c r="F38" i="123"/>
  <c r="D14" i="119"/>
  <c r="N6"/>
  <c r="P45" i="104"/>
  <c r="N5" i="119"/>
  <c r="P60" i="103"/>
  <c r="K59"/>
  <c r="P61" s="1"/>
  <c r="L4" i="118"/>
  <c r="Q43" i="117"/>
  <c r="L4"/>
  <c r="F39" i="116"/>
  <c r="D11" i="119"/>
  <c r="H11"/>
  <c r="H5"/>
  <c r="L14" i="105"/>
  <c r="L8"/>
  <c r="L4" i="123"/>
  <c r="D6" i="119"/>
  <c r="F45" i="104"/>
  <c r="P50" i="106"/>
  <c r="N8" i="119"/>
  <c r="K49" i="106"/>
  <c r="P51" s="1"/>
  <c r="L7" i="104"/>
  <c r="L37" i="106"/>
  <c r="N13" i="119"/>
  <c r="K44" i="118"/>
  <c r="P46" s="1"/>
  <c r="P45"/>
  <c r="H7" i="119"/>
  <c r="L36" i="118"/>
  <c r="L16" i="117"/>
  <c r="F16" i="119"/>
  <c r="F27" s="1"/>
  <c r="F17"/>
  <c r="L20" i="107"/>
  <c r="L20" i="123"/>
  <c r="L28"/>
  <c r="L25" i="108"/>
  <c r="K37" i="123"/>
  <c r="P39" s="1"/>
  <c r="N14" i="119"/>
  <c r="P38" i="123"/>
  <c r="H8" i="119"/>
  <c r="D10"/>
  <c r="F38" i="108"/>
  <c r="L30" i="107"/>
  <c r="D9" i="119"/>
  <c r="F50" i="107"/>
  <c r="L20" i="106"/>
  <c r="H9" i="119"/>
  <c r="K41" i="105"/>
  <c r="P43" s="1"/>
  <c r="P42"/>
  <c r="N7" i="119"/>
  <c r="L30" i="116"/>
  <c r="K38"/>
  <c r="P40" s="1"/>
  <c r="P39"/>
  <c r="N11" i="119"/>
  <c r="L29" i="105"/>
  <c r="L42" i="107"/>
  <c r="G37" i="123"/>
  <c r="G49" i="106"/>
  <c r="L9"/>
  <c r="L29" i="118"/>
  <c r="L25" i="117"/>
  <c r="L19" i="116"/>
  <c r="L11" i="107"/>
  <c r="H10" i="119"/>
  <c r="N33" s="1"/>
  <c r="L22" i="108"/>
  <c r="Q44" i="104"/>
  <c r="L26" i="118"/>
  <c r="L11" i="116"/>
  <c r="L33" i="104"/>
  <c r="L26" i="106"/>
  <c r="F45" i="118"/>
  <c r="D13" i="119"/>
  <c r="L8" i="117"/>
  <c r="L22"/>
  <c r="L20" i="105"/>
  <c r="N12" i="119"/>
  <c r="K43" i="117"/>
  <c r="P45" s="1"/>
  <c r="P44"/>
  <c r="L33" i="107"/>
  <c r="G59" i="103"/>
  <c r="L21"/>
  <c r="H13" i="119"/>
  <c r="L4" i="108"/>
  <c r="H12" i="119"/>
  <c r="L18" i="104"/>
  <c r="L41" i="106"/>
  <c r="L32" i="105"/>
  <c r="L4"/>
  <c r="D12" i="119"/>
  <c r="F44" i="117"/>
  <c r="P38" i="108"/>
  <c r="K37"/>
  <c r="P39" s="1"/>
  <c r="N10" i="119"/>
  <c r="Q49" i="107"/>
  <c r="L45" i="106"/>
  <c r="L10" i="118"/>
  <c r="L33" i="117"/>
  <c r="L19"/>
  <c r="F42" i="105"/>
  <c r="D7" i="119"/>
  <c r="P16"/>
  <c r="K4"/>
  <c r="P17"/>
  <c r="H6"/>
  <c r="G44" i="104"/>
  <c r="F60" i="103"/>
  <c r="D5" i="119"/>
  <c r="L39" i="107"/>
  <c r="L36"/>
  <c r="L54" i="103"/>
  <c r="L7" i="123"/>
  <c r="L24"/>
  <c r="F50" i="106"/>
  <c r="D8" i="119"/>
  <c r="H14"/>
  <c r="G44" i="118"/>
  <c r="G43" i="117"/>
  <c r="L26" i="105"/>
  <c r="G38" i="116"/>
  <c r="L4" i="103"/>
  <c r="Q59"/>
  <c r="G37" i="108"/>
  <c r="L16" l="1"/>
  <c r="L4" i="116"/>
  <c r="L20" i="118"/>
  <c r="Q49" i="106"/>
  <c r="O8" i="119" s="1"/>
  <c r="Q37" i="123"/>
  <c r="O14" i="119" s="1"/>
  <c r="L31" i="123"/>
  <c r="G42" i="105"/>
  <c r="G50" i="107"/>
  <c r="K17" i="119"/>
  <c r="P30" s="1"/>
  <c r="P31" s="1"/>
  <c r="G44" i="117"/>
  <c r="E12" i="119"/>
  <c r="I10"/>
  <c r="O33" s="1"/>
  <c r="Q38" i="108"/>
  <c r="L37"/>
  <c r="Q39" s="1"/>
  <c r="O10" i="119"/>
  <c r="O6"/>
  <c r="L44" i="104"/>
  <c r="Q46" s="1"/>
  <c r="Q45"/>
  <c r="G38" i="123"/>
  <c r="E14" i="119"/>
  <c r="I13"/>
  <c r="O12"/>
  <c r="Q44" i="117"/>
  <c r="L43"/>
  <c r="Q45" s="1"/>
  <c r="I6" i="119"/>
  <c r="E13"/>
  <c r="G45" i="118"/>
  <c r="O7" i="119"/>
  <c r="L41" i="105"/>
  <c r="Q43" s="1"/>
  <c r="Q42"/>
  <c r="G60" i="103"/>
  <c r="E5" i="119"/>
  <c r="I12"/>
  <c r="I11"/>
  <c r="I7"/>
  <c r="I14"/>
  <c r="I8"/>
  <c r="Q45" i="118"/>
  <c r="O13" i="119"/>
  <c r="L44" i="118"/>
  <c r="Q46" s="1"/>
  <c r="I5" i="119"/>
  <c r="L38" i="116"/>
  <c r="Q40" s="1"/>
  <c r="Q39"/>
  <c r="O11" i="119"/>
  <c r="I9"/>
  <c r="E11"/>
  <c r="G39" i="116"/>
  <c r="G38" i="108"/>
  <c r="E10" i="119"/>
  <c r="E6"/>
  <c r="G45" i="104"/>
  <c r="Q50" i="107"/>
  <c r="O9" i="119"/>
  <c r="L49" i="107"/>
  <c r="Q51" s="1"/>
  <c r="G50" i="106"/>
  <c r="E8" i="119"/>
  <c r="L37" i="123"/>
  <c r="Q39" s="1"/>
  <c r="Q60" i="103"/>
  <c r="L59"/>
  <c r="Q61" s="1"/>
  <c r="O5" i="119"/>
  <c r="K16"/>
  <c r="K27" s="1"/>
  <c r="P27"/>
  <c r="Q50" i="106" l="1"/>
  <c r="L49"/>
  <c r="Q51" s="1"/>
  <c r="Q38" i="123"/>
  <c r="J8" i="119"/>
  <c r="J14"/>
  <c r="J10"/>
  <c r="P33" s="1"/>
  <c r="J9"/>
  <c r="J11"/>
  <c r="J13"/>
  <c r="J12"/>
  <c r="J5"/>
  <c r="J7"/>
  <c r="J6"/>
  <c r="F62" i="87" l="1"/>
  <c r="F52"/>
  <c r="F63"/>
  <c r="E5"/>
  <c r="E59"/>
  <c r="E62"/>
  <c r="E63"/>
  <c r="E52"/>
  <c r="E60"/>
  <c r="F13"/>
  <c r="F25"/>
  <c r="F60"/>
  <c r="F43"/>
  <c r="F55"/>
  <c r="F46"/>
  <c r="F36"/>
  <c r="F20"/>
  <c r="F30"/>
  <c r="F42"/>
  <c r="F11"/>
  <c r="F8"/>
  <c r="F35"/>
  <c r="F57"/>
  <c r="F12"/>
  <c r="F39"/>
  <c r="F53"/>
  <c r="F34"/>
  <c r="F77"/>
  <c r="F56"/>
  <c r="F6"/>
  <c r="F29"/>
  <c r="F21"/>
  <c r="P63"/>
  <c r="F17"/>
  <c r="F31"/>
  <c r="F41"/>
  <c r="F54"/>
  <c r="F26"/>
  <c r="F7"/>
  <c r="F10"/>
  <c r="F14"/>
  <c r="F16"/>
  <c r="F22"/>
  <c r="F15"/>
  <c r="F9"/>
  <c r="F40"/>
  <c r="F38"/>
  <c r="F45"/>
  <c r="F48"/>
  <c r="F33"/>
  <c r="F19"/>
  <c r="F24"/>
  <c r="F59"/>
  <c r="F28"/>
  <c r="F50"/>
  <c r="F5"/>
  <c r="E9"/>
  <c r="E40"/>
  <c r="E57"/>
  <c r="E41"/>
  <c r="E17"/>
  <c r="E22"/>
  <c r="E55"/>
  <c r="E54"/>
  <c r="E14"/>
  <c r="E21"/>
  <c r="E10"/>
  <c r="E35"/>
  <c r="E48"/>
  <c r="E19"/>
  <c r="E53"/>
  <c r="E29"/>
  <c r="O60"/>
  <c r="E36"/>
  <c r="E11"/>
  <c r="E25"/>
  <c r="E45"/>
  <c r="E13"/>
  <c r="E15"/>
  <c r="E7"/>
  <c r="E34"/>
  <c r="E39"/>
  <c r="E12"/>
  <c r="E31"/>
  <c r="E46"/>
  <c r="E43"/>
  <c r="E56"/>
  <c r="E16"/>
  <c r="E24"/>
  <c r="E28"/>
  <c r="E33"/>
  <c r="E77"/>
  <c r="E30"/>
  <c r="E6"/>
  <c r="E20"/>
  <c r="E8"/>
  <c r="E26"/>
  <c r="E42"/>
  <c r="E38"/>
  <c r="E50"/>
  <c r="P41" l="1"/>
  <c r="P60"/>
  <c r="P22"/>
  <c r="P7"/>
  <c r="P31"/>
  <c r="P29"/>
  <c r="P34"/>
  <c r="P57"/>
  <c r="P42"/>
  <c r="P46"/>
  <c r="P25"/>
  <c r="P10"/>
  <c r="P12"/>
  <c r="P11"/>
  <c r="P40"/>
  <c r="P16"/>
  <c r="P26"/>
  <c r="P17"/>
  <c r="P6"/>
  <c r="P53"/>
  <c r="P35"/>
  <c r="P30"/>
  <c r="P55"/>
  <c r="P13"/>
  <c r="P15"/>
  <c r="P21"/>
  <c r="P36"/>
  <c r="P9"/>
  <c r="P14"/>
  <c r="P54"/>
  <c r="P56"/>
  <c r="P39"/>
  <c r="P8"/>
  <c r="P20"/>
  <c r="P43"/>
  <c r="O36"/>
  <c r="O42"/>
  <c r="O6"/>
  <c r="O43"/>
  <c r="O12"/>
  <c r="O15"/>
  <c r="O11"/>
  <c r="O53"/>
  <c r="O10"/>
  <c r="O55"/>
  <c r="O57"/>
  <c r="O30"/>
  <c r="O39"/>
  <c r="O22"/>
  <c r="O16"/>
  <c r="O63"/>
  <c r="O34"/>
  <c r="O14"/>
  <c r="O17"/>
  <c r="O9"/>
  <c r="O5"/>
  <c r="O26"/>
  <c r="O46"/>
  <c r="O13"/>
  <c r="O21"/>
  <c r="O40"/>
  <c r="O8"/>
  <c r="O20"/>
  <c r="O56"/>
  <c r="O31"/>
  <c r="O7"/>
  <c r="O25"/>
  <c r="O29"/>
  <c r="O35"/>
  <c r="O54"/>
  <c r="O41"/>
  <c r="O50"/>
  <c r="O49" s="1"/>
  <c r="E49"/>
  <c r="E44"/>
  <c r="O45"/>
  <c r="F27"/>
  <c r="P28"/>
  <c r="P27" s="1"/>
  <c r="F18"/>
  <c r="P19"/>
  <c r="F61"/>
  <c r="P62"/>
  <c r="P61" s="1"/>
  <c r="O52"/>
  <c r="E51"/>
  <c r="E18"/>
  <c r="O19"/>
  <c r="O18" s="1"/>
  <c r="F58"/>
  <c r="P59"/>
  <c r="F32"/>
  <c r="P33"/>
  <c r="P32" s="1"/>
  <c r="P38"/>
  <c r="F37"/>
  <c r="E27"/>
  <c r="O28"/>
  <c r="O27" s="1"/>
  <c r="O62"/>
  <c r="E61"/>
  <c r="E47"/>
  <c r="O48"/>
  <c r="O47" s="1"/>
  <c r="P5"/>
  <c r="F4"/>
  <c r="F51"/>
  <c r="P52"/>
  <c r="P51" s="1"/>
  <c r="F47"/>
  <c r="P48"/>
  <c r="P47" s="1"/>
  <c r="O38"/>
  <c r="E37"/>
  <c r="E32"/>
  <c r="O33"/>
  <c r="E58"/>
  <c r="O59"/>
  <c r="O58" s="1"/>
  <c r="E23"/>
  <c r="O24"/>
  <c r="F49"/>
  <c r="P50"/>
  <c r="P49" s="1"/>
  <c r="F23"/>
  <c r="P24"/>
  <c r="F44"/>
  <c r="P45"/>
  <c r="P44" s="1"/>
  <c r="E4"/>
  <c r="P4" l="1"/>
  <c r="K4" s="1"/>
  <c r="P37"/>
  <c r="P23"/>
  <c r="P58"/>
  <c r="P18"/>
  <c r="K18" s="1"/>
  <c r="O44"/>
  <c r="J44" s="1"/>
  <c r="O51"/>
  <c r="O37"/>
  <c r="J37" s="1"/>
  <c r="O4"/>
  <c r="J4" s="1"/>
  <c r="O23"/>
  <c r="J23" s="1"/>
  <c r="O61"/>
  <c r="O32"/>
  <c r="J32" s="1"/>
  <c r="K58"/>
  <c r="G60"/>
  <c r="Q60" s="1"/>
  <c r="G52"/>
  <c r="G59"/>
  <c r="J49"/>
  <c r="K47"/>
  <c r="J61"/>
  <c r="J47"/>
  <c r="K51"/>
  <c r="K23"/>
  <c r="K44"/>
  <c r="K49"/>
  <c r="J58"/>
  <c r="P64"/>
  <c r="K32"/>
  <c r="G57"/>
  <c r="G13"/>
  <c r="G40"/>
  <c r="G36"/>
  <c r="G42"/>
  <c r="G43"/>
  <c r="G11"/>
  <c r="G6"/>
  <c r="G41"/>
  <c r="G17"/>
  <c r="G15"/>
  <c r="G14"/>
  <c r="G25"/>
  <c r="G9"/>
  <c r="G31"/>
  <c r="G12"/>
  <c r="G20"/>
  <c r="G34"/>
  <c r="G55"/>
  <c r="G22"/>
  <c r="G77"/>
  <c r="G63"/>
  <c r="G56"/>
  <c r="G10"/>
  <c r="G35"/>
  <c r="G53"/>
  <c r="G21"/>
  <c r="G39"/>
  <c r="G8"/>
  <c r="G54"/>
  <c r="G30"/>
  <c r="G26"/>
  <c r="G16"/>
  <c r="G29"/>
  <c r="G7"/>
  <c r="G46"/>
  <c r="G5"/>
  <c r="G48"/>
  <c r="G24"/>
  <c r="G62"/>
  <c r="G45"/>
  <c r="G33"/>
  <c r="G28"/>
  <c r="G19"/>
  <c r="G50"/>
  <c r="G38"/>
  <c r="J18"/>
  <c r="K61"/>
  <c r="K27"/>
  <c r="J27"/>
  <c r="E64"/>
  <c r="F64"/>
  <c r="K37"/>
  <c r="J51"/>
  <c r="Q39" l="1"/>
  <c r="Q22"/>
  <c r="Q29"/>
  <c r="Q54"/>
  <c r="Q21"/>
  <c r="Q56"/>
  <c r="Q55"/>
  <c r="Q31"/>
  <c r="Q15"/>
  <c r="Q11"/>
  <c r="Q40"/>
  <c r="Q16"/>
  <c r="Q8"/>
  <c r="Q53"/>
  <c r="Q63"/>
  <c r="Q34"/>
  <c r="Q9"/>
  <c r="Q17"/>
  <c r="Q43"/>
  <c r="Q13"/>
  <c r="Q7"/>
  <c r="Q46"/>
  <c r="Q26"/>
  <c r="Q35"/>
  <c r="Q20"/>
  <c r="Q25"/>
  <c r="Q41"/>
  <c r="Q42"/>
  <c r="Q57"/>
  <c r="Q30"/>
  <c r="Q10"/>
  <c r="Q12"/>
  <c r="Q14"/>
  <c r="Q6"/>
  <c r="Q36"/>
  <c r="O64"/>
  <c r="G18"/>
  <c r="Q19"/>
  <c r="G58"/>
  <c r="Q59"/>
  <c r="Q58" s="1"/>
  <c r="D4" i="119"/>
  <c r="F65" i="87"/>
  <c r="G27"/>
  <c r="Q28"/>
  <c r="Q27" s="1"/>
  <c r="G61"/>
  <c r="Q62"/>
  <c r="Q61" s="1"/>
  <c r="G4"/>
  <c r="Q5"/>
  <c r="J64"/>
  <c r="M4" i="119"/>
  <c r="Q38" i="87"/>
  <c r="G37"/>
  <c r="G32"/>
  <c r="Q33"/>
  <c r="Q32" s="1"/>
  <c r="G23"/>
  <c r="Q24"/>
  <c r="Q23" s="1"/>
  <c r="C4" i="119"/>
  <c r="E65" i="87"/>
  <c r="G49"/>
  <c r="Q50"/>
  <c r="Q49" s="1"/>
  <c r="G51"/>
  <c r="Q52"/>
  <c r="G47"/>
  <c r="Q48"/>
  <c r="Q47" s="1"/>
  <c r="G44"/>
  <c r="Q45"/>
  <c r="Q44" s="1"/>
  <c r="K64"/>
  <c r="N4" i="119"/>
  <c r="Q51" i="87" l="1"/>
  <c r="Q18"/>
  <c r="Q64" s="1"/>
  <c r="Q37"/>
  <c r="L37" s="1"/>
  <c r="Q4"/>
  <c r="L47"/>
  <c r="L49"/>
  <c r="L23"/>
  <c r="L27"/>
  <c r="L58"/>
  <c r="L44"/>
  <c r="L51"/>
  <c r="L32"/>
  <c r="L61"/>
  <c r="L18"/>
  <c r="L4"/>
  <c r="I4" i="119"/>
  <c r="N17"/>
  <c r="N16"/>
  <c r="G64" i="87"/>
  <c r="M17" i="119"/>
  <c r="H4"/>
  <c r="M16"/>
  <c r="C16"/>
  <c r="C27" s="1"/>
  <c r="C17"/>
  <c r="D17"/>
  <c r="D16"/>
  <c r="D27" s="1"/>
  <c r="E4" l="1"/>
  <c r="G65" i="87"/>
  <c r="H16" i="119"/>
  <c r="H27" s="1"/>
  <c r="M27"/>
  <c r="O4"/>
  <c r="L64" i="87"/>
  <c r="N27" i="119"/>
  <c r="I16"/>
  <c r="I27" s="1"/>
  <c r="H17"/>
  <c r="M30" s="1"/>
  <c r="M31" s="1"/>
  <c r="I17"/>
  <c r="N30" s="1"/>
  <c r="N31" s="1"/>
  <c r="J4" l="1"/>
  <c r="O17"/>
  <c r="O16"/>
  <c r="E16"/>
  <c r="E27" s="1"/>
  <c r="E17"/>
  <c r="O27" l="1"/>
  <c r="J16"/>
  <c r="J27" s="1"/>
  <c r="J17"/>
  <c r="O30" s="1"/>
  <c r="O31" s="1"/>
</calcChain>
</file>

<file path=xl/comments1.xml><?xml version="1.0" encoding="utf-8"?>
<comments xmlns="http://schemas.openxmlformats.org/spreadsheetml/2006/main">
  <authors>
    <author>Registered User</author>
  </authors>
  <commentList>
    <comment ref="I2" authorId="0">
      <text>
        <r>
          <rPr>
            <b/>
            <sz val="9"/>
            <color indexed="81"/>
            <rFont val="돋움"/>
            <family val="3"/>
            <charset val="129"/>
          </rPr>
          <t>도시지역은 100%
농어촌지역은 80~90%
도시주변지역은 90~95%
일부보급지역 50%</t>
        </r>
      </text>
    </comment>
  </commentList>
</comments>
</file>

<file path=xl/comments2.xml><?xml version="1.0" encoding="utf-8"?>
<comments xmlns="http://schemas.openxmlformats.org/spreadsheetml/2006/main">
  <authors>
    <author>my</author>
  </authors>
  <commentList>
    <comment ref="C17" authorId="0">
      <text>
        <r>
          <rPr>
            <b/>
            <sz val="9"/>
            <color indexed="81"/>
            <rFont val="Tahoma"/>
            <family val="2"/>
          </rPr>
          <t>my: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돋움"/>
            <family val="3"/>
            <charset val="129"/>
          </rPr>
          <t>내포신도시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인구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 xml:space="preserve">제외
</t>
        </r>
      </text>
    </comment>
  </commentList>
</comments>
</file>

<file path=xl/comments3.xml><?xml version="1.0" encoding="utf-8"?>
<comments xmlns="http://schemas.openxmlformats.org/spreadsheetml/2006/main">
  <authors>
    <author>개인</author>
  </authors>
  <commentList>
    <comment ref="AE29" authorId="0">
      <text>
        <r>
          <rPr>
            <b/>
            <sz val="9"/>
            <color indexed="81"/>
            <rFont val="돋움"/>
            <family val="3"/>
            <charset val="129"/>
          </rPr>
          <t>용연소규모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확인필요</t>
        </r>
      </text>
    </comment>
  </commentList>
</comments>
</file>

<file path=xl/comments4.xml><?xml version="1.0" encoding="utf-8"?>
<comments xmlns="http://schemas.openxmlformats.org/spreadsheetml/2006/main">
  <authors>
    <author>my</author>
  </authors>
  <commentList>
    <comment ref="C36" authorId="0">
      <text>
        <r>
          <rPr>
            <b/>
            <sz val="9"/>
            <color indexed="81"/>
            <rFont val="돋움"/>
            <family val="3"/>
            <charset val="129"/>
          </rPr>
          <t>내포신도시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인구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포함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^^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my</author>
  </authors>
  <commentList>
    <comment ref="C133" authorId="0">
      <text>
        <r>
          <rPr>
            <b/>
            <sz val="9"/>
            <color indexed="81"/>
            <rFont val="Tahoma"/>
            <family val="2"/>
          </rPr>
          <t>my: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돋움"/>
            <family val="3"/>
            <charset val="129"/>
          </rPr>
          <t>내포신도시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인구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 xml:space="preserve">제외
</t>
        </r>
      </text>
    </comment>
    <comment ref="O133" authorId="0">
      <text>
        <r>
          <rPr>
            <b/>
            <sz val="9"/>
            <color indexed="81"/>
            <rFont val="Tahoma"/>
            <family val="2"/>
          </rPr>
          <t>my: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돋움"/>
            <family val="3"/>
            <charset val="129"/>
          </rPr>
          <t>내포신도시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인구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 xml:space="preserve">제외
</t>
        </r>
      </text>
    </comment>
  </commentList>
</comments>
</file>

<file path=xl/sharedStrings.xml><?xml version="1.0" encoding="utf-8"?>
<sst xmlns="http://schemas.openxmlformats.org/spreadsheetml/2006/main" count="3379" uniqueCount="690">
  <si>
    <t>계</t>
    <phoneticPr fontId="2" type="noConversion"/>
  </si>
  <si>
    <t>급수인구</t>
    <phoneticPr fontId="2" type="noConversion"/>
  </si>
  <si>
    <t>합계</t>
    <phoneticPr fontId="2" type="noConversion"/>
  </si>
  <si>
    <t>2015년</t>
    <phoneticPr fontId="2" type="noConversion"/>
  </si>
  <si>
    <t>2020년</t>
    <phoneticPr fontId="2" type="noConversion"/>
  </si>
  <si>
    <t>읍면동</t>
    <phoneticPr fontId="2" type="noConversion"/>
  </si>
  <si>
    <t>리구분</t>
    <phoneticPr fontId="2" type="noConversion"/>
  </si>
  <si>
    <t>계획인구</t>
    <phoneticPr fontId="2" type="noConversion"/>
  </si>
  <si>
    <t>급수보급율</t>
    <phoneticPr fontId="2" type="noConversion"/>
  </si>
  <si>
    <t>비고</t>
    <phoneticPr fontId="2" type="noConversion"/>
  </si>
  <si>
    <t>갈산리</t>
  </si>
  <si>
    <t>산수리</t>
  </si>
  <si>
    <t>행산리</t>
  </si>
  <si>
    <t>일최대원단위</t>
    <phoneticPr fontId="2" type="noConversion"/>
  </si>
  <si>
    <t>일최대급수량</t>
    <phoneticPr fontId="2" type="noConversion"/>
  </si>
  <si>
    <t>배수지
(1단계)</t>
    <phoneticPr fontId="2" type="noConversion"/>
  </si>
  <si>
    <t>홍성군</t>
  </si>
  <si>
    <t>오관리</t>
  </si>
  <si>
    <t>대교리</t>
  </si>
  <si>
    <t>소향리</t>
  </si>
  <si>
    <t>월산리</t>
  </si>
  <si>
    <t>옥암리</t>
  </si>
  <si>
    <t>남장리</t>
  </si>
  <si>
    <t>학계리</t>
  </si>
  <si>
    <t>신성리</t>
  </si>
  <si>
    <t>송월리</t>
  </si>
  <si>
    <t>고암리</t>
  </si>
  <si>
    <t>내법리</t>
  </si>
  <si>
    <t>구룡리</t>
  </si>
  <si>
    <t>홍성읍</t>
  </si>
  <si>
    <t>홍성읍</t>
    <phoneticPr fontId="2" type="noConversion"/>
  </si>
  <si>
    <t>■ 홍성읍 보급율 및 급수인구</t>
    <phoneticPr fontId="12" type="noConversion"/>
  </si>
  <si>
    <t>2025년</t>
  </si>
  <si>
    <t>2030년</t>
  </si>
  <si>
    <t>2035년</t>
  </si>
  <si>
    <t>신진리</t>
  </si>
  <si>
    <t>광천리</t>
  </si>
  <si>
    <t>담산리</t>
  </si>
  <si>
    <t>가정리</t>
  </si>
  <si>
    <t>내죽리</t>
  </si>
  <si>
    <t>소암리</t>
  </si>
  <si>
    <t>매현리</t>
  </si>
  <si>
    <t>벽계리</t>
  </si>
  <si>
    <t>상정리</t>
  </si>
  <si>
    <t>옹암리</t>
  </si>
  <si>
    <t>운용리</t>
  </si>
  <si>
    <t>대평리</t>
  </si>
  <si>
    <t>월림리</t>
  </si>
  <si>
    <t>광천읍</t>
  </si>
  <si>
    <t>광천읍</t>
    <phoneticPr fontId="2" type="noConversion"/>
  </si>
  <si>
    <t>계</t>
  </si>
  <si>
    <t>■ 광천읍 보급율 및 급수인구</t>
    <phoneticPr fontId="12" type="noConversion"/>
  </si>
  <si>
    <t>홍북면</t>
  </si>
  <si>
    <t>홍북면</t>
    <phoneticPr fontId="2" type="noConversion"/>
  </si>
  <si>
    <t>중계리</t>
  </si>
  <si>
    <t>상하리</t>
  </si>
  <si>
    <t>봉신리</t>
  </si>
  <si>
    <t>내덕리</t>
  </si>
  <si>
    <t>신경리</t>
  </si>
  <si>
    <t>대동리</t>
  </si>
  <si>
    <t>석택리</t>
  </si>
  <si>
    <t>용산리</t>
  </si>
  <si>
    <t>신정리</t>
  </si>
  <si>
    <t>노은리</t>
  </si>
  <si>
    <t>대인리</t>
  </si>
  <si>
    <t>신경리</t>
    <phoneticPr fontId="2" type="noConversion"/>
  </si>
  <si>
    <t>월암리</t>
  </si>
  <si>
    <t>봉서리</t>
  </si>
  <si>
    <t>인산리</t>
  </si>
  <si>
    <t>가산리</t>
  </si>
  <si>
    <t>부평리</t>
  </si>
  <si>
    <t>덕정리</t>
  </si>
  <si>
    <t>용흥리</t>
  </si>
  <si>
    <t>송암리</t>
  </si>
  <si>
    <t>장성리</t>
  </si>
  <si>
    <t>신곡리</t>
  </si>
  <si>
    <t>죽림리</t>
  </si>
  <si>
    <t>화양리</t>
  </si>
  <si>
    <t>송강리</t>
  </si>
  <si>
    <t>금마면</t>
  </si>
  <si>
    <t>금마면</t>
    <phoneticPr fontId="2" type="noConversion"/>
  </si>
  <si>
    <t>■ 홍북면 보급율 및 급수인구</t>
    <phoneticPr fontId="12" type="noConversion"/>
  </si>
  <si>
    <t>■ 금마면 보급율 및 급수인구</t>
    <phoneticPr fontId="12" type="noConversion"/>
  </si>
  <si>
    <t>운월리</t>
  </si>
  <si>
    <t>월현리</t>
  </si>
  <si>
    <t>원천리</t>
  </si>
  <si>
    <t>홍원리</t>
  </si>
  <si>
    <t>화신리</t>
  </si>
  <si>
    <t>문당리</t>
  </si>
  <si>
    <t>금평리</t>
  </si>
  <si>
    <t>구정리</t>
  </si>
  <si>
    <t>신기리</t>
  </si>
  <si>
    <t>수란리</t>
  </si>
  <si>
    <t>금당리</t>
  </si>
  <si>
    <t>효학리</t>
  </si>
  <si>
    <t>대영리</t>
  </si>
  <si>
    <t>팔괘리</t>
  </si>
  <si>
    <t>홍동면</t>
  </si>
  <si>
    <t>홍동면</t>
    <phoneticPr fontId="2" type="noConversion"/>
  </si>
  <si>
    <t>`</t>
    <phoneticPr fontId="2" type="noConversion"/>
  </si>
  <si>
    <t>■ 홍동면 보급율 및 급수인구</t>
    <phoneticPr fontId="12" type="noConversion"/>
  </si>
  <si>
    <t>■ 장곡면 보급율 및 급수인구</t>
    <phoneticPr fontId="12" type="noConversion"/>
  </si>
  <si>
    <t>장곡면</t>
  </si>
  <si>
    <t>장곡면</t>
    <phoneticPr fontId="2" type="noConversion"/>
  </si>
  <si>
    <t>도산리</t>
  </si>
  <si>
    <t>신풍리</t>
  </si>
  <si>
    <t>화계리</t>
  </si>
  <si>
    <t>광성리</t>
  </si>
  <si>
    <t>오성리</t>
  </si>
  <si>
    <t>죽전리</t>
  </si>
  <si>
    <t>가송리</t>
  </si>
  <si>
    <t>신동리</t>
  </si>
  <si>
    <t>지정리</t>
  </si>
  <si>
    <t>월계리</t>
  </si>
  <si>
    <t>행정리</t>
  </si>
  <si>
    <t>천태리</t>
  </si>
  <si>
    <t>산성리</t>
  </si>
  <si>
    <t>옥계리</t>
  </si>
  <si>
    <t>대현리</t>
  </si>
  <si>
    <t>상송리</t>
  </si>
  <si>
    <t>은하면</t>
  </si>
  <si>
    <t>은하면</t>
    <phoneticPr fontId="2" type="noConversion"/>
  </si>
  <si>
    <t>■ 은하면 보급율 및 급수인구</t>
    <phoneticPr fontId="12" type="noConversion"/>
  </si>
  <si>
    <t>대천리</t>
  </si>
  <si>
    <t>유송리</t>
  </si>
  <si>
    <t>장곡리</t>
  </si>
  <si>
    <t>대율리</t>
  </si>
  <si>
    <t>금국리</t>
  </si>
  <si>
    <t>학산리</t>
  </si>
  <si>
    <t>목현리</t>
  </si>
  <si>
    <t>대판리</t>
  </si>
  <si>
    <t>덕실리</t>
  </si>
  <si>
    <t>화봉리</t>
  </si>
  <si>
    <t>장척리</t>
  </si>
  <si>
    <t>결성면</t>
  </si>
  <si>
    <t>결성면</t>
    <phoneticPr fontId="2" type="noConversion"/>
  </si>
  <si>
    <t>■ 결성면 보급율 및 급수인구</t>
    <phoneticPr fontId="12" type="noConversion"/>
  </si>
  <si>
    <t>읍내리</t>
  </si>
  <si>
    <t>성호리</t>
  </si>
  <si>
    <t>성남리</t>
  </si>
  <si>
    <t>금곡리</t>
  </si>
  <si>
    <t>성곡리</t>
  </si>
  <si>
    <t>무량리</t>
  </si>
  <si>
    <t>교항리</t>
  </si>
  <si>
    <t>용호리</t>
  </si>
  <si>
    <t>형산리</t>
  </si>
  <si>
    <t>이호리</t>
  </si>
  <si>
    <t>광리</t>
  </si>
  <si>
    <t>궁리</t>
  </si>
  <si>
    <t>상황리</t>
  </si>
  <si>
    <t>거차리</t>
  </si>
  <si>
    <t>어사리</t>
  </si>
  <si>
    <t>남당리</t>
  </si>
  <si>
    <t>신리</t>
  </si>
  <si>
    <t>양곡리</t>
  </si>
  <si>
    <t>판교리</t>
  </si>
  <si>
    <t>중리</t>
  </si>
  <si>
    <t>죽도리</t>
  </si>
  <si>
    <t>서부면</t>
  </si>
  <si>
    <t>서부면</t>
    <phoneticPr fontId="2" type="noConversion"/>
  </si>
  <si>
    <t>■ 서부면 보급율 및 급수인구</t>
    <phoneticPr fontId="12" type="noConversion"/>
  </si>
  <si>
    <t>상촌리</t>
  </si>
  <si>
    <t>내갈리</t>
  </si>
  <si>
    <t>신안리</t>
  </si>
  <si>
    <t>가곡리</t>
  </si>
  <si>
    <t>갈오리</t>
  </si>
  <si>
    <t>동산리</t>
  </si>
  <si>
    <t>쌍천리</t>
  </si>
  <si>
    <t>오두리</t>
  </si>
  <si>
    <t>부기리</t>
  </si>
  <si>
    <t>기산리</t>
  </si>
  <si>
    <t>동성리</t>
  </si>
  <si>
    <t>취생리</t>
  </si>
  <si>
    <t>운곡리</t>
  </si>
  <si>
    <t>와리</t>
  </si>
  <si>
    <t>대사리</t>
  </si>
  <si>
    <t>갈산면</t>
  </si>
  <si>
    <t>갈산면</t>
    <phoneticPr fontId="2" type="noConversion"/>
  </si>
  <si>
    <t>■ 갈산면 보급율 및 급수인구</t>
    <phoneticPr fontId="12" type="noConversion"/>
  </si>
  <si>
    <t>황곡리</t>
  </si>
  <si>
    <t>오봉리</t>
  </si>
  <si>
    <t>공리</t>
  </si>
  <si>
    <t>남산리</t>
  </si>
  <si>
    <t>장양리</t>
  </si>
  <si>
    <t>태봉리</t>
  </si>
  <si>
    <t>내현리</t>
  </si>
  <si>
    <t>대정리</t>
  </si>
  <si>
    <t>청광리</t>
  </si>
  <si>
    <t>마온리</t>
  </si>
  <si>
    <t>구항면</t>
  </si>
  <si>
    <t>구항면</t>
    <phoneticPr fontId="2" type="noConversion"/>
  </si>
  <si>
    <t>■ 구항면 보급율 및 급수인구</t>
    <phoneticPr fontId="12" type="noConversion"/>
  </si>
  <si>
    <t>2015년 인구 현황</t>
  </si>
  <si>
    <t>시군구</t>
  </si>
  <si>
    <t>읍면동</t>
  </si>
  <si>
    <t>법정리</t>
  </si>
  <si>
    <t>세대수</t>
  </si>
  <si>
    <t>인구수</t>
  </si>
  <si>
    <t>인구수(내포제외)</t>
    <phoneticPr fontId="2" type="noConversion"/>
  </si>
  <si>
    <t>배율</t>
    <phoneticPr fontId="2" type="noConversion"/>
  </si>
  <si>
    <t>자연적인구</t>
  </si>
  <si>
    <t>사회적인구</t>
  </si>
  <si>
    <t>홍성읍 옥암리 187</t>
  </si>
  <si>
    <t>홍성읍 오관리 477-1</t>
  </si>
  <si>
    <t>홍성읍 남장리 591</t>
  </si>
  <si>
    <t>홍성읍 고암리 668</t>
  </si>
  <si>
    <t>옥암지구</t>
    <phoneticPr fontId="2" type="noConversion"/>
  </si>
  <si>
    <t>오관구역</t>
    <phoneticPr fontId="2" type="noConversion"/>
  </si>
  <si>
    <t>남장지구</t>
    <phoneticPr fontId="2" type="noConversion"/>
  </si>
  <si>
    <t>역재방죽지구</t>
    <phoneticPr fontId="2" type="noConversion"/>
  </si>
  <si>
    <t>1단계</t>
    <phoneticPr fontId="2" type="noConversion"/>
  </si>
  <si>
    <t>2단계</t>
    <phoneticPr fontId="2" type="noConversion"/>
  </si>
  <si>
    <t>3단계</t>
  </si>
  <si>
    <t>4단계</t>
  </si>
  <si>
    <t>비고</t>
    <phoneticPr fontId="2" type="noConversion"/>
  </si>
  <si>
    <t>구항</t>
    <phoneticPr fontId="2" type="noConversion"/>
  </si>
  <si>
    <t>결성</t>
    <phoneticPr fontId="2" type="noConversion"/>
  </si>
  <si>
    <t>갈산</t>
    <phoneticPr fontId="2" type="noConversion"/>
  </si>
  <si>
    <t>갈산2</t>
    <phoneticPr fontId="2" type="noConversion"/>
  </si>
  <si>
    <t>은하</t>
    <phoneticPr fontId="2" type="noConversion"/>
  </si>
  <si>
    <t>홍동</t>
    <phoneticPr fontId="2" type="noConversion"/>
  </si>
  <si>
    <t>광천</t>
    <phoneticPr fontId="2" type="noConversion"/>
  </si>
  <si>
    <t>홍성1</t>
    <phoneticPr fontId="2" type="noConversion"/>
  </si>
  <si>
    <t>결성</t>
    <phoneticPr fontId="2" type="noConversion"/>
  </si>
  <si>
    <t>서부</t>
    <phoneticPr fontId="2" type="noConversion"/>
  </si>
  <si>
    <t>홍성읍</t>
    <phoneticPr fontId="2" type="noConversion"/>
  </si>
  <si>
    <t>광천읍</t>
    <phoneticPr fontId="2" type="noConversion"/>
  </si>
  <si>
    <t>홍북면</t>
    <phoneticPr fontId="2" type="noConversion"/>
  </si>
  <si>
    <t>금마면</t>
    <phoneticPr fontId="2" type="noConversion"/>
  </si>
  <si>
    <t>홍동면</t>
    <phoneticPr fontId="2" type="noConversion"/>
  </si>
  <si>
    <t>장곡면</t>
    <phoneticPr fontId="2" type="noConversion"/>
  </si>
  <si>
    <t>은하면</t>
    <phoneticPr fontId="2" type="noConversion"/>
  </si>
  <si>
    <t>결성면</t>
    <phoneticPr fontId="2" type="noConversion"/>
  </si>
  <si>
    <t>서부면</t>
    <phoneticPr fontId="2" type="noConversion"/>
  </si>
  <si>
    <t>갈산면</t>
    <phoneticPr fontId="2" type="noConversion"/>
  </si>
  <si>
    <t>계</t>
    <phoneticPr fontId="2" type="noConversion"/>
  </si>
  <si>
    <t>급수보급율</t>
    <phoneticPr fontId="2" type="noConversion"/>
  </si>
  <si>
    <t>구항</t>
    <phoneticPr fontId="2" type="noConversion"/>
  </si>
  <si>
    <t>구항면</t>
    <phoneticPr fontId="2" type="noConversion"/>
  </si>
  <si>
    <t>내포</t>
    <phoneticPr fontId="2" type="noConversion"/>
  </si>
  <si>
    <t>홍성2</t>
    <phoneticPr fontId="2" type="noConversion"/>
  </si>
  <si>
    <t>배수지
(기존)</t>
    <phoneticPr fontId="2" type="noConversion"/>
  </si>
  <si>
    <t>금곡리</t>
    <phoneticPr fontId="2" type="noConversion"/>
  </si>
  <si>
    <t>구항2</t>
    <phoneticPr fontId="2" type="noConversion"/>
  </si>
  <si>
    <t>오관1리</t>
    <phoneticPr fontId="2" type="noConversion"/>
  </si>
  <si>
    <t>오관2리</t>
  </si>
  <si>
    <t>오관3리</t>
  </si>
  <si>
    <t>오관4리</t>
  </si>
  <si>
    <t>오관5리</t>
  </si>
  <si>
    <t>오관6리</t>
  </si>
  <si>
    <t>오관7리</t>
  </si>
  <si>
    <t>오관8리</t>
  </si>
  <si>
    <t>오관9리</t>
  </si>
  <si>
    <t>오관10리</t>
  </si>
  <si>
    <t>오관11리</t>
  </si>
  <si>
    <t>오관12리</t>
  </si>
  <si>
    <t>오관13리</t>
  </si>
  <si>
    <t>대교1</t>
  </si>
  <si>
    <t>대교2</t>
  </si>
  <si>
    <t>대교3</t>
  </si>
  <si>
    <t>대교4</t>
  </si>
  <si>
    <t>소향1</t>
  </si>
  <si>
    <t>소향2</t>
  </si>
  <si>
    <t>소향3</t>
  </si>
  <si>
    <t>월산1</t>
  </si>
  <si>
    <t>월산2</t>
  </si>
  <si>
    <t>월산3</t>
  </si>
  <si>
    <t>월산4</t>
  </si>
  <si>
    <t>옥암1</t>
  </si>
  <si>
    <t>옥암2</t>
  </si>
  <si>
    <t>옥암3</t>
  </si>
  <si>
    <t>옥암4</t>
  </si>
  <si>
    <t>남장1</t>
  </si>
  <si>
    <t>남장2</t>
  </si>
  <si>
    <t>남장3</t>
  </si>
  <si>
    <t>남장4</t>
  </si>
  <si>
    <t>남장5</t>
  </si>
  <si>
    <t>남장6</t>
  </si>
  <si>
    <t>학계1</t>
  </si>
  <si>
    <t>학계2</t>
  </si>
  <si>
    <t>신성</t>
  </si>
  <si>
    <t>송월</t>
  </si>
  <si>
    <t>고암1</t>
  </si>
  <si>
    <t>고암2</t>
  </si>
  <si>
    <t>고암3</t>
  </si>
  <si>
    <t>고암4</t>
  </si>
  <si>
    <t>고암5</t>
  </si>
  <si>
    <t>고암6</t>
  </si>
  <si>
    <t>법수</t>
  </si>
  <si>
    <t>내기</t>
  </si>
  <si>
    <t>동구</t>
  </si>
  <si>
    <t>서구</t>
  </si>
  <si>
    <t>신진 1</t>
  </si>
  <si>
    <t>신진 2</t>
  </si>
  <si>
    <t>용  두</t>
  </si>
  <si>
    <t>장  현</t>
  </si>
  <si>
    <t>송  우</t>
  </si>
  <si>
    <t>다  진</t>
  </si>
  <si>
    <t>신  촌</t>
  </si>
  <si>
    <t>신랑 1</t>
  </si>
  <si>
    <t>신랑 2</t>
  </si>
  <si>
    <t>원  동</t>
  </si>
  <si>
    <t>신  동</t>
  </si>
  <si>
    <t>신  대</t>
  </si>
  <si>
    <t>원  촌</t>
  </si>
  <si>
    <t>삼  봉</t>
  </si>
  <si>
    <t>상  담</t>
  </si>
  <si>
    <t>중  담</t>
  </si>
  <si>
    <t>하  담</t>
  </si>
  <si>
    <t>가  정</t>
  </si>
  <si>
    <t>시  곡</t>
  </si>
  <si>
    <t>내  죽</t>
  </si>
  <si>
    <t>죽  전</t>
  </si>
  <si>
    <t>운  용</t>
  </si>
  <si>
    <t>대  평</t>
  </si>
  <si>
    <t>월  곡</t>
  </si>
  <si>
    <t>공  수</t>
  </si>
  <si>
    <t>죽  림</t>
  </si>
  <si>
    <t>빙  질</t>
  </si>
  <si>
    <t>소  용</t>
  </si>
  <si>
    <t>소  암</t>
  </si>
  <si>
    <t>매  현</t>
  </si>
  <si>
    <t>하  리</t>
  </si>
  <si>
    <t>선  암</t>
  </si>
  <si>
    <t>벽  계</t>
  </si>
  <si>
    <t>둔  전</t>
  </si>
  <si>
    <t>백  동</t>
  </si>
  <si>
    <t>덕  정</t>
  </si>
  <si>
    <t>상  정</t>
  </si>
  <si>
    <t>양  촌</t>
  </si>
  <si>
    <t>상  옹</t>
  </si>
  <si>
    <t>하  옹</t>
  </si>
  <si>
    <t>석  포</t>
  </si>
  <si>
    <t>노  동</t>
  </si>
  <si>
    <t>동  막</t>
  </si>
  <si>
    <t>홍  천</t>
  </si>
  <si>
    <t>상  산</t>
  </si>
  <si>
    <t>하  산</t>
  </si>
  <si>
    <t>지  동</t>
  </si>
  <si>
    <t>이  동</t>
  </si>
  <si>
    <t>서  력</t>
  </si>
  <si>
    <t>어  경</t>
  </si>
  <si>
    <t>요  덕</t>
  </si>
  <si>
    <t>동방송</t>
  </si>
  <si>
    <t>대지동</t>
  </si>
  <si>
    <t>택  리</t>
  </si>
  <si>
    <t>석  교</t>
  </si>
  <si>
    <t>용갈산</t>
  </si>
  <si>
    <t>정  두</t>
  </si>
  <si>
    <t>원갈산</t>
  </si>
  <si>
    <t>상유정</t>
  </si>
  <si>
    <t>하유정</t>
  </si>
  <si>
    <t>당  산</t>
  </si>
  <si>
    <t>주  봉</t>
  </si>
  <si>
    <t>상  리</t>
  </si>
  <si>
    <t>매  산</t>
  </si>
  <si>
    <t>신  사</t>
  </si>
  <si>
    <t>내  동</t>
  </si>
  <si>
    <t>인후원</t>
  </si>
  <si>
    <t>마  사</t>
  </si>
  <si>
    <t>봉  암</t>
  </si>
  <si>
    <t>인  흥</t>
  </si>
  <si>
    <t>석  산</t>
  </si>
  <si>
    <t>정  광</t>
  </si>
  <si>
    <t>가  야</t>
  </si>
  <si>
    <t>평  리</t>
  </si>
  <si>
    <t>상  봉</t>
  </si>
  <si>
    <t>용  당</t>
  </si>
  <si>
    <t>내  가</t>
  </si>
  <si>
    <t>고  정</t>
  </si>
  <si>
    <t>용  강</t>
  </si>
  <si>
    <t>구  암</t>
  </si>
  <si>
    <t>와  야</t>
  </si>
  <si>
    <t>천  변</t>
  </si>
  <si>
    <t>장  파</t>
  </si>
  <si>
    <t>당  곡</t>
  </si>
  <si>
    <t>신  곡</t>
  </si>
  <si>
    <t>배  양</t>
  </si>
  <si>
    <t>내  기</t>
  </si>
  <si>
    <t>화  전</t>
  </si>
  <si>
    <t>평  촌</t>
  </si>
  <si>
    <t>금  굴</t>
  </si>
  <si>
    <t>송  풍</t>
  </si>
  <si>
    <t>창  정</t>
  </si>
  <si>
    <t>상반월</t>
  </si>
  <si>
    <t>운  곡</t>
  </si>
  <si>
    <t>종  현</t>
  </si>
  <si>
    <t>개  월</t>
  </si>
  <si>
    <t>세  천</t>
  </si>
  <si>
    <t>중  원</t>
  </si>
  <si>
    <t>상  원</t>
  </si>
  <si>
    <t>하  원</t>
  </si>
  <si>
    <t>모  전</t>
  </si>
  <si>
    <t>문  산</t>
  </si>
  <si>
    <t>동  곡</t>
  </si>
  <si>
    <t>김  애</t>
  </si>
  <si>
    <t>상하중</t>
  </si>
  <si>
    <t>고  요</t>
  </si>
  <si>
    <t>송  정</t>
  </si>
  <si>
    <t>상  팔</t>
  </si>
  <si>
    <t>만  경</t>
  </si>
  <si>
    <t>반  교</t>
  </si>
  <si>
    <t>수  란</t>
  </si>
  <si>
    <t>산  양</t>
  </si>
  <si>
    <t>왕  지</t>
  </si>
  <si>
    <t>성  당</t>
  </si>
  <si>
    <t>상하금</t>
  </si>
  <si>
    <t>효  동</t>
  </si>
  <si>
    <t>학  계</t>
  </si>
  <si>
    <t>도산 1</t>
  </si>
  <si>
    <t>도산 2</t>
  </si>
  <si>
    <t>신풍 1</t>
  </si>
  <si>
    <t>신풍 2</t>
  </si>
  <si>
    <t>신풍 3</t>
  </si>
  <si>
    <t>화계 1</t>
  </si>
  <si>
    <t>화계 2</t>
  </si>
  <si>
    <t>광성 1</t>
  </si>
  <si>
    <t>광성 2</t>
  </si>
  <si>
    <t>광성 3</t>
  </si>
  <si>
    <t>가송 1</t>
  </si>
  <si>
    <t>가송 2</t>
  </si>
  <si>
    <t>지정 1</t>
  </si>
  <si>
    <t>지정 2</t>
  </si>
  <si>
    <t>월계 1</t>
  </si>
  <si>
    <t>월계 2</t>
  </si>
  <si>
    <t>행정 1</t>
  </si>
  <si>
    <t>행정 2</t>
  </si>
  <si>
    <t>천태 1</t>
  </si>
  <si>
    <t>천태 2</t>
  </si>
  <si>
    <t>산성 1</t>
  </si>
  <si>
    <t>산성 2</t>
  </si>
  <si>
    <t>옥계 1</t>
  </si>
  <si>
    <t>옥계 2</t>
  </si>
  <si>
    <t>대현 1</t>
  </si>
  <si>
    <t>대현 2</t>
  </si>
  <si>
    <t>상송 1</t>
  </si>
  <si>
    <t>상송 2</t>
  </si>
  <si>
    <t>상송 3</t>
  </si>
  <si>
    <t>대  천</t>
  </si>
  <si>
    <t>합  천</t>
  </si>
  <si>
    <t>월  실</t>
  </si>
  <si>
    <t>장  촌</t>
  </si>
  <si>
    <t>상하국</t>
  </si>
  <si>
    <t>금  리</t>
  </si>
  <si>
    <t>학  동</t>
  </si>
  <si>
    <t>거  산</t>
  </si>
  <si>
    <t>내  남</t>
  </si>
  <si>
    <t>백  인</t>
  </si>
  <si>
    <t>대  판</t>
  </si>
  <si>
    <t>덕  실</t>
  </si>
  <si>
    <t>구  동</t>
  </si>
  <si>
    <t>상  가</t>
  </si>
  <si>
    <t>야  동</t>
  </si>
  <si>
    <t>중  가</t>
  </si>
  <si>
    <t>하  가</t>
  </si>
  <si>
    <t>장  척</t>
  </si>
  <si>
    <t>중  리</t>
  </si>
  <si>
    <t>포  항</t>
  </si>
  <si>
    <t>좌우촌</t>
  </si>
  <si>
    <t>교  촌</t>
  </si>
  <si>
    <t>후청동</t>
  </si>
  <si>
    <t>가  곡</t>
  </si>
  <si>
    <t>원성호</t>
  </si>
  <si>
    <t>신  리</t>
  </si>
  <si>
    <t>해  동</t>
  </si>
  <si>
    <t>원  천</t>
  </si>
  <si>
    <t>원금곡</t>
  </si>
  <si>
    <t>원성곡</t>
  </si>
  <si>
    <t>박  철</t>
  </si>
  <si>
    <t>원무량</t>
  </si>
  <si>
    <t>역  촌</t>
  </si>
  <si>
    <t>자은동</t>
  </si>
  <si>
    <t>서지동</t>
  </si>
  <si>
    <t>원교항</t>
  </si>
  <si>
    <t>용  동</t>
  </si>
  <si>
    <t>덕  우</t>
  </si>
  <si>
    <t>두지동</t>
  </si>
  <si>
    <t>평  산</t>
  </si>
  <si>
    <t>원형산</t>
  </si>
  <si>
    <t>구수동</t>
  </si>
  <si>
    <t>주  교</t>
  </si>
  <si>
    <t>산수동</t>
  </si>
  <si>
    <t>중  촌</t>
  </si>
  <si>
    <t>하  촌</t>
  </si>
  <si>
    <t>소  리</t>
  </si>
  <si>
    <t>중  광</t>
  </si>
  <si>
    <t>산  막</t>
  </si>
  <si>
    <t>원  당</t>
  </si>
  <si>
    <t>상  황</t>
  </si>
  <si>
    <t>속  동</t>
  </si>
  <si>
    <t>거  차</t>
  </si>
  <si>
    <t>장  동</t>
  </si>
  <si>
    <t>송  촌</t>
  </si>
  <si>
    <t>어  사</t>
  </si>
  <si>
    <t>남  당</t>
  </si>
  <si>
    <t>소  도</t>
  </si>
  <si>
    <t>안흥동</t>
  </si>
  <si>
    <t>판  교</t>
  </si>
  <si>
    <t>묵  동</t>
  </si>
  <si>
    <t>수룡동</t>
  </si>
  <si>
    <t>능  동</t>
  </si>
  <si>
    <t>대흥동</t>
  </si>
  <si>
    <t>원중리</t>
  </si>
  <si>
    <t>상  촌</t>
  </si>
  <si>
    <t>내  갈</t>
  </si>
  <si>
    <t>다  산</t>
  </si>
  <si>
    <t>안  악</t>
  </si>
  <si>
    <t>구  성</t>
  </si>
  <si>
    <t>노  상</t>
  </si>
  <si>
    <t>신  기</t>
  </si>
  <si>
    <t>목  과</t>
  </si>
  <si>
    <t>압  곡</t>
  </si>
  <si>
    <t>원  와</t>
  </si>
  <si>
    <t>사  혜</t>
  </si>
  <si>
    <t>오  두</t>
  </si>
  <si>
    <t>진  죽</t>
  </si>
  <si>
    <t>부  기</t>
  </si>
  <si>
    <t>산  직</t>
  </si>
  <si>
    <t>사  천</t>
  </si>
  <si>
    <t>성  촌</t>
  </si>
  <si>
    <t>운  정</t>
  </si>
  <si>
    <t>황  곡</t>
  </si>
  <si>
    <t>하  대</t>
  </si>
  <si>
    <t>오  봉</t>
  </si>
  <si>
    <t>봉  지</t>
  </si>
  <si>
    <t>공  리</t>
  </si>
  <si>
    <t>화  리</t>
  </si>
  <si>
    <t>장  양</t>
  </si>
  <si>
    <t>벌  리</t>
  </si>
  <si>
    <t>태  봉</t>
  </si>
  <si>
    <t>외  중</t>
  </si>
  <si>
    <t>내  현</t>
  </si>
  <si>
    <t>화  산</t>
  </si>
  <si>
    <t>발  현</t>
  </si>
  <si>
    <t>지  석</t>
  </si>
  <si>
    <t>척  괴</t>
  </si>
  <si>
    <t>청  광</t>
  </si>
  <si>
    <t>소  반</t>
  </si>
  <si>
    <t>마  온</t>
  </si>
  <si>
    <t>온  요</t>
  </si>
  <si>
    <t>2014년 인구</t>
    <phoneticPr fontId="2" type="noConversion"/>
  </si>
  <si>
    <t>세대수</t>
    <phoneticPr fontId="2" type="noConversion"/>
  </si>
  <si>
    <t>남</t>
    <phoneticPr fontId="2" type="noConversion"/>
  </si>
  <si>
    <t>여</t>
    <phoneticPr fontId="2" type="noConversion"/>
  </si>
  <si>
    <t>구분</t>
    <phoneticPr fontId="2" type="noConversion"/>
  </si>
  <si>
    <t>인구수</t>
    <phoneticPr fontId="2" type="noConversion"/>
  </si>
  <si>
    <t>내포제외</t>
    <phoneticPr fontId="2" type="noConversion"/>
  </si>
  <si>
    <t>2015년 인구</t>
    <phoneticPr fontId="2" type="noConversion"/>
  </si>
  <si>
    <t>2015년 인구보정</t>
    <phoneticPr fontId="2" type="noConversion"/>
  </si>
  <si>
    <t>홍성군</t>
    <phoneticPr fontId="2" type="noConversion"/>
  </si>
  <si>
    <t>홍성읍</t>
    <phoneticPr fontId="2" type="noConversion"/>
  </si>
  <si>
    <t>광천읍</t>
    <phoneticPr fontId="2" type="noConversion"/>
  </si>
  <si>
    <t>홍북면</t>
    <phoneticPr fontId="2" type="noConversion"/>
  </si>
  <si>
    <t>금마면</t>
    <phoneticPr fontId="2" type="noConversion"/>
  </si>
  <si>
    <t>홍동면</t>
    <phoneticPr fontId="2" type="noConversion"/>
  </si>
  <si>
    <t>장곡면</t>
    <phoneticPr fontId="2" type="noConversion"/>
  </si>
  <si>
    <t>은하면</t>
    <phoneticPr fontId="2" type="noConversion"/>
  </si>
  <si>
    <t>결성면</t>
    <phoneticPr fontId="2" type="noConversion"/>
  </si>
  <si>
    <t>서부면</t>
    <phoneticPr fontId="2" type="noConversion"/>
  </si>
  <si>
    <t>갈산면</t>
    <phoneticPr fontId="2" type="noConversion"/>
  </si>
  <si>
    <t>구항면</t>
    <phoneticPr fontId="2" type="noConversion"/>
  </si>
  <si>
    <t>구분</t>
    <phoneticPr fontId="2" type="noConversion"/>
  </si>
  <si>
    <t>외국인</t>
    <phoneticPr fontId="2" type="noConversion"/>
  </si>
  <si>
    <t>계</t>
    <phoneticPr fontId="2" type="noConversion"/>
  </si>
  <si>
    <t>남</t>
    <phoneticPr fontId="2" type="noConversion"/>
  </si>
  <si>
    <t>여</t>
    <phoneticPr fontId="2" type="noConversion"/>
  </si>
  <si>
    <t>내포포함</t>
    <phoneticPr fontId="2" type="noConversion"/>
  </si>
  <si>
    <t>마을상수도</t>
    <phoneticPr fontId="2" type="noConversion"/>
  </si>
  <si>
    <t>소규모급수</t>
    <phoneticPr fontId="2" type="noConversion"/>
  </si>
  <si>
    <t>마을상수도</t>
    <phoneticPr fontId="2" type="noConversion"/>
  </si>
  <si>
    <t>중담2</t>
    <phoneticPr fontId="2" type="noConversion"/>
  </si>
  <si>
    <t>신곡2</t>
    <phoneticPr fontId="2" type="noConversion"/>
  </si>
  <si>
    <t>고정1, 고정2</t>
    <phoneticPr fontId="2" type="noConversion"/>
  </si>
  <si>
    <t>산성2반, 수문</t>
    <phoneticPr fontId="2" type="noConversion"/>
  </si>
  <si>
    <t>산성1반</t>
    <phoneticPr fontId="2" type="noConversion"/>
  </si>
  <si>
    <t>월계</t>
    <phoneticPr fontId="2" type="noConversion"/>
  </si>
  <si>
    <t>월산</t>
    <phoneticPr fontId="2" type="noConversion"/>
  </si>
  <si>
    <t>학계1</t>
    <phoneticPr fontId="2" type="noConversion"/>
  </si>
  <si>
    <t>상담</t>
    <phoneticPr fontId="2" type="noConversion"/>
  </si>
  <si>
    <t>선암</t>
    <phoneticPr fontId="2" type="noConversion"/>
  </si>
  <si>
    <t>벽계</t>
    <phoneticPr fontId="2" type="noConversion"/>
  </si>
  <si>
    <t>원갈산</t>
    <phoneticPr fontId="2" type="noConversion"/>
  </si>
  <si>
    <t>상유정</t>
    <phoneticPr fontId="2" type="noConversion"/>
  </si>
  <si>
    <t>하유정</t>
    <phoneticPr fontId="2" type="noConversion"/>
  </si>
  <si>
    <t>상리</t>
    <phoneticPr fontId="2" type="noConversion"/>
  </si>
  <si>
    <t>신사</t>
    <phoneticPr fontId="2" type="noConversion"/>
  </si>
  <si>
    <t>정광1, 정광2</t>
    <phoneticPr fontId="2" type="noConversion"/>
  </si>
  <si>
    <t>인흥</t>
    <phoneticPr fontId="2" type="noConversion"/>
  </si>
  <si>
    <t>당곡</t>
    <phoneticPr fontId="2" type="noConversion"/>
  </si>
  <si>
    <t>마사</t>
    <phoneticPr fontId="2" type="noConversion"/>
  </si>
  <si>
    <t>금굴</t>
    <phoneticPr fontId="2" type="noConversion"/>
  </si>
  <si>
    <t>용당</t>
    <phoneticPr fontId="2" type="noConversion"/>
  </si>
  <si>
    <t>송강</t>
    <phoneticPr fontId="2" type="noConversion"/>
  </si>
  <si>
    <t>봉암</t>
    <phoneticPr fontId="2" type="noConversion"/>
  </si>
  <si>
    <t>구암</t>
    <phoneticPr fontId="2" type="noConversion"/>
  </si>
  <si>
    <t>내기1, 내기2</t>
    <phoneticPr fontId="2" type="noConversion"/>
  </si>
  <si>
    <t>평촌</t>
    <phoneticPr fontId="2" type="noConversion"/>
  </si>
  <si>
    <t>신촌</t>
    <phoneticPr fontId="2" type="noConversion"/>
  </si>
  <si>
    <t>화전</t>
    <phoneticPr fontId="2" type="noConversion"/>
  </si>
  <si>
    <t>와야</t>
    <phoneticPr fontId="2" type="noConversion"/>
  </si>
  <si>
    <t>장파</t>
    <phoneticPr fontId="2" type="noConversion"/>
  </si>
  <si>
    <t>석산</t>
    <phoneticPr fontId="2" type="noConversion"/>
  </si>
  <si>
    <t>세천</t>
    <phoneticPr fontId="2" type="noConversion"/>
  </si>
  <si>
    <t>왕지</t>
    <phoneticPr fontId="2" type="noConversion"/>
  </si>
  <si>
    <t>대현2구</t>
    <phoneticPr fontId="2" type="noConversion"/>
  </si>
  <si>
    <t>옥계2</t>
    <phoneticPr fontId="2" type="noConversion"/>
  </si>
  <si>
    <t>옥계1</t>
    <phoneticPr fontId="2" type="noConversion"/>
  </si>
  <si>
    <t>광성3</t>
    <phoneticPr fontId="2" type="noConversion"/>
  </si>
  <si>
    <t>광성1</t>
    <phoneticPr fontId="2" type="noConversion"/>
  </si>
  <si>
    <t>광성2</t>
    <phoneticPr fontId="2" type="noConversion"/>
  </si>
  <si>
    <t>월계2</t>
    <phoneticPr fontId="2" type="noConversion"/>
  </si>
  <si>
    <t>월계1</t>
    <phoneticPr fontId="2" type="noConversion"/>
  </si>
  <si>
    <t>꽃바위</t>
    <phoneticPr fontId="2" type="noConversion"/>
  </si>
  <si>
    <t>천태2</t>
    <phoneticPr fontId="2" type="noConversion"/>
  </si>
  <si>
    <t>행정2</t>
    <phoneticPr fontId="2" type="noConversion"/>
  </si>
  <si>
    <t>행정1</t>
    <phoneticPr fontId="2" type="noConversion"/>
  </si>
  <si>
    <t>대현1구</t>
    <phoneticPr fontId="2" type="noConversion"/>
  </si>
  <si>
    <t>신풍</t>
    <phoneticPr fontId="2" type="noConversion"/>
  </si>
  <si>
    <t>평티</t>
    <phoneticPr fontId="2" type="noConversion"/>
  </si>
  <si>
    <t>용연, 명동</t>
    <phoneticPr fontId="2" type="noConversion"/>
  </si>
  <si>
    <t>송촌</t>
    <phoneticPr fontId="2" type="noConversion"/>
  </si>
  <si>
    <t>신리</t>
    <phoneticPr fontId="2" type="noConversion"/>
  </si>
  <si>
    <t>산막1</t>
    <phoneticPr fontId="2" type="noConversion"/>
  </si>
  <si>
    <t>상황</t>
    <phoneticPr fontId="2" type="noConversion"/>
  </si>
  <si>
    <t>소리</t>
    <phoneticPr fontId="2" type="noConversion"/>
  </si>
  <si>
    <t>중광</t>
    <phoneticPr fontId="2" type="noConversion"/>
  </si>
  <si>
    <t>죽도</t>
    <phoneticPr fontId="2" type="noConversion"/>
  </si>
  <si>
    <t>산막2</t>
    <phoneticPr fontId="2" type="noConversion"/>
  </si>
  <si>
    <t>노상</t>
    <phoneticPr fontId="2" type="noConversion"/>
  </si>
  <si>
    <t>부기</t>
    <phoneticPr fontId="2" type="noConversion"/>
  </si>
  <si>
    <t>동산</t>
    <phoneticPr fontId="2" type="noConversion"/>
  </si>
  <si>
    <t>대사</t>
    <phoneticPr fontId="2" type="noConversion"/>
  </si>
  <si>
    <t>산직</t>
    <phoneticPr fontId="2" type="noConversion"/>
  </si>
  <si>
    <t>동막1, 동막2</t>
    <phoneticPr fontId="2" type="noConversion"/>
  </si>
  <si>
    <t>신곡</t>
    <phoneticPr fontId="2" type="noConversion"/>
  </si>
  <si>
    <t>운정</t>
    <phoneticPr fontId="2" type="noConversion"/>
  </si>
  <si>
    <t>안악</t>
    <phoneticPr fontId="2" type="noConversion"/>
  </si>
  <si>
    <t>신기2</t>
    <phoneticPr fontId="2" type="noConversion"/>
  </si>
  <si>
    <t>신기1</t>
    <phoneticPr fontId="2" type="noConversion"/>
  </si>
  <si>
    <t>구성</t>
    <phoneticPr fontId="2" type="noConversion"/>
  </si>
  <si>
    <t>동곡</t>
    <phoneticPr fontId="2" type="noConversion"/>
  </si>
  <si>
    <t>사천</t>
    <phoneticPr fontId="2" type="noConversion"/>
  </si>
  <si>
    <t>다산</t>
    <phoneticPr fontId="2" type="noConversion"/>
  </si>
  <si>
    <t>화리</t>
    <phoneticPr fontId="2" type="noConversion"/>
  </si>
  <si>
    <t>벌리</t>
    <phoneticPr fontId="2" type="noConversion"/>
  </si>
  <si>
    <t>화산</t>
    <phoneticPr fontId="2" type="noConversion"/>
  </si>
  <si>
    <t>지석</t>
    <phoneticPr fontId="2" type="noConversion"/>
  </si>
  <si>
    <t>소반</t>
    <phoneticPr fontId="2" type="noConversion"/>
  </si>
  <si>
    <t>내현</t>
    <phoneticPr fontId="2" type="noConversion"/>
  </si>
  <si>
    <t>대정</t>
    <phoneticPr fontId="2" type="noConversion"/>
  </si>
  <si>
    <t>묵동1, 묵동2</t>
    <phoneticPr fontId="2" type="noConversion"/>
  </si>
  <si>
    <t>온요1, 온요2</t>
    <phoneticPr fontId="2" type="noConversion"/>
  </si>
  <si>
    <t>청광1, 청광2</t>
    <phoneticPr fontId="2" type="noConversion"/>
  </si>
  <si>
    <t>마온</t>
    <phoneticPr fontId="2" type="noConversion"/>
  </si>
  <si>
    <t>외중</t>
    <phoneticPr fontId="2" type="noConversion"/>
  </si>
  <si>
    <t>발현</t>
    <phoneticPr fontId="2" type="noConversion"/>
  </si>
  <si>
    <t>미보급</t>
    <phoneticPr fontId="2" type="noConversion"/>
  </si>
  <si>
    <t>2단계 시설확충</t>
    <phoneticPr fontId="2" type="noConversion"/>
  </si>
  <si>
    <t>관로현황상 급수구역</t>
    <phoneticPr fontId="2" type="noConversion"/>
  </si>
  <si>
    <t>존치</t>
    <phoneticPr fontId="2" type="noConversion"/>
  </si>
  <si>
    <t>2단계 시설확충</t>
    <phoneticPr fontId="2" type="noConversion"/>
  </si>
  <si>
    <t>전환</t>
    <phoneticPr fontId="2" type="noConversion"/>
  </si>
  <si>
    <t>전환</t>
    <phoneticPr fontId="2" type="noConversion"/>
  </si>
  <si>
    <t>2단계 시설확충</t>
    <phoneticPr fontId="2" type="noConversion"/>
  </si>
  <si>
    <t>전환</t>
    <phoneticPr fontId="2" type="noConversion"/>
  </si>
  <si>
    <t>장곡지방상수도</t>
    <phoneticPr fontId="2" type="noConversion"/>
  </si>
  <si>
    <t>전환</t>
    <phoneticPr fontId="2" type="noConversion"/>
  </si>
  <si>
    <t>마을상수도 전환, 소규모 존치</t>
    <phoneticPr fontId="2" type="noConversion"/>
  </si>
  <si>
    <t>관로현황상 미급수구역임. 확인 필요</t>
    <phoneticPr fontId="2" type="noConversion"/>
  </si>
  <si>
    <t>죽도지방상수도</t>
    <phoneticPr fontId="2" type="noConversion"/>
  </si>
  <si>
    <t>2단계 시설확충</t>
    <phoneticPr fontId="2" type="noConversion"/>
  </si>
  <si>
    <t>일부급수, 서부지방상수도</t>
    <phoneticPr fontId="2" type="noConversion"/>
  </si>
  <si>
    <t>서부지방상수도</t>
    <phoneticPr fontId="2" type="noConversion"/>
  </si>
  <si>
    <t>3단계 시설확충</t>
    <phoneticPr fontId="2" type="noConversion"/>
  </si>
  <si>
    <t>물복지사업</t>
    <phoneticPr fontId="2" type="noConversion"/>
  </si>
  <si>
    <t>일부급수, 2단계 시설확충</t>
    <phoneticPr fontId="2" type="noConversion"/>
  </si>
  <si>
    <t>일부급수</t>
    <phoneticPr fontId="2" type="noConversion"/>
  </si>
  <si>
    <t>물복지사업</t>
    <phoneticPr fontId="2" type="noConversion"/>
  </si>
  <si>
    <t>구항지방상수도</t>
    <phoneticPr fontId="2" type="noConversion"/>
  </si>
  <si>
    <t>일부급수, 구항지방상수도</t>
    <phoneticPr fontId="2" type="noConversion"/>
  </si>
  <si>
    <t>구항지방상수도</t>
    <phoneticPr fontId="2" type="noConversion"/>
  </si>
  <si>
    <t>물복지사업</t>
    <phoneticPr fontId="2" type="noConversion"/>
  </si>
  <si>
    <t>서부지방상수도,2단계 시설확충</t>
    <phoneticPr fontId="2" type="noConversion"/>
  </si>
  <si>
    <t>관로현황상 미급수구역이나 급수구역으로 확인됨</t>
    <phoneticPr fontId="2" type="noConversion"/>
  </si>
  <si>
    <t>관로현황상 미급수구역이나 급수구역으로 확인됨</t>
    <phoneticPr fontId="2" type="noConversion"/>
  </si>
  <si>
    <t>■ 읍면지역 보급율 및 급수인구</t>
    <phoneticPr fontId="12" type="noConversion"/>
  </si>
  <si>
    <t>■ 내포신도시지역 보급율 및 급수인구</t>
    <phoneticPr fontId="12" type="noConversion"/>
  </si>
  <si>
    <t>■ 홍성군 전체(읍면지역+내포신도시지역) 보급율 및 급수인구</t>
    <phoneticPr fontId="12" type="noConversion"/>
  </si>
  <si>
    <t>홍성역세권 도시개발사업</t>
    <phoneticPr fontId="2" type="noConversion"/>
  </si>
  <si>
    <t>홍성읍 고암리, 대교리 일원</t>
    <phoneticPr fontId="2" type="noConversion"/>
  </si>
</sst>
</file>

<file path=xl/styles.xml><?xml version="1.0" encoding="utf-8"?>
<styleSheet xmlns="http://schemas.openxmlformats.org/spreadsheetml/2006/main">
  <numFmts count="50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_ * #,##0_ ;_ * \-#,##0_ ;_ * &quot;-&quot;_ ;_ @_ "/>
    <numFmt numFmtId="178" formatCode="_ * #,##0.00_ ;_ * \-#,##0.00_ ;_ * &quot;-&quot;??_ ;_ @_ "/>
    <numFmt numFmtId="179" formatCode="_(&quot;$&quot;* #,##0.00_);_(&quot;$&quot;* \(#,##0.00\);_(&quot;$&quot;* &quot;-&quot;??_);_(@_)"/>
    <numFmt numFmtId="180" formatCode="#,##0.00_ "/>
    <numFmt numFmtId="181" formatCode="#."/>
    <numFmt numFmtId="182" formatCode="#.00"/>
    <numFmt numFmtId="183" formatCode="#,##0;[Red]&quot;-&quot;#,##0"/>
    <numFmt numFmtId="184" formatCode="0.00\ &quot;)&quot;"/>
    <numFmt numFmtId="185" formatCode="0.00\ &quot;)]&quot;"/>
    <numFmt numFmtId="186" formatCode="0.000\ &quot;²&quot;"/>
    <numFmt numFmtId="187" formatCode="&quot;(&quot;\ 0.00"/>
    <numFmt numFmtId="188" formatCode="&quot;[(&quot;\ 0.00"/>
    <numFmt numFmtId="189" formatCode="_ * #,##0_ ;_ * &quot;₩&quot;&quot;₩&quot;&quot;₩&quot;&quot;₩&quot;\-#,##0_ ;_ * &quot;-&quot;_ ;_ @_ "/>
    <numFmt numFmtId="190" formatCode="#,##0.000000000;[Red]\-#,##0.000000000"/>
    <numFmt numFmtId="191" formatCode="&quot;1 : &quot;0.0"/>
    <numFmt numFmtId="192" formatCode="_ &quot;₩&quot;* #,##0_ ;_ &quot;₩&quot;* &quot;₩&quot;\!\-#,##0_ ;_ &quot;₩&quot;* &quot;-&quot;_ ;_ @_ "/>
    <numFmt numFmtId="193" formatCode="_ &quot;₩&quot;* #,##0.00_ ;_ &quot;₩&quot;* &quot;₩&quot;\!\-#,##0.00_ ;_ &quot;₩&quot;* &quot;-&quot;??_ ;_ @_ "/>
    <numFmt numFmtId="194" formatCode="%#.00"/>
    <numFmt numFmtId="195" formatCode="_ * #,##0.00_ ;_ * &quot;₩&quot;\!\-#,##0.00_ ;_ * &quot;-&quot;??_ ;_ @_ "/>
    <numFmt numFmtId="196" formatCode="#,##0."/>
    <numFmt numFmtId="197" formatCode="yyyy&quot;年&quot;&quot;₩&quot;&quot;₩&quot;&quot;₩&quot;&quot;₩&quot;\ mm&quot;月&quot;&quot;₩&quot;&quot;₩&quot;&quot;₩&quot;&quot;₩&quot;\ dd&quot;日&quot;"/>
    <numFmt numFmtId="198" formatCode="\$#.00"/>
    <numFmt numFmtId="199" formatCode="&quot;$&quot;#,##0_);[Red]\(&quot;$&quot;#,##0\)"/>
    <numFmt numFmtId="200" formatCode="&quot;₩&quot;\!\$#,##0&quot;₩&quot;\!\ ;&quot;₩&quot;\!\(&quot;₩&quot;\!\$#,##0&quot;₩&quot;\!\)"/>
    <numFmt numFmtId="201" formatCode="#,##0.0000000;[Red]&quot;-&quot;#,##0.0000000"/>
    <numFmt numFmtId="202" formatCode="_-* #,##0\ _D_M_-;\-* #,##0\ _D_M_-;_-* &quot;-&quot;\ _D_M_-;_-@_-"/>
    <numFmt numFmtId="203" formatCode="_-* #,##0.00\ _D_M_-;\-* #,##0.00\ _D_M_-;_-* &quot;-&quot;??\ _D_M_-;_-@_-"/>
    <numFmt numFmtId="204" formatCode="#,##0.000000000;[Red]&quot;-&quot;#,##0.000000000"/>
    <numFmt numFmtId="205" formatCode="0\ &quot;EA&quot;"/>
    <numFmt numFmtId="206" formatCode="\$#."/>
    <numFmt numFmtId="207" formatCode="#,000"/>
    <numFmt numFmtId="208" formatCode="&quot;₩&quot;#,##0;&quot;₩&quot;&quot;₩&quot;&quot;₩&quot;&quot;₩&quot;\-#,##0"/>
    <numFmt numFmtId="209" formatCode="0\ &quot;t&quot;"/>
    <numFmt numFmtId="210" formatCode="_-* #,##0\ &quot;DM&quot;_-;\-* #,##0\ &quot;DM&quot;_-;_-* &quot;-&quot;\ &quot;DM&quot;_-;_-@_-"/>
    <numFmt numFmtId="211" formatCode="#,##0.0000"/>
    <numFmt numFmtId="212" formatCode="&quot;₩&quot;#,##0;&quot;₩&quot;&quot;₩&quot;&quot;₩&quot;\-#,##0"/>
    <numFmt numFmtId="213" formatCode="_ * #,##0_ ;_ * &quot;₩&quot;&quot;₩&quot;&quot;₩&quot;&quot;₩&quot;&quot;₩&quot;&quot;₩&quot;&quot;₩&quot;&quot;₩&quot;\-#,##0_ ;_ * &quot;-&quot;_ ;_ @_ "/>
    <numFmt numFmtId="214" formatCode="&quot;$&quot;#,##0.0000_);&quot;₩&quot;&quot;₩&quot;&quot;₩&quot;&quot;₩&quot;&quot;₩&quot;&quot;₩&quot;&quot;₩&quot;&quot;₩&quot;\(&quot;$&quot;#,##0.0000&quot;₩&quot;&quot;₩&quot;&quot;₩&quot;&quot;₩&quot;&quot;₩&quot;&quot;₩&quot;&quot;₩&quot;&quot;₩&quot;\)"/>
    <numFmt numFmtId="215" formatCode="&quot;$&quot;#,##0_);[Red]&quot;₩&quot;&quot;₩&quot;&quot;₩&quot;&quot;₩&quot;&quot;₩&quot;&quot;₩&quot;&quot;₩&quot;&quot;₩&quot;\(&quot;$&quot;#,##0&quot;₩&quot;&quot;₩&quot;&quot;₩&quot;&quot;₩&quot;&quot;₩&quot;&quot;₩&quot;&quot;₩&quot;&quot;₩&quot;\)"/>
    <numFmt numFmtId="216" formatCode="_(* #,##0.0_);_(* &quot;₩&quot;&quot;₩&quot;&quot;₩&quot;&quot;₩&quot;&quot;₩&quot;&quot;₩&quot;&quot;₩&quot;&quot;₩&quot;\(#,##0.0&quot;₩&quot;&quot;₩&quot;&quot;₩&quot;&quot;₩&quot;&quot;₩&quot;&quot;₩&quot;&quot;₩&quot;&quot;₩&quot;\);_(* &quot;-&quot;_);_(@_)"/>
    <numFmt numFmtId="217" formatCode="_-* #,##0_-;\-* #,##0_-;_-* &quot;-&quot;??_-;_-@_-"/>
    <numFmt numFmtId="218" formatCode="#,##0_);[Red]\(#,##0\)"/>
    <numFmt numFmtId="219" formatCode="0.0%"/>
    <numFmt numFmtId="220" formatCode="0.0_);[Red]\(0.0\)"/>
    <numFmt numFmtId="221" formatCode="_-* #,##0.0_-;\-* #,##0.0_-;_-* &quot;-&quot;?_-;_-@_-"/>
  </numFmts>
  <fonts count="14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1"/>
      <color indexed="36"/>
      <name val="돋움"/>
      <family val="3"/>
      <charset val="129"/>
    </font>
    <font>
      <sz val="12"/>
      <name val="뼻뮝"/>
      <family val="1"/>
      <charset val="129"/>
    </font>
    <font>
      <sz val="10"/>
      <name val="Arial"/>
      <family val="2"/>
    </font>
    <font>
      <sz val="12"/>
      <name val="¹UAAA¼"/>
      <family val="3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b/>
      <sz val="11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0"/>
      <color indexed="10"/>
      <name val="돋움"/>
      <family val="3"/>
      <charset val="129"/>
    </font>
    <font>
      <sz val="11"/>
      <color indexed="8"/>
      <name val="맑은 고딕"/>
      <family val="3"/>
      <charset val="129"/>
    </font>
    <font>
      <sz val="10"/>
      <name val="굴림체"/>
      <family val="3"/>
      <charset val="129"/>
    </font>
    <font>
      <sz val="10"/>
      <name val="Times New Roman"/>
      <family val="1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sz val="11"/>
      <color indexed="8"/>
      <name val="돋움"/>
      <family val="3"/>
      <charset val="129"/>
    </font>
    <font>
      <b/>
      <sz val="1"/>
      <color indexed="8"/>
      <name val="Courier"/>
      <family val="3"/>
    </font>
    <font>
      <sz val="11"/>
      <name val="굴림체"/>
      <family val="3"/>
      <charset val="129"/>
    </font>
    <font>
      <sz val="10"/>
      <color indexed="9"/>
      <name val="맑은 고딕"/>
      <family val="3"/>
      <charset val="129"/>
    </font>
    <font>
      <sz val="10"/>
      <color indexed="10"/>
      <name val="맑은 고딕"/>
      <family val="3"/>
      <charset val="129"/>
    </font>
    <font>
      <b/>
      <sz val="10"/>
      <color indexed="52"/>
      <name val="맑은 고딕"/>
      <family val="3"/>
      <charset val="129"/>
    </font>
    <font>
      <sz val="10"/>
      <color indexed="20"/>
      <name val="맑은 고딕"/>
      <family val="3"/>
      <charset val="129"/>
    </font>
    <font>
      <sz val="10"/>
      <name val="MS Sans Serif"/>
      <family val="2"/>
    </font>
    <font>
      <sz val="12"/>
      <name val="돋움체"/>
      <family val="3"/>
      <charset val="129"/>
    </font>
    <font>
      <sz val="1"/>
      <color indexed="0"/>
      <name val="Courier"/>
      <family val="3"/>
    </font>
    <font>
      <sz val="10"/>
      <color indexed="60"/>
      <name val="맑은 고딕"/>
      <family val="3"/>
      <charset val="129"/>
    </font>
    <font>
      <i/>
      <sz val="10"/>
      <color indexed="23"/>
      <name val="맑은 고딕"/>
      <family val="3"/>
      <charset val="129"/>
    </font>
    <font>
      <b/>
      <sz val="10"/>
      <color indexed="9"/>
      <name val="맑은 고딕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굴림"/>
      <family val="3"/>
      <charset val="129"/>
    </font>
    <font>
      <sz val="10"/>
      <color indexed="8"/>
      <name val="돋움"/>
      <family val="3"/>
      <charset val="129"/>
    </font>
    <font>
      <sz val="12"/>
      <name val="HY울릉도M"/>
      <family val="1"/>
      <charset val="129"/>
    </font>
    <font>
      <sz val="10"/>
      <color indexed="52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sz val="9"/>
      <name val="돋움"/>
      <family val="3"/>
      <charset val="129"/>
    </font>
    <font>
      <sz val="10"/>
      <color indexed="62"/>
      <name val="맑은 고딕"/>
      <family val="3"/>
      <charset val="129"/>
    </font>
    <font>
      <sz val="9"/>
      <name val="Arial"/>
      <family val="2"/>
    </font>
    <font>
      <sz val="10"/>
      <color indexed="17"/>
      <name val="맑은 고딕"/>
      <family val="3"/>
      <charset val="129"/>
    </font>
    <font>
      <b/>
      <sz val="10"/>
      <color indexed="63"/>
      <name val="맑은 고딕"/>
      <family val="3"/>
      <charset val="129"/>
    </font>
    <font>
      <sz val="9"/>
      <name val="굴림"/>
      <family val="3"/>
      <charset val="129"/>
    </font>
    <font>
      <sz val="9"/>
      <name val="굴림체"/>
      <family val="3"/>
      <charset val="129"/>
    </font>
    <font>
      <sz val="10"/>
      <name val="μ¸¿oA¼"/>
      <family val="3"/>
      <charset val="129"/>
    </font>
    <font>
      <sz val="8"/>
      <name val="¹UAAA¼"/>
      <family val="3"/>
      <charset val="129"/>
    </font>
    <font>
      <sz val="10"/>
      <name val="¹ÙÅÁÃ¼"/>
      <family val="1"/>
      <charset val="129"/>
    </font>
    <font>
      <sz val="11"/>
      <name val="μ¸¿o"/>
      <family val="1"/>
      <charset val="129"/>
    </font>
    <font>
      <sz val="12"/>
      <name val="¹ÙÅÁÃ¼"/>
      <family val="1"/>
      <charset val="129"/>
    </font>
    <font>
      <sz val="12"/>
      <name val="System"/>
      <family val="2"/>
      <charset val="129"/>
    </font>
    <font>
      <sz val="10"/>
      <name val="¹UAAA¼"/>
      <family val="3"/>
      <charset val="129"/>
    </font>
    <font>
      <b/>
      <sz val="10"/>
      <name val="Helv"/>
      <family val="2"/>
    </font>
    <font>
      <sz val="10"/>
      <color indexed="2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8"/>
      <name val="Arial"/>
      <family val="2"/>
    </font>
    <font>
      <u/>
      <sz val="8"/>
      <color indexed="12"/>
      <name val="Times New Roman"/>
      <family val="1"/>
    </font>
    <font>
      <b/>
      <sz val="11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u/>
      <sz val="9"/>
      <color indexed="12"/>
      <name val="바탕체"/>
      <family val="1"/>
      <charset val="129"/>
    </font>
    <font>
      <sz val="11"/>
      <color indexed="8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9"/>
      <name val="굴림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굴림"/>
      <family val="3"/>
      <charset val="129"/>
    </font>
    <font>
      <sz val="11"/>
      <color indexed="20"/>
      <name val="굴림"/>
      <family val="3"/>
      <charset val="129"/>
    </font>
    <font>
      <sz val="11"/>
      <color indexed="60"/>
      <name val="굴림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굴림"/>
      <family val="3"/>
      <charset val="129"/>
    </font>
    <font>
      <sz val="11"/>
      <color indexed="52"/>
      <name val="굴림"/>
      <family val="3"/>
      <charset val="129"/>
    </font>
    <font>
      <sz val="11"/>
      <color indexed="62"/>
      <name val="굴림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굴림"/>
      <family val="3"/>
      <charset val="129"/>
    </font>
    <font>
      <b/>
      <sz val="15"/>
      <color indexed="8"/>
      <name val="맑은 고딕"/>
      <family val="3"/>
      <charset val="129"/>
    </font>
    <font>
      <sz val="9"/>
      <color indexed="81"/>
      <name val="Tahoma"/>
      <family val="2"/>
    </font>
    <font>
      <b/>
      <sz val="11"/>
      <name val="돋움"/>
      <family val="3"/>
      <charset val="129"/>
    </font>
    <font>
      <b/>
      <sz val="11"/>
      <color indexed="8"/>
      <name val="돋움"/>
      <family val="3"/>
      <charset val="129"/>
    </font>
    <font>
      <b/>
      <sz val="10"/>
      <color indexed="81"/>
      <name val="Tahoma"/>
      <family val="2"/>
    </font>
    <font>
      <b/>
      <sz val="10"/>
      <color indexed="81"/>
      <name val="돋움"/>
      <family val="3"/>
      <charset val="129"/>
    </font>
    <font>
      <sz val="10"/>
      <color indexed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8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10"/>
      <name val="돋움"/>
      <family val="3"/>
      <charset val="129"/>
    </font>
    <font>
      <sz val="11"/>
      <color indexed="8"/>
      <name val="맑은 고딕"/>
      <family val="3"/>
      <charset val="129"/>
    </font>
    <font>
      <sz val="10"/>
      <name val="¹UAAA¼"/>
      <family val="3"/>
      <charset val="129"/>
    </font>
    <font>
      <sz val="11"/>
      <color indexed="8"/>
      <name val="맑은 고딕"/>
      <family val="3"/>
      <charset val="129"/>
    </font>
    <font>
      <sz val="9"/>
      <color indexed="10"/>
      <name val="돋움"/>
      <family val="3"/>
      <charset val="129"/>
    </font>
    <font>
      <sz val="8"/>
      <color indexed="10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442">
    <xf numFmtId="0" fontId="0" fillId="0" borderId="0">
      <alignment vertical="center"/>
    </xf>
    <xf numFmtId="178" fontId="37" fillId="0" borderId="0" applyFont="0" applyFill="0" applyBorder="0" applyAlignment="0" applyProtection="0"/>
    <xf numFmtId="49" fontId="36" fillId="0" borderId="1">
      <alignment horizontal="center" vertical="center"/>
    </xf>
    <xf numFmtId="0" fontId="3" fillId="0" borderId="0"/>
    <xf numFmtId="0" fontId="3" fillId="0" borderId="0"/>
    <xf numFmtId="0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38" fillId="0" borderId="0">
      <protection locked="0"/>
    </xf>
    <xf numFmtId="0" fontId="39" fillId="0" borderId="0"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0" fillId="0" borderId="0"/>
    <xf numFmtId="181" fontId="38" fillId="0" borderId="0">
      <protection locked="0"/>
    </xf>
    <xf numFmtId="182" fontId="39" fillId="0" borderId="0">
      <protection locked="0"/>
    </xf>
    <xf numFmtId="181" fontId="38" fillId="0" borderId="0">
      <protection locked="0"/>
    </xf>
    <xf numFmtId="0" fontId="41" fillId="0" borderId="0"/>
    <xf numFmtId="0" fontId="42" fillId="0" borderId="0">
      <protection locked="0"/>
    </xf>
    <xf numFmtId="0" fontId="42" fillId="0" borderId="0">
      <protection locked="0"/>
    </xf>
    <xf numFmtId="0" fontId="3" fillId="0" borderId="2">
      <alignment horizont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90" fillId="2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4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90" fillId="3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5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6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7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90" fillId="6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8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90" fillId="7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0" fontId="129" fillId="39" borderId="0" applyNumberFormat="0" applyBorder="0" applyAlignment="0" applyProtection="0">
      <alignment vertical="center"/>
    </xf>
    <xf numFmtId="181" fontId="38" fillId="0" borderId="0">
      <protection locked="0"/>
    </xf>
    <xf numFmtId="0" fontId="39" fillId="0" borderId="0">
      <protection locked="0"/>
    </xf>
    <xf numFmtId="0" fontId="43" fillId="0" borderId="0" applyFont="0" applyFill="0" applyBorder="0" applyAlignment="0" applyProtection="0"/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0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90" fillId="9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1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90" fillId="10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2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3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4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29" fillId="45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92" fillId="12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6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7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92" fillId="10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8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49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0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66" fillId="0" borderId="0">
      <protection locked="0"/>
    </xf>
    <xf numFmtId="192" fontId="10" fillId="0" borderId="0" applyFont="0" applyFill="0" applyBorder="0" applyAlignment="0" applyProtection="0"/>
    <xf numFmtId="193" fontId="10" fillId="0" borderId="0" applyFont="0" applyFill="0" applyBorder="0" applyAlignment="0" applyProtection="0"/>
    <xf numFmtId="181" fontId="38" fillId="0" borderId="0">
      <protection locked="0"/>
    </xf>
    <xf numFmtId="194" fontId="39" fillId="0" borderId="0">
      <protection locked="0"/>
    </xf>
    <xf numFmtId="0" fontId="48" fillId="0" borderId="0"/>
    <xf numFmtId="193" fontId="67" fillId="0" borderId="0" applyFont="0" applyFill="0" applyBorder="0" applyAlignment="0" applyProtection="0"/>
    <xf numFmtId="195" fontId="10" fillId="0" borderId="0" applyFont="0" applyFill="0" applyBorder="0" applyAlignment="0" applyProtection="0"/>
    <xf numFmtId="4" fontId="39" fillId="0" borderId="0">
      <protection locked="0"/>
    </xf>
    <xf numFmtId="196" fontId="39" fillId="0" borderId="0">
      <protection locked="0"/>
    </xf>
    <xf numFmtId="181" fontId="38" fillId="0" borderId="0">
      <protection locked="0"/>
    </xf>
    <xf numFmtId="181" fontId="38" fillId="0" borderId="0">
      <protection locked="0"/>
    </xf>
    <xf numFmtId="178" fontId="9" fillId="0" borderId="0" applyFont="0" applyFill="0" applyBorder="0" applyAlignment="0" applyProtection="0"/>
    <xf numFmtId="0" fontId="68" fillId="0" borderId="0"/>
    <xf numFmtId="0" fontId="69" fillId="0" borderId="0"/>
    <xf numFmtId="0" fontId="70" fillId="0" borderId="0"/>
    <xf numFmtId="0" fontId="71" fillId="0" borderId="0"/>
    <xf numFmtId="0" fontId="72" fillId="0" borderId="0"/>
    <xf numFmtId="0" fontId="71" fillId="0" borderId="0"/>
    <xf numFmtId="0" fontId="73" fillId="0" borderId="0"/>
    <xf numFmtId="0" fontId="69" fillId="0" borderId="0"/>
    <xf numFmtId="0" fontId="125" fillId="0" borderId="0"/>
    <xf numFmtId="0" fontId="74" fillId="0" borderId="0"/>
    <xf numFmtId="0" fontId="39" fillId="0" borderId="3">
      <protection locked="0"/>
    </xf>
    <xf numFmtId="181" fontId="38" fillId="0" borderId="3">
      <protection locked="0"/>
    </xf>
    <xf numFmtId="4" fontId="39" fillId="0" borderId="0">
      <protection locked="0"/>
    </xf>
    <xf numFmtId="38" fontId="9" fillId="0" borderId="0" applyFont="0" applyFill="0" applyBorder="0" applyAlignment="0" applyProtection="0"/>
    <xf numFmtId="197" fontId="3" fillId="0" borderId="0"/>
    <xf numFmtId="178" fontId="9" fillId="0" borderId="0" applyFont="0" applyFill="0" applyBorder="0" applyAlignment="0" applyProtection="0"/>
    <xf numFmtId="3" fontId="75" fillId="0" borderId="0" applyFont="0" applyFill="0" applyBorder="0" applyAlignment="0" applyProtection="0"/>
    <xf numFmtId="198" fontId="39" fillId="0" borderId="0">
      <protection locked="0"/>
    </xf>
    <xf numFmtId="19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200" fontId="75" fillId="0" borderId="0" applyFont="0" applyFill="0" applyBorder="0" applyAlignment="0" applyProtection="0"/>
    <xf numFmtId="201" fontId="3" fillId="0" borderId="0"/>
    <xf numFmtId="0" fontId="75" fillId="0" borderId="0" applyFont="0" applyFill="0" applyBorder="0" applyAlignment="0" applyProtection="0"/>
    <xf numFmtId="0" fontId="76" fillId="0" borderId="0" applyFill="0" applyBorder="0" applyAlignment="0" applyProtection="0"/>
    <xf numFmtId="0" fontId="75" fillId="0" borderId="0" applyFont="0" applyFill="0" applyBorder="0" applyAlignment="0" applyProtection="0"/>
    <xf numFmtId="202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4" fontId="3" fillId="0" borderId="0"/>
    <xf numFmtId="205" fontId="62" fillId="0" borderId="0" applyFill="0" applyBorder="0">
      <alignment horizontal="centerContinuous"/>
    </xf>
    <xf numFmtId="181" fontId="38" fillId="0" borderId="0">
      <protection locked="0"/>
    </xf>
    <xf numFmtId="181" fontId="38" fillId="0" borderId="0">
      <protection locked="0"/>
    </xf>
    <xf numFmtId="198" fontId="39" fillId="0" borderId="0">
      <protection locked="0"/>
    </xf>
    <xf numFmtId="206" fontId="39" fillId="0" borderId="0">
      <protection locked="0"/>
    </xf>
    <xf numFmtId="2" fontId="75" fillId="0" borderId="0" applyFont="0" applyFill="0" applyBorder="0" applyAlignment="0" applyProtection="0"/>
    <xf numFmtId="2" fontId="76" fillId="0" borderId="0" applyFill="0" applyBorder="0" applyAlignment="0" applyProtection="0"/>
    <xf numFmtId="2" fontId="75" fillId="0" borderId="0" applyFont="0" applyFill="0" applyBorder="0" applyAlignment="0" applyProtection="0"/>
    <xf numFmtId="38" fontId="77" fillId="16" borderId="0" applyNumberFormat="0" applyBorder="0" applyAlignment="0" applyProtection="0"/>
    <xf numFmtId="38" fontId="77" fillId="17" borderId="0" applyNumberFormat="0" applyBorder="0" applyAlignment="0" applyProtection="0"/>
    <xf numFmtId="0" fontId="78" fillId="0" borderId="0">
      <alignment horizontal="left"/>
    </xf>
    <xf numFmtId="0" fontId="79" fillId="0" borderId="4" applyNumberFormat="0" applyAlignment="0" applyProtection="0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79" fillId="0" borderId="5">
      <alignment horizontal="left" vertical="center"/>
    </xf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7" borderId="6" applyNumberFormat="0" applyBorder="0" applyAlignment="0" applyProtection="0"/>
    <xf numFmtId="10" fontId="77" fillId="18" borderId="6" applyNumberFormat="0" applyBorder="0" applyAlignment="0" applyProtection="0"/>
    <xf numFmtId="10" fontId="77" fillId="18" borderId="6" applyNumberFormat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84" fillId="0" borderId="7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207" fontId="3" fillId="0" borderId="0"/>
    <xf numFmtId="208" fontId="1" fillId="0" borderId="0"/>
    <xf numFmtId="212" fontId="1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4" fontId="39" fillId="0" borderId="0">
      <protection locked="0"/>
    </xf>
    <xf numFmtId="10" fontId="9" fillId="0" borderId="0" applyFont="0" applyFill="0" applyBorder="0" applyAlignment="0" applyProtection="0"/>
    <xf numFmtId="0" fontId="3" fillId="0" borderId="0">
      <protection locked="0"/>
    </xf>
    <xf numFmtId="178" fontId="9" fillId="0" borderId="0" applyFont="0" applyFill="0" applyBorder="0" applyAlignment="0" applyProtection="0"/>
    <xf numFmtId="0" fontId="9" fillId="0" borderId="0"/>
    <xf numFmtId="0" fontId="84" fillId="0" borderId="0"/>
    <xf numFmtId="0" fontId="85" fillId="0" borderId="0" applyFill="0" applyBorder="0" applyProtection="0">
      <alignment horizontal="centerContinuous" vertical="center"/>
    </xf>
    <xf numFmtId="0" fontId="86" fillId="17" borderId="0" applyFill="0" applyBorder="0" applyProtection="0">
      <alignment horizontal="center" vertical="center"/>
    </xf>
    <xf numFmtId="209" fontId="62" fillId="0" borderId="0" applyFill="0" applyBorder="0">
      <alignment horizontal="centerContinuous"/>
    </xf>
    <xf numFmtId="0" fontId="75" fillId="0" borderId="3" applyNumberFormat="0" applyFon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75" fillId="0" borderId="3" applyNumberFormat="0" applyFont="0" applyFill="0" applyAlignment="0" applyProtection="0"/>
    <xf numFmtId="21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92" fillId="20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3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4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92" fillId="22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46" fillId="23" borderId="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94" fillId="23" borderId="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0" fontId="132" fillId="58" borderId="29" applyNumberFormat="0" applyAlignment="0" applyProtection="0">
      <alignment vertical="center"/>
    </xf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95" fillId="3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133" fillId="59" borderId="0" applyNumberFormat="0" applyBorder="0" applyAlignment="0" applyProtection="0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" fontId="48" fillId="0" borderId="10">
      <alignment horizontal="center"/>
    </xf>
    <xf numFmtId="0" fontId="4" fillId="0" borderId="0" applyFont="0" applyFill="0" applyBorder="0" applyAlignment="0" applyProtection="0"/>
    <xf numFmtId="181" fontId="38" fillId="0" borderId="0">
      <protection locked="0"/>
    </xf>
    <xf numFmtId="0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5" fillId="60" borderId="30" applyNumberFormat="0" applyFont="0" applyAlignment="0" applyProtection="0">
      <alignment vertical="center"/>
    </xf>
    <xf numFmtId="0" fontId="117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8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19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14" fillId="60" borderId="30" applyNumberFormat="0" applyFont="0" applyAlignment="0" applyProtection="0">
      <alignment vertical="center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81" fontId="50" fillId="0" borderId="0">
      <protection locked="0"/>
    </xf>
    <xf numFmtId="9" fontId="1" fillId="0" borderId="0" applyFont="0" applyFill="0" applyBorder="0" applyAlignment="0" applyProtection="0">
      <alignment vertical="center"/>
    </xf>
    <xf numFmtId="9" fontId="43" fillId="17" borderId="0" applyFill="0" applyBorder="0" applyProtection="0">
      <alignment horizontal="right"/>
    </xf>
    <xf numFmtId="10" fontId="43" fillId="0" borderId="0" applyFill="0" applyBorder="0" applyProtection="0">
      <alignment horizontal="right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2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2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2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5" fillId="0" borderId="0" applyFont="0" applyFill="0" applyBorder="0" applyAlignment="0" applyProtection="0">
      <alignment vertical="center"/>
    </xf>
    <xf numFmtId="9" fontId="117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8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19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96" fillId="25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134" fillId="61" borderId="0" applyNumberFormat="0" applyBorder="0" applyAlignment="0" applyProtection="0">
      <alignment vertical="center"/>
    </xf>
    <xf numFmtId="0" fontId="8" fillId="0" borderId="0"/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53" fillId="26" borderId="12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98" fillId="26" borderId="12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0" fontId="136" fillId="62" borderId="31" applyNumberFormat="0" applyAlignment="0" applyProtection="0">
      <alignment vertical="center"/>
    </xf>
    <xf numFmtId="183" fontId="5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2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5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8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65" fillId="0" borderId="0" applyFont="0" applyFill="0" applyBorder="0" applyAlignment="0" applyProtection="0">
      <alignment vertical="center"/>
    </xf>
    <xf numFmtId="41" fontId="65" fillId="0" borderId="0" applyFont="0" applyFill="0" applyBorder="0" applyAlignment="0" applyProtection="0">
      <alignment vertical="center"/>
    </xf>
    <xf numFmtId="41" fontId="65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5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8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15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8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5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8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5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8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5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8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5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8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5" fillId="0" borderId="0" applyFont="0" applyFill="0" applyBorder="0" applyAlignment="0" applyProtection="0">
      <alignment vertical="center"/>
    </xf>
    <xf numFmtId="41" fontId="11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8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19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55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57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2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2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2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2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2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2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99" fillId="0" borderId="13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7" fillId="0" borderId="32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0" fontId="138" fillId="0" borderId="33" applyNumberFormat="0" applyFill="0" applyAlignment="0" applyProtection="0">
      <alignment vertical="center"/>
    </xf>
    <xf numFmtId="184" fontId="60" fillId="0" borderId="0" applyFill="0" applyBorder="0">
      <alignment horizontal="centerContinuous"/>
    </xf>
    <xf numFmtId="185" fontId="60" fillId="0" borderId="0" applyFill="0" applyBorder="0">
      <alignment horizontal="centerContinuous"/>
    </xf>
    <xf numFmtId="2" fontId="60" fillId="0" borderId="0" applyFill="0" applyBorder="0" applyProtection="0">
      <alignment horizontal="centerContinuous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00" fillId="7" borderId="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0" fontId="139" fillId="63" borderId="29" applyNumberFormat="0" applyAlignment="0" applyProtection="0">
      <alignment vertical="center"/>
    </xf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86" fontId="62" fillId="0" borderId="0" applyFill="0" applyBorder="0">
      <alignment horizontal="centerContinuous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01" fillId="0" borderId="15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1" fillId="0" borderId="34" applyNumberFormat="0" applyFill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02" fillId="0" borderId="16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2" fillId="0" borderId="35" applyNumberFormat="0" applyFill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03" fillId="0" borderId="17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3" fillId="0" borderId="36" applyNumberFormat="0" applyFill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0" fontId="144" fillId="64" borderId="0" applyNumberFormat="0" applyBorder="0" applyAlignment="0" applyProtection="0">
      <alignment vertical="center"/>
    </xf>
    <xf numFmtId="187" fontId="60" fillId="0" borderId="0" applyFill="0" applyBorder="0">
      <alignment horizontal="centerContinuous"/>
    </xf>
    <xf numFmtId="188" fontId="60" fillId="0" borderId="0" applyFill="0" applyBorder="0">
      <alignment horizontal="centerContinuous"/>
    </xf>
    <xf numFmtId="0" fontId="3" fillId="0" borderId="0"/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64" fillId="23" borderId="18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05" fillId="23" borderId="18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0" fontId="145" fillId="58" borderId="37" applyNumberFormat="0" applyAlignment="0" applyProtection="0">
      <alignment vertical="center"/>
    </xf>
    <xf numFmtId="181" fontId="50" fillId="0" borderId="0">
      <protection locked="0"/>
    </xf>
    <xf numFmtId="181" fontId="50" fillId="0" borderId="0">
      <protection locked="0"/>
    </xf>
    <xf numFmtId="181" fontId="50" fillId="0" borderId="0">
      <protection locked="0"/>
    </xf>
    <xf numFmtId="41" fontId="1" fillId="0" borderId="0" applyFont="0" applyFill="0" applyBorder="0" applyAlignment="0" applyProtection="0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9" fontId="9" fillId="0" borderId="6"/>
    <xf numFmtId="180" fontId="43" fillId="17" borderId="0" applyFill="0" applyBorder="0" applyProtection="0">
      <alignment horizontal="right"/>
    </xf>
    <xf numFmtId="190" fontId="1" fillId="17" borderId="0" applyFill="0" applyBorder="0" applyProtection="0">
      <alignment horizontal="right"/>
    </xf>
    <xf numFmtId="213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191" fontId="3" fillId="0" borderId="0" applyFont="0" applyFill="0" applyBorder="0" applyAlignment="0" applyProtection="0"/>
    <xf numFmtId="181" fontId="50" fillId="0" borderId="0">
      <protection locked="0"/>
    </xf>
    <xf numFmtId="181" fontId="50" fillId="0" borderId="0">
      <protection locked="0"/>
    </xf>
    <xf numFmtId="181" fontId="50" fillId="0" borderId="0">
      <protection locked="0"/>
    </xf>
    <xf numFmtId="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81" fontId="50" fillId="0" borderId="0">
      <protection locked="0"/>
    </xf>
    <xf numFmtId="181" fontId="50" fillId="0" borderId="0">
      <protection locked="0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5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5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5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5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3" fillId="0" borderId="0"/>
    <xf numFmtId="0" fontId="129" fillId="0" borderId="0">
      <alignment vertical="center"/>
    </xf>
    <xf numFmtId="0" fontId="106" fillId="0" borderId="0">
      <alignment vertical="center"/>
    </xf>
    <xf numFmtId="0" fontId="12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 applyProtection="0"/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65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4" fillId="0" borderId="0">
      <alignment vertical="center"/>
    </xf>
    <xf numFmtId="0" fontId="1" fillId="0" borderId="0"/>
    <xf numFmtId="0" fontId="129" fillId="0" borderId="0">
      <alignment vertical="center"/>
    </xf>
    <xf numFmtId="0" fontId="56" fillId="0" borderId="0">
      <alignment vertical="center"/>
    </xf>
    <xf numFmtId="0" fontId="1" fillId="0" borderId="0"/>
    <xf numFmtId="0" fontId="1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3" fillId="0" borderId="0"/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57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29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/>
    <xf numFmtId="0" fontId="89" fillId="0" borderId="0" applyNumberFormat="0" applyFill="0" applyBorder="0" applyAlignment="0" applyProtection="0">
      <alignment vertical="top"/>
      <protection locked="0"/>
    </xf>
    <xf numFmtId="0" fontId="4" fillId="0" borderId="3" applyNumberFormat="0" applyFont="0" applyFill="0" applyAlignment="0" applyProtection="0"/>
    <xf numFmtId="0" fontId="4" fillId="0" borderId="3" applyNumberFormat="0" applyFont="0" applyFill="0" applyAlignment="0" applyProtection="0"/>
    <xf numFmtId="0" fontId="4" fillId="0" borderId="3" applyNumberFormat="0" applyFont="0" applyFill="0" applyAlignment="0" applyProtection="0"/>
    <xf numFmtId="7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7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0" borderId="0" applyFont="0" applyFill="0" applyBorder="0" applyAlignment="0" applyProtection="0"/>
  </cellStyleXfs>
  <cellXfs count="303">
    <xf numFmtId="0" fontId="0" fillId="0" borderId="0" xfId="0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>
      <alignment vertical="center"/>
    </xf>
    <xf numFmtId="41" fontId="11" fillId="0" borderId="0" xfId="2164" applyFont="1">
      <alignment vertical="center"/>
    </xf>
    <xf numFmtId="41" fontId="11" fillId="0" borderId="6" xfId="2164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41" fontId="11" fillId="0" borderId="6" xfId="2164" applyFont="1" applyBorder="1" applyAlignment="1">
      <alignment vertical="center" shrinkToFit="1"/>
    </xf>
    <xf numFmtId="41" fontId="11" fillId="0" borderId="6" xfId="2164" applyFont="1" applyBorder="1">
      <alignment vertical="center"/>
    </xf>
    <xf numFmtId="3" fontId="114" fillId="0" borderId="6" xfId="3053" applyNumberFormat="1" applyFont="1" applyBorder="1" applyAlignment="1">
      <alignment horizontal="center" vertical="center"/>
    </xf>
    <xf numFmtId="49" fontId="114" fillId="0" borderId="6" xfId="3053" applyNumberFormat="1" applyFont="1" applyBorder="1" applyAlignment="1">
      <alignment horizontal="center" vertical="center"/>
    </xf>
    <xf numFmtId="41" fontId="34" fillId="0" borderId="0" xfId="2164" applyFont="1">
      <alignment vertical="center"/>
    </xf>
    <xf numFmtId="0" fontId="11" fillId="0" borderId="6" xfId="0" applyFont="1" applyFill="1" applyBorder="1" applyAlignment="1">
      <alignment horizontal="center" vertical="center"/>
    </xf>
    <xf numFmtId="3" fontId="114" fillId="0" borderId="6" xfId="3053" applyNumberFormat="1" applyFont="1" applyFill="1" applyBorder="1" applyAlignment="1">
      <alignment horizontal="center" vertical="center"/>
    </xf>
    <xf numFmtId="41" fontId="11" fillId="0" borderId="6" xfId="2164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/>
    </xf>
    <xf numFmtId="0" fontId="129" fillId="0" borderId="6" xfId="3053" applyBorder="1">
      <alignment vertical="center"/>
    </xf>
    <xf numFmtId="3" fontId="33" fillId="27" borderId="6" xfId="3053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3" fontId="129" fillId="0" borderId="6" xfId="3053" applyNumberFormat="1" applyBorder="1">
      <alignment vertical="center"/>
    </xf>
    <xf numFmtId="3" fontId="35" fillId="0" borderId="6" xfId="3053" applyNumberFormat="1" applyFont="1" applyBorder="1">
      <alignment vertical="center"/>
    </xf>
    <xf numFmtId="41" fontId="33" fillId="28" borderId="6" xfId="2166" applyFont="1" applyFill="1" applyBorder="1" applyAlignment="1">
      <alignment horizontal="center" vertical="center"/>
    </xf>
    <xf numFmtId="3" fontId="33" fillId="28" borderId="6" xfId="3053" applyNumberFormat="1" applyFont="1" applyFill="1" applyBorder="1" applyAlignment="1">
      <alignment horizontal="center" vertical="center"/>
    </xf>
    <xf numFmtId="0" fontId="129" fillId="0" borderId="0" xfId="3053">
      <alignment vertical="center"/>
    </xf>
    <xf numFmtId="41" fontId="35" fillId="0" borderId="6" xfId="2166" applyFont="1" applyBorder="1">
      <alignment vertical="center"/>
    </xf>
    <xf numFmtId="3" fontId="35" fillId="0" borderId="0" xfId="3053" applyNumberFormat="1" applyFont="1">
      <alignment vertical="center"/>
    </xf>
    <xf numFmtId="3" fontId="129" fillId="28" borderId="6" xfId="3053" applyNumberFormat="1" applyFill="1" applyBorder="1" applyAlignment="1">
      <alignment horizontal="center" vertical="center"/>
    </xf>
    <xf numFmtId="3" fontId="129" fillId="27" borderId="6" xfId="3053" applyNumberFormat="1" applyFill="1" applyBorder="1" applyAlignment="1">
      <alignment horizontal="center" vertical="center"/>
    </xf>
    <xf numFmtId="3" fontId="33" fillId="0" borderId="6" xfId="3053" applyNumberFormat="1" applyFont="1" applyFill="1" applyBorder="1" applyAlignment="1">
      <alignment horizontal="center" vertical="center"/>
    </xf>
    <xf numFmtId="3" fontId="129" fillId="0" borderId="0" xfId="3053" applyNumberFormat="1" applyFill="1">
      <alignment vertical="center"/>
    </xf>
    <xf numFmtId="3" fontId="129" fillId="0" borderId="0" xfId="3053" applyNumberFormat="1" applyBorder="1">
      <alignment vertical="center"/>
    </xf>
    <xf numFmtId="3" fontId="129" fillId="0" borderId="6" xfId="3053" applyNumberFormat="1" applyBorder="1" applyAlignment="1">
      <alignment horizontal="center" vertical="center"/>
    </xf>
    <xf numFmtId="41" fontId="35" fillId="0" borderId="6" xfId="2166" applyFont="1" applyBorder="1" applyAlignment="1">
      <alignment horizontal="center" vertical="center"/>
    </xf>
    <xf numFmtId="49" fontId="129" fillId="0" borderId="6" xfId="3053" applyNumberFormat="1" applyBorder="1" applyAlignment="1">
      <alignment horizontal="center" vertical="center"/>
    </xf>
    <xf numFmtId="211" fontId="33" fillId="0" borderId="6" xfId="3053" applyNumberFormat="1" applyFont="1" applyFill="1" applyBorder="1" applyAlignment="1">
      <alignment horizontal="center" vertical="center"/>
    </xf>
    <xf numFmtId="41" fontId="11" fillId="0" borderId="6" xfId="2164" applyFont="1" applyBorder="1" applyAlignment="1">
      <alignment horizontal="center" vertical="center" wrapText="1"/>
    </xf>
    <xf numFmtId="41" fontId="11" fillId="0" borderId="6" xfId="2164" applyFont="1" applyBorder="1" applyAlignment="1">
      <alignment vertical="center"/>
    </xf>
    <xf numFmtId="41" fontId="2" fillId="0" borderId="0" xfId="0" applyNumberFormat="1" applyFo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Border="1">
      <alignment vertical="center"/>
    </xf>
    <xf numFmtId="41" fontId="11" fillId="0" borderId="6" xfId="0" applyNumberFormat="1" applyFont="1" applyBorder="1" applyAlignment="1">
      <alignment horizontal="center" vertical="center"/>
    </xf>
    <xf numFmtId="3" fontId="56" fillId="0" borderId="6" xfId="3053" applyNumberFormat="1" applyFont="1" applyBorder="1" applyAlignment="1">
      <alignment horizontal="center" vertical="center"/>
    </xf>
    <xf numFmtId="0" fontId="11" fillId="29" borderId="0" xfId="0" applyFont="1" applyFill="1">
      <alignment vertical="center"/>
    </xf>
    <xf numFmtId="176" fontId="11" fillId="0" borderId="0" xfId="2164" applyNumberFormat="1" applyFont="1" applyAlignment="1">
      <alignment vertical="center" shrinkToFit="1"/>
    </xf>
    <xf numFmtId="2" fontId="11" fillId="0" borderId="0" xfId="0" applyNumberFormat="1" applyFont="1">
      <alignment vertical="center"/>
    </xf>
    <xf numFmtId="43" fontId="11" fillId="0" borderId="0" xfId="0" applyNumberFormat="1" applyFont="1">
      <alignment vertical="center"/>
    </xf>
    <xf numFmtId="41" fontId="11" fillId="0" borderId="6" xfId="0" applyNumberFormat="1" applyFont="1" applyBorder="1" applyAlignment="1">
      <alignment horizontal="center" vertical="center" shrinkToFit="1"/>
    </xf>
    <xf numFmtId="41" fontId="11" fillId="0" borderId="0" xfId="2164" applyFont="1" applyAlignment="1">
      <alignment vertical="center" shrinkToFit="1"/>
    </xf>
    <xf numFmtId="41" fontId="11" fillId="0" borderId="6" xfId="2164" applyFont="1" applyFill="1" applyBorder="1" applyAlignment="1">
      <alignment horizontal="center" vertical="center" shrinkToFit="1"/>
    </xf>
    <xf numFmtId="41" fontId="11" fillId="30" borderId="6" xfId="2164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6" fillId="0" borderId="0" xfId="0" applyFont="1">
      <alignment vertical="center"/>
    </xf>
    <xf numFmtId="3" fontId="123" fillId="0" borderId="6" xfId="3053" applyNumberFormat="1" applyFont="1" applyBorder="1" applyAlignment="1">
      <alignment horizontal="center" vertical="center"/>
    </xf>
    <xf numFmtId="41" fontId="116" fillId="0" borderId="0" xfId="3096" applyNumberFormat="1" applyFont="1" applyBorder="1" applyAlignment="1">
      <alignment horizontal="right" vertical="center" wrapText="1"/>
    </xf>
    <xf numFmtId="3" fontId="120" fillId="0" borderId="6" xfId="3053" applyNumberFormat="1" applyFont="1" applyBorder="1" applyAlignment="1">
      <alignment horizontal="center" vertical="center"/>
    </xf>
    <xf numFmtId="41" fontId="0" fillId="0" borderId="6" xfId="2317" quotePrefix="1" applyNumberFormat="1" applyFont="1" applyFill="1" applyBorder="1" applyAlignment="1">
      <alignment horizontal="right" vertical="center"/>
    </xf>
    <xf numFmtId="3" fontId="41" fillId="31" borderId="6" xfId="3053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1" fontId="0" fillId="0" borderId="0" xfId="2317" quotePrefix="1" applyNumberFormat="1" applyFont="1" applyFill="1" applyBorder="1" applyAlignment="1">
      <alignment horizontal="right" vertical="center"/>
    </xf>
    <xf numFmtId="41" fontId="0" fillId="0" borderId="6" xfId="3429" applyNumberFormat="1" applyFont="1" applyBorder="1" applyAlignment="1">
      <alignment vertical="center" wrapText="1"/>
    </xf>
    <xf numFmtId="41" fontId="123" fillId="0" borderId="6" xfId="3096" applyNumberFormat="1" applyFont="1" applyFill="1" applyBorder="1" applyAlignment="1">
      <alignment vertical="center" wrapText="1"/>
    </xf>
    <xf numFmtId="3" fontId="121" fillId="27" borderId="6" xfId="3053" applyNumberFormat="1" applyFont="1" applyFill="1" applyBorder="1" applyAlignment="1">
      <alignment horizontal="center" vertical="center"/>
    </xf>
    <xf numFmtId="41" fontId="116" fillId="0" borderId="0" xfId="3427" applyNumberFormat="1" applyFont="1" applyBorder="1" applyAlignment="1">
      <alignment horizontal="right" vertical="center" wrapText="1"/>
    </xf>
    <xf numFmtId="41" fontId="0" fillId="17" borderId="6" xfId="3096" applyNumberFormat="1" applyFont="1" applyFill="1" applyBorder="1" applyAlignment="1">
      <alignment horizontal="right" vertical="center"/>
    </xf>
    <xf numFmtId="41" fontId="123" fillId="17" borderId="6" xfId="2165" quotePrefix="1" applyNumberFormat="1" applyFont="1" applyFill="1" applyBorder="1" applyAlignment="1">
      <alignment horizontal="center" vertical="center"/>
    </xf>
    <xf numFmtId="218" fontId="110" fillId="0" borderId="6" xfId="0" applyNumberFormat="1" applyFont="1" applyBorder="1">
      <alignment vertical="center"/>
    </xf>
    <xf numFmtId="218" fontId="110" fillId="0" borderId="0" xfId="0" applyNumberFormat="1" applyFont="1" applyBorder="1">
      <alignment vertical="center"/>
    </xf>
    <xf numFmtId="0" fontId="0" fillId="0" borderId="6" xfId="0" applyFont="1" applyBorder="1">
      <alignment vertical="center"/>
    </xf>
    <xf numFmtId="41" fontId="111" fillId="0" borderId="6" xfId="2167" applyFont="1" applyBorder="1" applyAlignment="1">
      <alignment horizontal="center" vertical="center"/>
    </xf>
    <xf numFmtId="3" fontId="121" fillId="0" borderId="6" xfId="3053" applyNumberFormat="1" applyFont="1" applyBorder="1" applyAlignment="1">
      <alignment horizontal="center" vertical="center"/>
    </xf>
    <xf numFmtId="41" fontId="41" fillId="0" borderId="6" xfId="2167" applyFont="1" applyBorder="1" applyAlignment="1">
      <alignment horizontal="center" vertical="center"/>
    </xf>
    <xf numFmtId="0" fontId="0" fillId="0" borderId="20" xfId="0" applyFont="1" applyBorder="1">
      <alignment vertical="center"/>
    </xf>
    <xf numFmtId="41" fontId="41" fillId="0" borderId="6" xfId="2167" applyFont="1" applyBorder="1">
      <alignment vertical="center"/>
    </xf>
    <xf numFmtId="0" fontId="110" fillId="0" borderId="6" xfId="0" applyFont="1" applyBorder="1" applyAlignment="1">
      <alignment horizontal="center" vertical="center"/>
    </xf>
    <xf numFmtId="0" fontId="0" fillId="31" borderId="6" xfId="0" applyFont="1" applyFill="1" applyBorder="1" applyAlignment="1">
      <alignment horizontal="center" vertical="center"/>
    </xf>
    <xf numFmtId="218" fontId="0" fillId="17" borderId="0" xfId="3096" applyNumberFormat="1" applyFont="1" applyFill="1" applyBorder="1" applyAlignment="1">
      <alignment horizontal="right" vertical="center" wrapText="1"/>
    </xf>
    <xf numFmtId="3" fontId="41" fillId="0" borderId="6" xfId="3053" applyNumberFormat="1" applyFont="1" applyBorder="1" applyAlignment="1">
      <alignment horizontal="center" vertical="center"/>
    </xf>
    <xf numFmtId="3" fontId="41" fillId="0" borderId="6" xfId="3053" applyNumberFormat="1" applyFont="1" applyFill="1" applyBorder="1" applyAlignment="1">
      <alignment horizontal="center" vertical="center"/>
    </xf>
    <xf numFmtId="41" fontId="0" fillId="17" borderId="6" xfId="3096" applyNumberFormat="1" applyFont="1" applyFill="1" applyBorder="1" applyAlignment="1">
      <alignment horizontal="right" vertical="center" wrapText="1"/>
    </xf>
    <xf numFmtId="41" fontId="0" fillId="17" borderId="0" xfId="3096" applyNumberFormat="1" applyFont="1" applyFill="1" applyBorder="1" applyAlignment="1">
      <alignment horizontal="right" vertical="center" wrapText="1"/>
    </xf>
    <xf numFmtId="218" fontId="110" fillId="17" borderId="6" xfId="3096" applyNumberFormat="1" applyFont="1" applyFill="1" applyBorder="1" applyAlignment="1">
      <alignment horizontal="right" vertical="center" wrapText="1"/>
    </xf>
    <xf numFmtId="0" fontId="0" fillId="0" borderId="20" xfId="0" applyFont="1" applyBorder="1" applyAlignment="1">
      <alignment horizontal="center" vertical="center"/>
    </xf>
    <xf numFmtId="3" fontId="41" fillId="0" borderId="20" xfId="3053" applyNumberFormat="1" applyFont="1" applyBorder="1" applyAlignment="1">
      <alignment horizontal="center" vertical="center"/>
    </xf>
    <xf numFmtId="0" fontId="0" fillId="0" borderId="0" xfId="3428" applyFont="1" applyBorder="1">
      <alignment vertical="center"/>
    </xf>
    <xf numFmtId="0" fontId="0" fillId="0" borderId="6" xfId="3428" applyFont="1" applyBorder="1" applyAlignment="1">
      <alignment horizontal="right" vertical="center"/>
    </xf>
    <xf numFmtId="0" fontId="0" fillId="0" borderId="0" xfId="3428" applyFont="1" applyBorder="1" applyAlignment="1">
      <alignment horizontal="right" vertical="center"/>
    </xf>
    <xf numFmtId="0" fontId="0" fillId="0" borderId="6" xfId="3427" applyFont="1" applyBorder="1" applyAlignment="1">
      <alignment horizontal="right" vertical="center"/>
    </xf>
    <xf numFmtId="3" fontId="111" fillId="0" borderId="6" xfId="3053" applyNumberFormat="1" applyFont="1" applyFill="1" applyBorder="1" applyAlignment="1">
      <alignment horizontal="center" vertical="center"/>
    </xf>
    <xf numFmtId="0" fontId="116" fillId="0" borderId="0" xfId="3427" applyNumberFormat="1" applyFont="1" applyBorder="1" applyAlignment="1">
      <alignment horizontal="right" vertical="center"/>
    </xf>
    <xf numFmtId="41" fontId="0" fillId="0" borderId="0" xfId="3427" applyNumberFormat="1" applyFont="1" applyBorder="1" applyAlignment="1">
      <alignment horizontal="right" vertical="center" wrapText="1"/>
    </xf>
    <xf numFmtId="41" fontId="0" fillId="0" borderId="6" xfId="2317" quotePrefix="1" applyNumberFormat="1" applyFont="1" applyFill="1" applyBorder="1" applyAlignment="1">
      <alignment vertical="center" wrapText="1"/>
    </xf>
    <xf numFmtId="41" fontId="0" fillId="0" borderId="0" xfId="2317" quotePrefix="1" applyNumberFormat="1" applyFont="1" applyFill="1" applyBorder="1" applyAlignment="1">
      <alignment vertical="center" wrapText="1"/>
    </xf>
    <xf numFmtId="41" fontId="0" fillId="0" borderId="6" xfId="3096" applyNumberFormat="1" applyFont="1" applyFill="1" applyBorder="1" applyAlignment="1">
      <alignment vertical="center" wrapText="1"/>
    </xf>
    <xf numFmtId="41" fontId="0" fillId="0" borderId="0" xfId="3096" applyNumberFormat="1" applyFont="1" applyFill="1" applyBorder="1" applyAlignment="1">
      <alignment vertical="center" wrapText="1"/>
    </xf>
    <xf numFmtId="41" fontId="116" fillId="0" borderId="0" xfId="3096" applyNumberFormat="1" applyFont="1" applyFill="1" applyBorder="1" applyAlignment="1">
      <alignment vertical="center" wrapText="1"/>
    </xf>
    <xf numFmtId="49" fontId="41" fillId="0" borderId="6" xfId="3053" applyNumberFormat="1" applyFont="1" applyBorder="1" applyAlignment="1">
      <alignment horizontal="center" vertical="center"/>
    </xf>
    <xf numFmtId="49" fontId="41" fillId="31" borderId="6" xfId="3053" applyNumberFormat="1" applyFont="1" applyFill="1" applyBorder="1" applyAlignment="1">
      <alignment horizontal="center" vertical="center"/>
    </xf>
    <xf numFmtId="41" fontId="0" fillId="0" borderId="6" xfId="2317" quotePrefix="1" applyNumberFormat="1" applyFont="1" applyFill="1" applyBorder="1" applyAlignment="1">
      <alignment vertical="center"/>
    </xf>
    <xf numFmtId="41" fontId="116" fillId="0" borderId="0" xfId="2317" quotePrefix="1" applyNumberFormat="1" applyFont="1" applyFill="1" applyBorder="1" applyAlignment="1">
      <alignment vertical="center" wrapText="1"/>
    </xf>
    <xf numFmtId="41" fontId="0" fillId="0" borderId="6" xfId="2317" quotePrefix="1" applyNumberFormat="1" applyFont="1" applyFill="1" applyBorder="1" applyAlignment="1">
      <alignment horizontal="center" vertical="center"/>
    </xf>
    <xf numFmtId="41" fontId="0" fillId="0" borderId="0" xfId="2317" quotePrefix="1" applyNumberFormat="1" applyFont="1" applyFill="1" applyBorder="1" applyAlignment="1">
      <alignment horizontal="center" vertical="center"/>
    </xf>
    <xf numFmtId="41" fontId="0" fillId="0" borderId="0" xfId="2317" quotePrefix="1" applyNumberFormat="1" applyFont="1" applyFill="1" applyBorder="1" applyAlignment="1">
      <alignment vertical="center"/>
    </xf>
    <xf numFmtId="41" fontId="0" fillId="0" borderId="6" xfId="2165" quotePrefix="1" applyNumberFormat="1" applyFont="1" applyFill="1" applyBorder="1" applyAlignment="1">
      <alignment horizontal="center" vertical="center"/>
    </xf>
    <xf numFmtId="41" fontId="0" fillId="0" borderId="0" xfId="2165" quotePrefix="1" applyNumberFormat="1" applyFont="1" applyFill="1" applyBorder="1" applyAlignment="1">
      <alignment horizontal="center" vertical="center"/>
    </xf>
    <xf numFmtId="41" fontId="0" fillId="17" borderId="6" xfId="2317" quotePrefix="1" applyNumberFormat="1" applyFont="1" applyFill="1" applyBorder="1" applyAlignment="1">
      <alignment horizontal="center" vertical="center"/>
    </xf>
    <xf numFmtId="41" fontId="0" fillId="17" borderId="0" xfId="2317" quotePrefix="1" applyNumberFormat="1" applyFont="1" applyFill="1" applyBorder="1" applyAlignment="1">
      <alignment horizontal="center" vertical="center"/>
    </xf>
    <xf numFmtId="41" fontId="0" fillId="17" borderId="6" xfId="2165" quotePrefix="1" applyNumberFormat="1" applyFont="1" applyFill="1" applyBorder="1" applyAlignment="1">
      <alignment horizontal="center" vertical="center"/>
    </xf>
    <xf numFmtId="41" fontId="0" fillId="17" borderId="0" xfId="2165" quotePrefix="1" applyNumberFormat="1" applyFont="1" applyFill="1" applyBorder="1" applyAlignment="1">
      <alignment horizontal="center" vertical="center"/>
    </xf>
    <xf numFmtId="41" fontId="116" fillId="17" borderId="0" xfId="2165" quotePrefix="1" applyNumberFormat="1" applyFont="1" applyFill="1" applyBorder="1" applyAlignment="1">
      <alignment horizontal="center" vertical="center"/>
    </xf>
    <xf numFmtId="41" fontId="116" fillId="0" borderId="0" xfId="3427" applyNumberFormat="1" applyFont="1" applyFill="1" applyBorder="1" applyAlignment="1">
      <alignment horizontal="right" vertical="center"/>
    </xf>
    <xf numFmtId="41" fontId="0" fillId="0" borderId="6" xfId="3427" applyNumberFormat="1" applyFont="1" applyFill="1" applyBorder="1" applyAlignment="1">
      <alignment horizontal="right" vertical="center"/>
    </xf>
    <xf numFmtId="41" fontId="0" fillId="0" borderId="0" xfId="3427" applyNumberFormat="1" applyFont="1" applyFill="1" applyBorder="1" applyAlignment="1">
      <alignment horizontal="right" vertical="center"/>
    </xf>
    <xf numFmtId="41" fontId="0" fillId="0" borderId="6" xfId="3427" applyNumberFormat="1" applyFont="1" applyFill="1" applyBorder="1" applyAlignment="1">
      <alignment horizontal="right" vertical="center" wrapText="1"/>
    </xf>
    <xf numFmtId="41" fontId="0" fillId="0" borderId="0" xfId="3427" applyNumberFormat="1" applyFont="1" applyFill="1" applyBorder="1" applyAlignment="1">
      <alignment horizontal="right" vertical="center" wrapText="1"/>
    </xf>
    <xf numFmtId="41" fontId="0" fillId="0" borderId="6" xfId="3427" applyNumberFormat="1" applyFont="1" applyFill="1" applyBorder="1" applyAlignment="1">
      <alignment vertical="center" wrapText="1"/>
    </xf>
    <xf numFmtId="41" fontId="0" fillId="0" borderId="0" xfId="3429" applyNumberFormat="1" applyFont="1" applyBorder="1" applyAlignment="1">
      <alignment vertical="center" wrapText="1"/>
    </xf>
    <xf numFmtId="41" fontId="0" fillId="17" borderId="6" xfId="3429" applyNumberFormat="1" applyFont="1" applyFill="1" applyBorder="1" applyAlignment="1">
      <alignment horizontal="right" vertical="center"/>
    </xf>
    <xf numFmtId="41" fontId="0" fillId="17" borderId="6" xfId="2165" applyNumberFormat="1" applyFont="1" applyFill="1" applyBorder="1" applyAlignment="1">
      <alignment horizontal="right" vertical="center"/>
    </xf>
    <xf numFmtId="41" fontId="0" fillId="17" borderId="0" xfId="2165" applyNumberFormat="1" applyFont="1" applyFill="1" applyBorder="1" applyAlignment="1">
      <alignment horizontal="right" vertical="center"/>
    </xf>
    <xf numFmtId="41" fontId="116" fillId="17" borderId="0" xfId="2165" applyNumberFormat="1" applyFont="1" applyFill="1" applyBorder="1" applyAlignment="1">
      <alignment horizontal="right" vertical="center"/>
    </xf>
    <xf numFmtId="41" fontId="0" fillId="17" borderId="0" xfId="3096" applyNumberFormat="1" applyFont="1" applyFill="1" applyBorder="1" applyAlignment="1">
      <alignment horizontal="right" vertical="center"/>
    </xf>
    <xf numFmtId="41" fontId="116" fillId="17" borderId="0" xfId="3096" applyNumberFormat="1" applyFont="1" applyFill="1" applyBorder="1" applyAlignment="1">
      <alignment horizontal="right" vertical="center"/>
    </xf>
    <xf numFmtId="41" fontId="0" fillId="0" borderId="6" xfId="3096" applyNumberFormat="1" applyFont="1" applyBorder="1" applyAlignment="1">
      <alignment horizontal="right" vertical="center"/>
    </xf>
    <xf numFmtId="41" fontId="0" fillId="0" borderId="0" xfId="3096" applyNumberFormat="1" applyFont="1" applyBorder="1" applyAlignment="1">
      <alignment horizontal="right" vertical="center"/>
    </xf>
    <xf numFmtId="41" fontId="0" fillId="17" borderId="0" xfId="2317" quotePrefix="1" applyNumberFormat="1" applyFont="1" applyFill="1" applyBorder="1" applyAlignment="1">
      <alignment horizontal="right" vertical="center"/>
    </xf>
    <xf numFmtId="41" fontId="116" fillId="17" borderId="0" xfId="2317" quotePrefix="1" applyNumberFormat="1" applyFont="1" applyFill="1" applyBorder="1" applyAlignment="1">
      <alignment horizontal="right" vertical="center"/>
    </xf>
    <xf numFmtId="41" fontId="116" fillId="0" borderId="0" xfId="2317" quotePrefix="1" applyNumberFormat="1" applyFont="1" applyFill="1" applyBorder="1" applyAlignment="1">
      <alignment horizontal="right" vertical="center"/>
    </xf>
    <xf numFmtId="41" fontId="0" fillId="0" borderId="0" xfId="3427" applyNumberFormat="1" applyFont="1" applyFill="1" applyBorder="1" applyAlignment="1">
      <alignment vertical="center" wrapText="1"/>
    </xf>
    <xf numFmtId="41" fontId="0" fillId="17" borderId="0" xfId="2317" quotePrefix="1" applyNumberFormat="1" applyFont="1" applyFill="1" applyBorder="1" applyAlignment="1">
      <alignment horizontal="right" vertical="center" wrapText="1"/>
    </xf>
    <xf numFmtId="41" fontId="41" fillId="0" borderId="6" xfId="3096" applyNumberFormat="1" applyFont="1" applyBorder="1" applyAlignment="1">
      <alignment horizontal="right" vertical="center" wrapText="1"/>
    </xf>
    <xf numFmtId="41" fontId="41" fillId="0" borderId="0" xfId="3096" applyNumberFormat="1" applyFont="1" applyBorder="1" applyAlignment="1">
      <alignment horizontal="right" vertical="center" wrapText="1"/>
    </xf>
    <xf numFmtId="3" fontId="111" fillId="0" borderId="6" xfId="3053" applyNumberFormat="1" applyFont="1" applyBorder="1" applyAlignment="1">
      <alignment horizontal="center" vertical="center"/>
    </xf>
    <xf numFmtId="0" fontId="122" fillId="0" borderId="6" xfId="0" applyFont="1" applyBorder="1" applyAlignment="1">
      <alignment horizontal="center" vertical="center"/>
    </xf>
    <xf numFmtId="3" fontId="123" fillId="0" borderId="6" xfId="3053" applyNumberFormat="1" applyFont="1" applyFill="1" applyBorder="1" applyAlignment="1">
      <alignment horizontal="center" vertical="center"/>
    </xf>
    <xf numFmtId="0" fontId="123" fillId="0" borderId="6" xfId="3427" applyNumberFormat="1" applyFont="1" applyBorder="1" applyAlignment="1">
      <alignment horizontal="right" vertical="center"/>
    </xf>
    <xf numFmtId="218" fontId="123" fillId="17" borderId="6" xfId="3096" applyNumberFormat="1" applyFont="1" applyFill="1" applyBorder="1" applyAlignment="1">
      <alignment horizontal="right" vertical="center" wrapText="1"/>
    </xf>
    <xf numFmtId="0" fontId="123" fillId="0" borderId="6" xfId="0" applyFont="1" applyBorder="1" applyAlignment="1">
      <alignment horizontal="center" vertical="center"/>
    </xf>
    <xf numFmtId="41" fontId="123" fillId="0" borderId="6" xfId="3427" applyNumberFormat="1" applyFont="1" applyBorder="1" applyAlignment="1">
      <alignment horizontal="right" vertical="center" wrapText="1"/>
    </xf>
    <xf numFmtId="49" fontId="123" fillId="0" borderId="6" xfId="3053" applyNumberFormat="1" applyFont="1" applyBorder="1" applyAlignment="1">
      <alignment horizontal="center" vertical="center"/>
    </xf>
    <xf numFmtId="41" fontId="123" fillId="0" borderId="6" xfId="3427" applyNumberFormat="1" applyFont="1" applyFill="1" applyBorder="1" applyAlignment="1">
      <alignment horizontal="right" vertical="center"/>
    </xf>
    <xf numFmtId="41" fontId="123" fillId="17" borderId="6" xfId="3096" applyNumberFormat="1" applyFont="1" applyFill="1" applyBorder="1" applyAlignment="1">
      <alignment horizontal="right" vertical="center"/>
    </xf>
    <xf numFmtId="41" fontId="123" fillId="0" borderId="6" xfId="2317" quotePrefix="1" applyNumberFormat="1" applyFont="1" applyFill="1" applyBorder="1" applyAlignment="1">
      <alignment horizontal="right" vertical="center"/>
    </xf>
    <xf numFmtId="41" fontId="123" fillId="0" borderId="6" xfId="3096" applyNumberFormat="1" applyFont="1" applyBorder="1" applyAlignment="1">
      <alignment horizontal="right" vertical="center" wrapText="1"/>
    </xf>
    <xf numFmtId="0" fontId="0" fillId="0" borderId="21" xfId="0" applyFont="1" applyBorder="1" applyAlignment="1">
      <alignment vertical="center"/>
    </xf>
    <xf numFmtId="43" fontId="110" fillId="0" borderId="0" xfId="0" applyNumberFormat="1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 applyAlignment="1">
      <alignment vertical="center"/>
    </xf>
    <xf numFmtId="41" fontId="123" fillId="17" borderId="6" xfId="2165" applyNumberFormat="1" applyFont="1" applyFill="1" applyBorder="1" applyAlignment="1">
      <alignment horizontal="right" vertical="center"/>
    </xf>
    <xf numFmtId="0" fontId="0" fillId="0" borderId="6" xfId="0" applyFont="1" applyFill="1" applyBorder="1">
      <alignment vertical="center"/>
    </xf>
    <xf numFmtId="43" fontId="110" fillId="0" borderId="6" xfId="0" applyNumberFormat="1" applyFont="1" applyBorder="1">
      <alignment vertical="center"/>
    </xf>
    <xf numFmtId="0" fontId="116" fillId="0" borderId="6" xfId="0" applyFont="1" applyBorder="1">
      <alignment vertical="center"/>
    </xf>
    <xf numFmtId="43" fontId="0" fillId="0" borderId="6" xfId="0" applyNumberFormat="1" applyFont="1" applyBorder="1">
      <alignment vertical="center"/>
    </xf>
    <xf numFmtId="0" fontId="0" fillId="0" borderId="2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218" fontId="111" fillId="29" borderId="6" xfId="3096" applyNumberFormat="1" applyFont="1" applyFill="1" applyBorder="1" applyAlignment="1">
      <alignment horizontal="right" vertical="center" wrapText="1"/>
    </xf>
    <xf numFmtId="218" fontId="111" fillId="29" borderId="0" xfId="0" applyNumberFormat="1" applyFont="1" applyFill="1" applyBorder="1">
      <alignment vertical="center"/>
    </xf>
    <xf numFmtId="0" fontId="0" fillId="29" borderId="0" xfId="0" applyFont="1" applyFill="1">
      <alignment vertical="center"/>
    </xf>
    <xf numFmtId="218" fontId="110" fillId="29" borderId="6" xfId="3096" applyNumberFormat="1" applyFont="1" applyFill="1" applyBorder="1" applyAlignment="1">
      <alignment horizontal="right" vertical="center" wrapText="1"/>
    </xf>
    <xf numFmtId="0" fontId="111" fillId="29" borderId="0" xfId="0" applyFont="1" applyFill="1">
      <alignment vertical="center"/>
    </xf>
    <xf numFmtId="0" fontId="0" fillId="0" borderId="0" xfId="3428" applyFont="1" applyFill="1" applyBorder="1" applyAlignment="1">
      <alignment horizontal="right" vertical="center"/>
    </xf>
    <xf numFmtId="0" fontId="0" fillId="0" borderId="0" xfId="3427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43" fontId="110" fillId="0" borderId="0" xfId="0" applyNumberFormat="1" applyFont="1" applyFill="1">
      <alignment vertical="center"/>
    </xf>
    <xf numFmtId="0" fontId="116" fillId="0" borderId="0" xfId="0" applyFont="1" applyFill="1">
      <alignment vertical="center"/>
    </xf>
    <xf numFmtId="0" fontId="110" fillId="0" borderId="0" xfId="0" applyFont="1" applyFill="1">
      <alignment vertical="center"/>
    </xf>
    <xf numFmtId="43" fontId="110" fillId="29" borderId="6" xfId="0" applyNumberFormat="1" applyFont="1" applyFill="1" applyBorder="1">
      <alignment vertical="center"/>
    </xf>
    <xf numFmtId="41" fontId="107" fillId="0" borderId="6" xfId="2164" applyFont="1" applyBorder="1" applyAlignment="1">
      <alignment horizontal="center" vertical="center"/>
    </xf>
    <xf numFmtId="218" fontId="0" fillId="17" borderId="6" xfId="3096" applyNumberFormat="1" applyFont="1" applyFill="1" applyBorder="1" applyAlignment="1">
      <alignment horizontal="right" vertical="center" wrapText="1"/>
    </xf>
    <xf numFmtId="0" fontId="111" fillId="29" borderId="6" xfId="0" applyFont="1" applyFill="1" applyBorder="1" applyAlignment="1">
      <alignment horizontal="center" vertical="center"/>
    </xf>
    <xf numFmtId="0" fontId="111" fillId="29" borderId="6" xfId="0" applyFont="1" applyFill="1" applyBorder="1">
      <alignment vertical="center"/>
    </xf>
    <xf numFmtId="41" fontId="0" fillId="17" borderId="6" xfId="2317" quotePrefix="1" applyNumberFormat="1" applyFont="1" applyFill="1" applyBorder="1" applyAlignment="1">
      <alignment horizontal="right" vertical="center" wrapText="1"/>
    </xf>
    <xf numFmtId="41" fontId="123" fillId="0" borderId="6" xfId="2317" quotePrefix="1" applyNumberFormat="1" applyFont="1" applyFill="1" applyBorder="1" applyAlignment="1">
      <alignment vertical="center" wrapText="1"/>
    </xf>
    <xf numFmtId="41" fontId="123" fillId="0" borderId="6" xfId="2317" quotePrefix="1" applyNumberFormat="1" applyFont="1" applyFill="1" applyBorder="1" applyAlignment="1">
      <alignment horizontal="center" vertical="center"/>
    </xf>
    <xf numFmtId="218" fontId="111" fillId="29" borderId="6" xfId="0" applyNumberFormat="1" applyFont="1" applyFill="1" applyBorder="1">
      <alignment vertical="center"/>
    </xf>
    <xf numFmtId="0" fontId="0" fillId="0" borderId="0" xfId="3427" applyFont="1" applyBorder="1" applyAlignment="1">
      <alignment horizontal="right" vertical="center"/>
    </xf>
    <xf numFmtId="0" fontId="110" fillId="0" borderId="6" xfId="0" applyFont="1" applyBorder="1">
      <alignment vertical="center"/>
    </xf>
    <xf numFmtId="49" fontId="121" fillId="0" borderId="6" xfId="3053" applyNumberFormat="1" applyFont="1" applyBorder="1" applyAlignment="1">
      <alignment horizontal="center" vertical="center"/>
    </xf>
    <xf numFmtId="0" fontId="110" fillId="29" borderId="0" xfId="0" applyFont="1" applyFill="1">
      <alignment vertical="center"/>
    </xf>
    <xf numFmtId="41" fontId="116" fillId="0" borderId="0" xfId="2317" quotePrefix="1" applyNumberFormat="1" applyFont="1" applyFill="1" applyBorder="1" applyAlignment="1">
      <alignment horizontal="center" vertical="center"/>
    </xf>
    <xf numFmtId="41" fontId="0" fillId="0" borderId="6" xfId="3427" applyNumberFormat="1" applyFont="1" applyBorder="1" applyAlignment="1">
      <alignment horizontal="right" vertical="center" wrapText="1"/>
    </xf>
    <xf numFmtId="41" fontId="0" fillId="17" borderId="6" xfId="2317" quotePrefix="1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6" xfId="3428" applyFont="1" applyBorder="1">
      <alignment vertical="center"/>
    </xf>
    <xf numFmtId="41" fontId="0" fillId="17" borderId="0" xfId="3429" applyNumberFormat="1" applyFont="1" applyFill="1" applyBorder="1" applyAlignment="1">
      <alignment horizontal="right" vertical="center"/>
    </xf>
    <xf numFmtId="0" fontId="0" fillId="29" borderId="6" xfId="0" applyFont="1" applyFill="1" applyBorder="1">
      <alignment vertical="center"/>
    </xf>
    <xf numFmtId="41" fontId="123" fillId="17" borderId="6" xfId="2317" quotePrefix="1" applyNumberFormat="1" applyFont="1" applyFill="1" applyBorder="1" applyAlignment="1">
      <alignment horizontal="right" vertical="center"/>
    </xf>
    <xf numFmtId="0" fontId="110" fillId="0" borderId="0" xfId="0" applyFont="1">
      <alignment vertical="center"/>
    </xf>
    <xf numFmtId="41" fontId="107" fillId="0" borderId="6" xfId="2164" applyFont="1" applyFill="1" applyBorder="1" applyAlignment="1">
      <alignment horizontal="right" vertical="center"/>
    </xf>
    <xf numFmtId="41" fontId="11" fillId="27" borderId="6" xfId="2164" applyFont="1" applyFill="1" applyBorder="1" applyAlignment="1">
      <alignment vertical="center" shrinkToFit="1"/>
    </xf>
    <xf numFmtId="0" fontId="11" fillId="27" borderId="6" xfId="0" applyFont="1" applyFill="1" applyBorder="1">
      <alignment vertical="center"/>
    </xf>
    <xf numFmtId="41" fontId="11" fillId="27" borderId="6" xfId="2164" applyFont="1" applyFill="1" applyBorder="1" applyAlignment="1">
      <alignment horizontal="center" vertical="center" shrinkToFit="1"/>
    </xf>
    <xf numFmtId="0" fontId="11" fillId="27" borderId="6" xfId="0" applyFont="1" applyFill="1" applyBorder="1" applyAlignment="1">
      <alignment horizontal="center" vertical="center"/>
    </xf>
    <xf numFmtId="176" fontId="11" fillId="0" borderId="0" xfId="0" applyNumberFormat="1" applyFont="1">
      <alignment vertical="center"/>
    </xf>
    <xf numFmtId="219" fontId="11" fillId="0" borderId="0" xfId="1962" applyNumberFormat="1" applyFont="1" applyAlignment="1">
      <alignment vertical="center" shrinkToFit="1"/>
    </xf>
    <xf numFmtId="219" fontId="11" fillId="0" borderId="0" xfId="1962" applyNumberFormat="1" applyFont="1">
      <alignment vertical="center"/>
    </xf>
    <xf numFmtId="10" fontId="11" fillId="0" borderId="0" xfId="1962" applyNumberFormat="1" applyFont="1" applyAlignment="1">
      <alignment vertical="center" shrinkToFit="1"/>
    </xf>
    <xf numFmtId="41" fontId="11" fillId="0" borderId="0" xfId="0" applyNumberFormat="1" applyFont="1">
      <alignment vertical="center"/>
    </xf>
    <xf numFmtId="217" fontId="11" fillId="0" borderId="0" xfId="0" applyNumberFormat="1" applyFont="1" applyAlignment="1">
      <alignment vertical="center" shrinkToFit="1"/>
    </xf>
    <xf numFmtId="217" fontId="11" fillId="0" borderId="0" xfId="0" applyNumberFormat="1" applyFont="1">
      <alignment vertical="center"/>
    </xf>
    <xf numFmtId="41" fontId="60" fillId="0" borderId="6" xfId="2164" applyFont="1" applyBorder="1">
      <alignment vertical="center"/>
    </xf>
    <xf numFmtId="9" fontId="60" fillId="0" borderId="6" xfId="1962" applyFont="1" applyBorder="1" applyAlignment="1">
      <alignment vertical="center" shrinkToFit="1"/>
    </xf>
    <xf numFmtId="41" fontId="60" fillId="0" borderId="6" xfId="2164" applyFont="1" applyBorder="1" applyAlignment="1">
      <alignment vertical="center" shrinkToFit="1"/>
    </xf>
    <xf numFmtId="176" fontId="60" fillId="32" borderId="6" xfId="0" applyNumberFormat="1" applyFont="1" applyFill="1" applyBorder="1" applyAlignment="1">
      <alignment horizontal="center" vertical="center"/>
    </xf>
    <xf numFmtId="41" fontId="60" fillId="0" borderId="6" xfId="0" applyNumberFormat="1" applyFont="1" applyBorder="1" applyAlignment="1">
      <alignment horizontal="center" vertical="center"/>
    </xf>
    <xf numFmtId="41" fontId="2" fillId="0" borderId="6" xfId="2164" applyFont="1" applyBorder="1">
      <alignment vertical="center"/>
    </xf>
    <xf numFmtId="9" fontId="2" fillId="0" borderId="6" xfId="1962" applyFont="1" applyBorder="1" applyAlignment="1">
      <alignment vertical="center" shrinkToFit="1"/>
    </xf>
    <xf numFmtId="41" fontId="2" fillId="0" borderId="6" xfId="2164" applyFont="1" applyBorder="1" applyAlignment="1">
      <alignment vertical="center" shrinkToFit="1"/>
    </xf>
    <xf numFmtId="176" fontId="2" fillId="32" borderId="6" xfId="0" applyNumberFormat="1" applyFont="1" applyFill="1" applyBorder="1" applyAlignment="1">
      <alignment horizontal="center" vertical="center"/>
    </xf>
    <xf numFmtId="41" fontId="2" fillId="0" borderId="6" xfId="0" applyNumberFormat="1" applyFont="1" applyBorder="1" applyAlignment="1">
      <alignment horizontal="center" vertical="center"/>
    </xf>
    <xf numFmtId="41" fontId="60" fillId="0" borderId="0" xfId="2164" applyFont="1">
      <alignment vertical="center"/>
    </xf>
    <xf numFmtId="0" fontId="60" fillId="0" borderId="0" xfId="0" applyFont="1">
      <alignment vertical="center"/>
    </xf>
    <xf numFmtId="2" fontId="60" fillId="0" borderId="0" xfId="0" applyNumberFormat="1" applyFont="1">
      <alignment vertical="center"/>
    </xf>
    <xf numFmtId="176" fontId="60" fillId="0" borderId="0" xfId="2164" applyNumberFormat="1" applyFont="1" applyAlignment="1">
      <alignment vertical="center" shrinkToFit="1"/>
    </xf>
    <xf numFmtId="41" fontId="127" fillId="0" borderId="0" xfId="2164" applyFont="1">
      <alignment vertical="center"/>
    </xf>
    <xf numFmtId="41" fontId="60" fillId="0" borderId="0" xfId="0" applyNumberFormat="1" applyFont="1">
      <alignment vertical="center"/>
    </xf>
    <xf numFmtId="0" fontId="60" fillId="0" borderId="6" xfId="0" applyFont="1" applyBorder="1">
      <alignment vertical="center"/>
    </xf>
    <xf numFmtId="41" fontId="60" fillId="0" borderId="6" xfId="2164" applyFont="1" applyBorder="1" applyAlignment="1">
      <alignment horizontal="center" vertical="center"/>
    </xf>
    <xf numFmtId="41" fontId="60" fillId="0" borderId="6" xfId="2164" applyFont="1" applyBorder="1" applyAlignment="1">
      <alignment horizontal="center" vertical="center" wrapText="1"/>
    </xf>
    <xf numFmtId="41" fontId="60" fillId="0" borderId="6" xfId="2164" applyFont="1" applyBorder="1" applyAlignment="1">
      <alignment vertical="center"/>
    </xf>
    <xf numFmtId="41" fontId="60" fillId="0" borderId="6" xfId="2164" applyNumberFormat="1" applyFont="1" applyBorder="1">
      <alignment vertical="center"/>
    </xf>
    <xf numFmtId="41" fontId="60" fillId="0" borderId="6" xfId="2164" applyFont="1" applyFill="1" applyBorder="1" applyAlignment="1">
      <alignment horizontal="center" vertical="center" shrinkToFit="1"/>
    </xf>
    <xf numFmtId="41" fontId="60" fillId="0" borderId="6" xfId="2164" applyNumberFormat="1" applyFont="1" applyBorder="1" applyAlignment="1">
      <alignment horizontal="center" vertical="center"/>
    </xf>
    <xf numFmtId="41" fontId="60" fillId="0" borderId="6" xfId="2164" applyFont="1" applyBorder="1" applyAlignment="1">
      <alignment horizontal="center" vertical="center" shrinkToFit="1"/>
    </xf>
    <xf numFmtId="41" fontId="60" fillId="0" borderId="6" xfId="2164" applyNumberFormat="1" applyFont="1" applyFill="1" applyBorder="1" applyAlignment="1">
      <alignment vertical="center" shrinkToFit="1"/>
    </xf>
    <xf numFmtId="41" fontId="128" fillId="0" borderId="0" xfId="2164" applyFont="1">
      <alignment vertical="center"/>
    </xf>
    <xf numFmtId="41" fontId="2" fillId="0" borderId="0" xfId="2164" applyFont="1">
      <alignment vertical="center"/>
    </xf>
    <xf numFmtId="0" fontId="11" fillId="33" borderId="6" xfId="0" applyFont="1" applyFill="1" applyBorder="1" applyAlignment="1">
      <alignment horizontal="center" vertical="center"/>
    </xf>
    <xf numFmtId="3" fontId="56" fillId="33" borderId="6" xfId="3053" applyNumberFormat="1" applyFont="1" applyFill="1" applyBorder="1" applyAlignment="1">
      <alignment horizontal="center" vertical="center"/>
    </xf>
    <xf numFmtId="41" fontId="2" fillId="33" borderId="6" xfId="2164" applyFont="1" applyFill="1" applyBorder="1">
      <alignment vertical="center"/>
    </xf>
    <xf numFmtId="3" fontId="114" fillId="33" borderId="6" xfId="3053" applyNumberFormat="1" applyFont="1" applyFill="1" applyBorder="1" applyAlignment="1">
      <alignment horizontal="center" vertical="center"/>
    </xf>
    <xf numFmtId="41" fontId="60" fillId="33" borderId="6" xfId="2164" applyFont="1" applyFill="1" applyBorder="1">
      <alignment vertical="center"/>
    </xf>
    <xf numFmtId="41" fontId="60" fillId="33" borderId="6" xfId="2164" applyFont="1" applyFill="1" applyBorder="1" applyAlignment="1">
      <alignment vertical="center" shrinkToFit="1"/>
    </xf>
    <xf numFmtId="41" fontId="60" fillId="33" borderId="6" xfId="2164" applyFont="1" applyFill="1" applyBorder="1" applyAlignment="1">
      <alignment horizontal="center" vertical="center" shrinkToFit="1"/>
    </xf>
    <xf numFmtId="41" fontId="60" fillId="0" borderId="6" xfId="2164" applyFont="1" applyFill="1" applyBorder="1">
      <alignment vertical="center"/>
    </xf>
    <xf numFmtId="9" fontId="60" fillId="0" borderId="6" xfId="1962" applyFont="1" applyFill="1" applyBorder="1" applyAlignment="1">
      <alignment vertical="center" shrinkToFit="1"/>
    </xf>
    <xf numFmtId="176" fontId="60" fillId="0" borderId="6" xfId="2164" applyNumberFormat="1" applyFont="1" applyFill="1" applyBorder="1" applyAlignment="1">
      <alignment vertical="center" shrinkToFit="1"/>
    </xf>
    <xf numFmtId="41" fontId="60" fillId="0" borderId="6" xfId="2164" applyFont="1" applyFill="1" applyBorder="1" applyAlignment="1">
      <alignment vertical="center" shrinkToFit="1"/>
    </xf>
    <xf numFmtId="49" fontId="114" fillId="33" borderId="6" xfId="3053" applyNumberFormat="1" applyFont="1" applyFill="1" applyBorder="1" applyAlignment="1">
      <alignment horizontal="center" vertical="center"/>
    </xf>
    <xf numFmtId="41" fontId="60" fillId="0" borderId="6" xfId="2164" applyNumberFormat="1" applyFont="1" applyFill="1" applyBorder="1" applyAlignment="1">
      <alignment horizontal="center" vertical="center" shrinkToFit="1"/>
    </xf>
    <xf numFmtId="41" fontId="60" fillId="33" borderId="6" xfId="2164" applyFont="1" applyFill="1" applyBorder="1" applyAlignment="1">
      <alignment horizontal="center" vertical="center"/>
    </xf>
    <xf numFmtId="41" fontId="60" fillId="33" borderId="6" xfId="2164" applyNumberFormat="1" applyFont="1" applyFill="1" applyBorder="1">
      <alignment vertical="center"/>
    </xf>
    <xf numFmtId="41" fontId="2" fillId="33" borderId="6" xfId="2164" applyFont="1" applyFill="1" applyBorder="1" applyAlignment="1">
      <alignment vertical="center" shrinkToFit="1"/>
    </xf>
    <xf numFmtId="41" fontId="2" fillId="27" borderId="6" xfId="2164" applyFont="1" applyFill="1" applyBorder="1" applyAlignment="1">
      <alignment vertical="center" shrinkToFit="1"/>
    </xf>
    <xf numFmtId="41" fontId="2" fillId="33" borderId="6" xfId="2164" applyFont="1" applyFill="1" applyBorder="1" applyAlignment="1">
      <alignment horizontal="center" vertical="center" shrinkToFit="1"/>
    </xf>
    <xf numFmtId="176" fontId="60" fillId="33" borderId="6" xfId="2164" applyNumberFormat="1" applyFont="1" applyFill="1" applyBorder="1" applyAlignment="1">
      <alignment vertical="center" shrinkToFit="1"/>
    </xf>
    <xf numFmtId="41" fontId="60" fillId="33" borderId="6" xfId="2164" applyNumberFormat="1" applyFont="1" applyFill="1" applyBorder="1" applyAlignment="1">
      <alignment vertical="center" shrinkToFit="1"/>
    </xf>
    <xf numFmtId="41" fontId="11" fillId="0" borderId="0" xfId="2164" applyFont="1" applyFill="1" applyBorder="1" applyAlignment="1">
      <alignment horizontal="center" vertical="center" shrinkToFit="1"/>
    </xf>
    <xf numFmtId="220" fontId="11" fillId="0" borderId="0" xfId="2164" applyNumberFormat="1" applyFont="1" applyFill="1" applyBorder="1" applyAlignment="1">
      <alignment horizontal="center" vertical="center" shrinkToFit="1"/>
    </xf>
    <xf numFmtId="217" fontId="11" fillId="0" borderId="0" xfId="2164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>
      <alignment vertical="center"/>
    </xf>
    <xf numFmtId="41" fontId="11" fillId="0" borderId="6" xfId="2164" applyFont="1" applyFill="1" applyBorder="1" applyAlignment="1">
      <alignment horizontal="center" vertical="center"/>
    </xf>
    <xf numFmtId="220" fontId="11" fillId="0" borderId="6" xfId="2164" applyNumberFormat="1" applyFont="1" applyFill="1" applyBorder="1" applyAlignment="1">
      <alignment horizontal="center" vertical="center" shrinkToFit="1"/>
    </xf>
    <xf numFmtId="217" fontId="11" fillId="0" borderId="6" xfId="2164" applyNumberFormat="1" applyFont="1" applyFill="1" applyBorder="1" applyAlignment="1">
      <alignment vertical="center" shrinkToFit="1"/>
    </xf>
    <xf numFmtId="0" fontId="11" fillId="0" borderId="6" xfId="0" applyFont="1" applyFill="1" applyBorder="1">
      <alignment vertical="center"/>
    </xf>
    <xf numFmtId="217" fontId="11" fillId="0" borderId="6" xfId="2164" applyNumberFormat="1" applyFont="1" applyFill="1" applyBorder="1" applyAlignment="1">
      <alignment horizontal="center" vertical="center" shrinkToFit="1"/>
    </xf>
    <xf numFmtId="0" fontId="11" fillId="65" borderId="6" xfId="0" applyFont="1" applyFill="1" applyBorder="1" applyAlignment="1">
      <alignment horizontal="center" vertical="center"/>
    </xf>
    <xf numFmtId="41" fontId="11" fillId="65" borderId="6" xfId="2164" applyFont="1" applyFill="1" applyBorder="1" applyAlignment="1">
      <alignment horizontal="center" vertical="center" shrinkToFit="1"/>
    </xf>
    <xf numFmtId="220" fontId="11" fillId="65" borderId="6" xfId="2164" applyNumberFormat="1" applyFont="1" applyFill="1" applyBorder="1" applyAlignment="1">
      <alignment horizontal="center" vertical="center" shrinkToFit="1"/>
    </xf>
    <xf numFmtId="217" fontId="11" fillId="65" borderId="6" xfId="2164" applyNumberFormat="1" applyFont="1" applyFill="1" applyBorder="1" applyAlignment="1">
      <alignment vertical="center" shrinkToFit="1"/>
    </xf>
    <xf numFmtId="0" fontId="11" fillId="65" borderId="6" xfId="0" applyFont="1" applyFill="1" applyBorder="1">
      <alignment vertical="center"/>
    </xf>
    <xf numFmtId="217" fontId="11" fillId="65" borderId="6" xfId="2164" applyNumberFormat="1" applyFont="1" applyFill="1" applyBorder="1" applyAlignment="1">
      <alignment horizontal="center" vertical="center" shrinkToFit="1"/>
    </xf>
    <xf numFmtId="0" fontId="13" fillId="0" borderId="21" xfId="3431" applyFont="1" applyFill="1" applyBorder="1" applyAlignment="1">
      <alignment vertical="center"/>
    </xf>
    <xf numFmtId="0" fontId="13" fillId="0" borderId="21" xfId="3431" applyFont="1" applyBorder="1" applyAlignment="1">
      <alignment vertical="center"/>
    </xf>
    <xf numFmtId="221" fontId="11" fillId="0" borderId="6" xfId="2164" applyNumberFormat="1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41" fontId="11" fillId="0" borderId="6" xfId="2164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Fill="1" applyBorder="1" applyAlignment="1">
      <alignment horizontal="center" vertical="center"/>
    </xf>
    <xf numFmtId="41" fontId="11" fillId="0" borderId="6" xfId="2164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1" fontId="11" fillId="0" borderId="6" xfId="2164" applyFont="1" applyBorder="1" applyAlignment="1">
      <alignment horizontal="center" vertical="center"/>
    </xf>
    <xf numFmtId="41" fontId="107" fillId="0" borderId="6" xfId="2164" applyFont="1" applyFill="1" applyBorder="1" applyAlignment="1" applyProtection="1">
      <alignment horizontal="center" vertical="center"/>
    </xf>
    <xf numFmtId="41" fontId="107" fillId="0" borderId="6" xfId="2164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41" fontId="107" fillId="0" borderId="24" xfId="2164" applyFont="1" applyBorder="1" applyAlignment="1">
      <alignment horizontal="center" vertical="center"/>
    </xf>
    <xf numFmtId="41" fontId="107" fillId="0" borderId="25" xfId="2164" applyFont="1" applyBorder="1" applyAlignment="1">
      <alignment horizontal="center" vertical="center"/>
    </xf>
    <xf numFmtId="41" fontId="107" fillId="0" borderId="26" xfId="2164" applyFont="1" applyBorder="1" applyAlignment="1">
      <alignment horizontal="center" vertical="center"/>
    </xf>
    <xf numFmtId="41" fontId="107" fillId="0" borderId="27" xfId="2164" applyFont="1" applyBorder="1" applyAlignment="1">
      <alignment horizontal="center" vertical="center"/>
    </xf>
    <xf numFmtId="41" fontId="107" fillId="0" borderId="22" xfId="2164" applyFont="1" applyBorder="1" applyAlignment="1">
      <alignment horizontal="center" vertical="center"/>
    </xf>
    <xf numFmtId="41" fontId="107" fillId="0" borderId="5" xfId="2164" applyFont="1" applyBorder="1" applyAlignment="1">
      <alignment horizontal="center" vertical="center"/>
    </xf>
    <xf numFmtId="41" fontId="107" fillId="0" borderId="23" xfId="2164" applyFont="1" applyBorder="1" applyAlignment="1">
      <alignment horizontal="center" vertical="center"/>
    </xf>
    <xf numFmtId="41" fontId="13" fillId="66" borderId="6" xfId="2164" applyFont="1" applyFill="1" applyBorder="1" applyAlignment="1">
      <alignment horizontal="center" vertical="center"/>
    </xf>
    <xf numFmtId="41" fontId="107" fillId="17" borderId="6" xfId="2164" applyFont="1" applyFill="1" applyBorder="1" applyAlignment="1">
      <alignment horizontal="center" vertical="center"/>
    </xf>
    <xf numFmtId="0" fontId="13" fillId="0" borderId="0" xfId="3431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41" fontId="11" fillId="0" borderId="22" xfId="2164" applyFont="1" applyBorder="1" applyAlignment="1">
      <alignment horizontal="center" vertical="center"/>
    </xf>
    <xf numFmtId="41" fontId="11" fillId="0" borderId="23" xfId="2164" applyFont="1" applyBorder="1" applyAlignment="1">
      <alignment horizontal="center" vertical="center"/>
    </xf>
    <xf numFmtId="0" fontId="60" fillId="0" borderId="6" xfId="0" applyFont="1" applyBorder="1" applyAlignment="1">
      <alignment horizontal="center" vertical="center"/>
    </xf>
    <xf numFmtId="3" fontId="108" fillId="0" borderId="0" xfId="3053" applyNumberFormat="1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</cellXfs>
  <cellStyles count="3442">
    <cellStyle name=" " xfId="1"/>
    <cellStyle name="&quot;" xfId="2"/>
    <cellStyle name="??&amp;O?&amp;H?_x0008__x000f__x0007_?_x0007__x0001__x0001_" xfId="3"/>
    <cellStyle name="??&amp;O?&amp;H?_x0008_??_x0007__x0001__x0001_" xfId="4"/>
    <cellStyle name="??&amp;쏗?뷐9_x0008__x0011__x0007_?_x0007__x0001__x0001_" xfId="5"/>
    <cellStyle name="?W?_laroux" xfId="6"/>
    <cellStyle name="_인원계획표 " xfId="7"/>
    <cellStyle name="_인원계획표 _적격 " xfId="8"/>
    <cellStyle name="_입찰표지 " xfId="9"/>
    <cellStyle name="_적격 " xfId="10"/>
    <cellStyle name="_적격 _집행갑지 " xfId="11"/>
    <cellStyle name="_적격(화산) " xfId="12"/>
    <cellStyle name="_집행갑지 " xfId="13"/>
    <cellStyle name="´þ" xfId="14"/>
    <cellStyle name="´þ·¯" xfId="15"/>
    <cellStyle name="’E‰Y [0.00]_laroux" xfId="16"/>
    <cellStyle name="’E‰Y_laroux" xfId="17"/>
    <cellStyle name="¤@?e_TEST-1 " xfId="18"/>
    <cellStyle name="°ia¤¼o " xfId="19"/>
    <cellStyle name="°íá¤¼ò¼ýá¡" xfId="20"/>
    <cellStyle name="°ia¤aa " xfId="21"/>
    <cellStyle name="°ia¤aa·a1" xfId="22"/>
    <cellStyle name="°íá¤ãâ·â1" xfId="23"/>
    <cellStyle name="°íá¤ãâ·â2" xfId="24"/>
    <cellStyle name="2)" xfId="25"/>
    <cellStyle name="20% - 강조색1 10" xfId="26"/>
    <cellStyle name="20% - 강조색1 11" xfId="27"/>
    <cellStyle name="20% - 강조색1 12" xfId="28"/>
    <cellStyle name="20% - 강조색1 13" xfId="29"/>
    <cellStyle name="20% - 강조색1 14" xfId="30"/>
    <cellStyle name="20% - 강조색1 15" xfId="31"/>
    <cellStyle name="20% - 강조색1 16" xfId="32"/>
    <cellStyle name="20% - 강조색1 17" xfId="33"/>
    <cellStyle name="20% - 강조색1 18" xfId="34"/>
    <cellStyle name="20% - 강조색1 19" xfId="35"/>
    <cellStyle name="20% - 강조색1 2" xfId="36"/>
    <cellStyle name="20% - 강조색1 2 2" xfId="37"/>
    <cellStyle name="20% - 강조색1 20" xfId="38"/>
    <cellStyle name="20% - 강조색1 21" xfId="39"/>
    <cellStyle name="20% - 강조색1 22" xfId="40"/>
    <cellStyle name="20% - 강조색1 23" xfId="41"/>
    <cellStyle name="20% - 강조색1 24" xfId="42"/>
    <cellStyle name="20% - 강조색1 25" xfId="43"/>
    <cellStyle name="20% - 강조색1 26" xfId="44"/>
    <cellStyle name="20% - 강조색1 27" xfId="45"/>
    <cellStyle name="20% - 강조색1 28" xfId="46"/>
    <cellStyle name="20% - 강조색1 29" xfId="47"/>
    <cellStyle name="20% - 강조색1 3" xfId="48"/>
    <cellStyle name="20% - 강조색1 3 2" xfId="49"/>
    <cellStyle name="20% - 강조색1 30" xfId="50"/>
    <cellStyle name="20% - 강조색1 31" xfId="51"/>
    <cellStyle name="20% - 강조색1 32" xfId="52"/>
    <cellStyle name="20% - 강조색1 33" xfId="53"/>
    <cellStyle name="20% - 강조색1 34" xfId="54"/>
    <cellStyle name="20% - 강조색1 35" xfId="55"/>
    <cellStyle name="20% - 강조색1 36" xfId="56"/>
    <cellStyle name="20% - 강조색1 37" xfId="57"/>
    <cellStyle name="20% - 강조색1 38" xfId="58"/>
    <cellStyle name="20% - 강조색1 39" xfId="59"/>
    <cellStyle name="20% - 강조색1 4" xfId="60"/>
    <cellStyle name="20% - 강조색1 4 2" xfId="61"/>
    <cellStyle name="20% - 강조색1 40" xfId="62"/>
    <cellStyle name="20% - 강조색1 41" xfId="63"/>
    <cellStyle name="20% - 강조색1 41 2" xfId="64"/>
    <cellStyle name="20% - 강조색1 41 2 2" xfId="65"/>
    <cellStyle name="20% - 강조색1 41 3" xfId="66"/>
    <cellStyle name="20% - 강조색1 42" xfId="67"/>
    <cellStyle name="20% - 강조색1 42 2" xfId="68"/>
    <cellStyle name="20% - 강조색1 43" xfId="69"/>
    <cellStyle name="20% - 강조색1 43 2" xfId="70"/>
    <cellStyle name="20% - 강조색1 44" xfId="71"/>
    <cellStyle name="20% - 강조색1 45" xfId="72"/>
    <cellStyle name="20% - 강조색1 46" xfId="73"/>
    <cellStyle name="20% - 강조색1 5" xfId="74"/>
    <cellStyle name="20% - 강조색1 6" xfId="75"/>
    <cellStyle name="20% - 강조색1 7" xfId="76"/>
    <cellStyle name="20% - 강조색1 8" xfId="77"/>
    <cellStyle name="20% - 강조색1 9" xfId="78"/>
    <cellStyle name="20% - 강조색2 10" xfId="79"/>
    <cellStyle name="20% - 강조색2 11" xfId="80"/>
    <cellStyle name="20% - 강조색2 12" xfId="81"/>
    <cellStyle name="20% - 강조색2 13" xfId="82"/>
    <cellStyle name="20% - 강조색2 14" xfId="83"/>
    <cellStyle name="20% - 강조색2 15" xfId="84"/>
    <cellStyle name="20% - 강조색2 16" xfId="85"/>
    <cellStyle name="20% - 강조색2 17" xfId="86"/>
    <cellStyle name="20% - 강조색2 18" xfId="87"/>
    <cellStyle name="20% - 강조색2 19" xfId="88"/>
    <cellStyle name="20% - 강조색2 2" xfId="89"/>
    <cellStyle name="20% - 강조색2 2 2" xfId="90"/>
    <cellStyle name="20% - 강조색2 20" xfId="91"/>
    <cellStyle name="20% - 강조색2 21" xfId="92"/>
    <cellStyle name="20% - 강조색2 22" xfId="93"/>
    <cellStyle name="20% - 강조색2 23" xfId="94"/>
    <cellStyle name="20% - 강조색2 24" xfId="95"/>
    <cellStyle name="20% - 강조색2 25" xfId="96"/>
    <cellStyle name="20% - 강조색2 26" xfId="97"/>
    <cellStyle name="20% - 강조색2 27" xfId="98"/>
    <cellStyle name="20% - 강조색2 28" xfId="99"/>
    <cellStyle name="20% - 강조색2 29" xfId="100"/>
    <cellStyle name="20% - 강조색2 3" xfId="101"/>
    <cellStyle name="20% - 강조색2 3 2" xfId="102"/>
    <cellStyle name="20% - 강조색2 30" xfId="103"/>
    <cellStyle name="20% - 강조색2 31" xfId="104"/>
    <cellStyle name="20% - 강조색2 32" xfId="105"/>
    <cellStyle name="20% - 강조색2 33" xfId="106"/>
    <cellStyle name="20% - 강조색2 34" xfId="107"/>
    <cellStyle name="20% - 강조색2 35" xfId="108"/>
    <cellStyle name="20% - 강조색2 36" xfId="109"/>
    <cellStyle name="20% - 강조색2 37" xfId="110"/>
    <cellStyle name="20% - 강조색2 38" xfId="111"/>
    <cellStyle name="20% - 강조색2 39" xfId="112"/>
    <cellStyle name="20% - 강조색2 4" xfId="113"/>
    <cellStyle name="20% - 강조색2 4 2" xfId="114"/>
    <cellStyle name="20% - 강조색2 40" xfId="115"/>
    <cellStyle name="20% - 강조색2 41" xfId="116"/>
    <cellStyle name="20% - 강조색2 41 2" xfId="117"/>
    <cellStyle name="20% - 강조색2 41 2 2" xfId="118"/>
    <cellStyle name="20% - 강조색2 41 3" xfId="119"/>
    <cellStyle name="20% - 강조색2 42" xfId="120"/>
    <cellStyle name="20% - 강조색2 42 2" xfId="121"/>
    <cellStyle name="20% - 강조색2 43" xfId="122"/>
    <cellStyle name="20% - 강조색2 43 2" xfId="123"/>
    <cellStyle name="20% - 강조색2 44" xfId="124"/>
    <cellStyle name="20% - 강조색2 45" xfId="125"/>
    <cellStyle name="20% - 강조색2 46" xfId="126"/>
    <cellStyle name="20% - 강조색2 5" xfId="127"/>
    <cellStyle name="20% - 강조색2 6" xfId="128"/>
    <cellStyle name="20% - 강조색2 7" xfId="129"/>
    <cellStyle name="20% - 강조색2 8" xfId="130"/>
    <cellStyle name="20% - 강조색2 9" xfId="131"/>
    <cellStyle name="20% - 강조색3 10" xfId="132"/>
    <cellStyle name="20% - 강조색3 11" xfId="133"/>
    <cellStyle name="20% - 강조색3 12" xfId="134"/>
    <cellStyle name="20% - 강조색3 13" xfId="135"/>
    <cellStyle name="20% - 강조색3 14" xfId="136"/>
    <cellStyle name="20% - 강조색3 15" xfId="137"/>
    <cellStyle name="20% - 강조색3 16" xfId="138"/>
    <cellStyle name="20% - 강조색3 17" xfId="139"/>
    <cellStyle name="20% - 강조색3 18" xfId="140"/>
    <cellStyle name="20% - 강조색3 19" xfId="141"/>
    <cellStyle name="20% - 강조색3 2" xfId="142"/>
    <cellStyle name="20% - 강조색3 2 2" xfId="143"/>
    <cellStyle name="20% - 강조색3 20" xfId="144"/>
    <cellStyle name="20% - 강조색3 21" xfId="145"/>
    <cellStyle name="20% - 강조색3 22" xfId="146"/>
    <cellStyle name="20% - 강조색3 23" xfId="147"/>
    <cellStyle name="20% - 강조색3 24" xfId="148"/>
    <cellStyle name="20% - 강조색3 25" xfId="149"/>
    <cellStyle name="20% - 강조색3 26" xfId="150"/>
    <cellStyle name="20% - 강조색3 27" xfId="151"/>
    <cellStyle name="20% - 강조색3 28" xfId="152"/>
    <cellStyle name="20% - 강조색3 29" xfId="153"/>
    <cellStyle name="20% - 강조색3 3" xfId="154"/>
    <cellStyle name="20% - 강조색3 3 2" xfId="155"/>
    <cellStyle name="20% - 강조색3 30" xfId="156"/>
    <cellStyle name="20% - 강조색3 31" xfId="157"/>
    <cellStyle name="20% - 강조색3 32" xfId="158"/>
    <cellStyle name="20% - 강조색3 33" xfId="159"/>
    <cellStyle name="20% - 강조색3 34" xfId="160"/>
    <cellStyle name="20% - 강조색3 35" xfId="161"/>
    <cellStyle name="20% - 강조색3 36" xfId="162"/>
    <cellStyle name="20% - 강조색3 37" xfId="163"/>
    <cellStyle name="20% - 강조색3 38" xfId="164"/>
    <cellStyle name="20% - 강조색3 39" xfId="165"/>
    <cellStyle name="20% - 강조색3 4" xfId="166"/>
    <cellStyle name="20% - 강조색3 4 2" xfId="167"/>
    <cellStyle name="20% - 강조색3 40" xfId="168"/>
    <cellStyle name="20% - 강조색3 41" xfId="169"/>
    <cellStyle name="20% - 강조색3 41 2" xfId="170"/>
    <cellStyle name="20% - 강조색3 41 2 2" xfId="171"/>
    <cellStyle name="20% - 강조색3 41 3" xfId="172"/>
    <cellStyle name="20% - 강조색3 42" xfId="173"/>
    <cellStyle name="20% - 강조색3 42 2" xfId="174"/>
    <cellStyle name="20% - 강조색3 43" xfId="175"/>
    <cellStyle name="20% - 강조색3 43 2" xfId="176"/>
    <cellStyle name="20% - 강조색3 44" xfId="177"/>
    <cellStyle name="20% - 강조색3 45" xfId="178"/>
    <cellStyle name="20% - 강조색3 46" xfId="179"/>
    <cellStyle name="20% - 강조색3 5" xfId="180"/>
    <cellStyle name="20% - 강조색3 6" xfId="181"/>
    <cellStyle name="20% - 강조색3 7" xfId="182"/>
    <cellStyle name="20% - 강조색3 8" xfId="183"/>
    <cellStyle name="20% - 강조색3 9" xfId="184"/>
    <cellStyle name="20% - 강조색4 10" xfId="185"/>
    <cellStyle name="20% - 강조색4 11" xfId="186"/>
    <cellStyle name="20% - 강조색4 12" xfId="187"/>
    <cellStyle name="20% - 강조색4 13" xfId="188"/>
    <cellStyle name="20% - 강조색4 14" xfId="189"/>
    <cellStyle name="20% - 강조색4 15" xfId="190"/>
    <cellStyle name="20% - 강조색4 16" xfId="191"/>
    <cellStyle name="20% - 강조색4 17" xfId="192"/>
    <cellStyle name="20% - 강조색4 18" xfId="193"/>
    <cellStyle name="20% - 강조색4 19" xfId="194"/>
    <cellStyle name="20% - 강조색4 2" xfId="195"/>
    <cellStyle name="20% - 강조색4 2 2" xfId="196"/>
    <cellStyle name="20% - 강조색4 20" xfId="197"/>
    <cellStyle name="20% - 강조색4 21" xfId="198"/>
    <cellStyle name="20% - 강조색4 22" xfId="199"/>
    <cellStyle name="20% - 강조색4 23" xfId="200"/>
    <cellStyle name="20% - 강조색4 24" xfId="201"/>
    <cellStyle name="20% - 강조색4 25" xfId="202"/>
    <cellStyle name="20% - 강조색4 26" xfId="203"/>
    <cellStyle name="20% - 강조색4 27" xfId="204"/>
    <cellStyle name="20% - 강조색4 28" xfId="205"/>
    <cellStyle name="20% - 강조색4 29" xfId="206"/>
    <cellStyle name="20% - 강조색4 3" xfId="207"/>
    <cellStyle name="20% - 강조색4 3 2" xfId="208"/>
    <cellStyle name="20% - 강조색4 30" xfId="209"/>
    <cellStyle name="20% - 강조색4 31" xfId="210"/>
    <cellStyle name="20% - 강조색4 32" xfId="211"/>
    <cellStyle name="20% - 강조색4 33" xfId="212"/>
    <cellStyle name="20% - 강조색4 34" xfId="213"/>
    <cellStyle name="20% - 강조색4 35" xfId="214"/>
    <cellStyle name="20% - 강조색4 36" xfId="215"/>
    <cellStyle name="20% - 강조색4 37" xfId="216"/>
    <cellStyle name="20% - 강조색4 38" xfId="217"/>
    <cellStyle name="20% - 강조색4 39" xfId="218"/>
    <cellStyle name="20% - 강조색4 4" xfId="219"/>
    <cellStyle name="20% - 강조색4 4 2" xfId="220"/>
    <cellStyle name="20% - 강조색4 40" xfId="221"/>
    <cellStyle name="20% - 강조색4 41" xfId="222"/>
    <cellStyle name="20% - 강조색4 41 2" xfId="223"/>
    <cellStyle name="20% - 강조색4 41 2 2" xfId="224"/>
    <cellStyle name="20% - 강조색4 41 3" xfId="225"/>
    <cellStyle name="20% - 강조색4 42" xfId="226"/>
    <cellStyle name="20% - 강조색4 42 2" xfId="227"/>
    <cellStyle name="20% - 강조색4 43" xfId="228"/>
    <cellStyle name="20% - 강조색4 43 2" xfId="229"/>
    <cellStyle name="20% - 강조색4 44" xfId="230"/>
    <cellStyle name="20% - 강조색4 45" xfId="231"/>
    <cellStyle name="20% - 강조색4 46" xfId="232"/>
    <cellStyle name="20% - 강조색4 5" xfId="233"/>
    <cellStyle name="20% - 강조색4 6" xfId="234"/>
    <cellStyle name="20% - 강조색4 7" xfId="235"/>
    <cellStyle name="20% - 강조색4 8" xfId="236"/>
    <cellStyle name="20% - 강조색4 9" xfId="237"/>
    <cellStyle name="20% - 강조색5 10" xfId="238"/>
    <cellStyle name="20% - 강조색5 11" xfId="239"/>
    <cellStyle name="20% - 강조색5 12" xfId="240"/>
    <cellStyle name="20% - 강조색5 13" xfId="241"/>
    <cellStyle name="20% - 강조색5 14" xfId="242"/>
    <cellStyle name="20% - 강조색5 15" xfId="243"/>
    <cellStyle name="20% - 강조색5 16" xfId="244"/>
    <cellStyle name="20% - 강조색5 17" xfId="245"/>
    <cellStyle name="20% - 강조색5 18" xfId="246"/>
    <cellStyle name="20% - 강조색5 19" xfId="247"/>
    <cellStyle name="20% - 강조색5 2" xfId="248"/>
    <cellStyle name="20% - 강조색5 2 2" xfId="249"/>
    <cellStyle name="20% - 강조색5 20" xfId="250"/>
    <cellStyle name="20% - 강조색5 21" xfId="251"/>
    <cellStyle name="20% - 강조색5 22" xfId="252"/>
    <cellStyle name="20% - 강조색5 23" xfId="253"/>
    <cellStyle name="20% - 강조색5 24" xfId="254"/>
    <cellStyle name="20% - 강조색5 25" xfId="255"/>
    <cellStyle name="20% - 강조색5 26" xfId="256"/>
    <cellStyle name="20% - 강조색5 27" xfId="257"/>
    <cellStyle name="20% - 강조색5 28" xfId="258"/>
    <cellStyle name="20% - 강조색5 29" xfId="259"/>
    <cellStyle name="20% - 강조색5 3" xfId="260"/>
    <cellStyle name="20% - 강조색5 3 2" xfId="261"/>
    <cellStyle name="20% - 강조색5 30" xfId="262"/>
    <cellStyle name="20% - 강조색5 31" xfId="263"/>
    <cellStyle name="20% - 강조색5 32" xfId="264"/>
    <cellStyle name="20% - 강조색5 33" xfId="265"/>
    <cellStyle name="20% - 강조색5 34" xfId="266"/>
    <cellStyle name="20% - 강조색5 35" xfId="267"/>
    <cellStyle name="20% - 강조색5 36" xfId="268"/>
    <cellStyle name="20% - 강조색5 37" xfId="269"/>
    <cellStyle name="20% - 강조색5 38" xfId="270"/>
    <cellStyle name="20% - 강조색5 39" xfId="271"/>
    <cellStyle name="20% - 강조색5 4" xfId="272"/>
    <cellStyle name="20% - 강조색5 4 2" xfId="273"/>
    <cellStyle name="20% - 강조색5 40" xfId="274"/>
    <cellStyle name="20% - 강조색5 41" xfId="275"/>
    <cellStyle name="20% - 강조색5 41 2" xfId="276"/>
    <cellStyle name="20% - 강조색5 41 2 2" xfId="277"/>
    <cellStyle name="20% - 강조색5 41 3" xfId="278"/>
    <cellStyle name="20% - 강조색5 42" xfId="279"/>
    <cellStyle name="20% - 강조색5 42 2" xfId="280"/>
    <cellStyle name="20% - 강조색5 43" xfId="281"/>
    <cellStyle name="20% - 강조색5 43 2" xfId="282"/>
    <cellStyle name="20% - 강조색5 44" xfId="283"/>
    <cellStyle name="20% - 강조색5 45" xfId="284"/>
    <cellStyle name="20% - 강조색5 46" xfId="285"/>
    <cellStyle name="20% - 강조색5 5" xfId="286"/>
    <cellStyle name="20% - 강조색5 6" xfId="287"/>
    <cellStyle name="20% - 강조색5 7" xfId="288"/>
    <cellStyle name="20% - 강조색5 8" xfId="289"/>
    <cellStyle name="20% - 강조색5 9" xfId="290"/>
    <cellStyle name="20% - 강조색6 10" xfId="291"/>
    <cellStyle name="20% - 강조색6 11" xfId="292"/>
    <cellStyle name="20% - 강조색6 12" xfId="293"/>
    <cellStyle name="20% - 강조색6 13" xfId="294"/>
    <cellStyle name="20% - 강조색6 14" xfId="295"/>
    <cellStyle name="20% - 강조색6 15" xfId="296"/>
    <cellStyle name="20% - 강조색6 16" xfId="297"/>
    <cellStyle name="20% - 강조색6 17" xfId="298"/>
    <cellStyle name="20% - 강조색6 18" xfId="299"/>
    <cellStyle name="20% - 강조색6 19" xfId="300"/>
    <cellStyle name="20% - 강조색6 2" xfId="301"/>
    <cellStyle name="20% - 강조색6 2 2" xfId="302"/>
    <cellStyle name="20% - 강조색6 20" xfId="303"/>
    <cellStyle name="20% - 강조색6 21" xfId="304"/>
    <cellStyle name="20% - 강조색6 22" xfId="305"/>
    <cellStyle name="20% - 강조색6 23" xfId="306"/>
    <cellStyle name="20% - 강조색6 24" xfId="307"/>
    <cellStyle name="20% - 강조색6 25" xfId="308"/>
    <cellStyle name="20% - 강조색6 26" xfId="309"/>
    <cellStyle name="20% - 강조색6 27" xfId="310"/>
    <cellStyle name="20% - 강조색6 28" xfId="311"/>
    <cellStyle name="20% - 강조색6 29" xfId="312"/>
    <cellStyle name="20% - 강조색6 3" xfId="313"/>
    <cellStyle name="20% - 강조색6 3 2" xfId="314"/>
    <cellStyle name="20% - 강조색6 30" xfId="315"/>
    <cellStyle name="20% - 강조색6 31" xfId="316"/>
    <cellStyle name="20% - 강조색6 32" xfId="317"/>
    <cellStyle name="20% - 강조색6 33" xfId="318"/>
    <cellStyle name="20% - 강조색6 34" xfId="319"/>
    <cellStyle name="20% - 강조색6 35" xfId="320"/>
    <cellStyle name="20% - 강조색6 36" xfId="321"/>
    <cellStyle name="20% - 강조색6 37" xfId="322"/>
    <cellStyle name="20% - 강조색6 38" xfId="323"/>
    <cellStyle name="20% - 강조색6 39" xfId="324"/>
    <cellStyle name="20% - 강조색6 4" xfId="325"/>
    <cellStyle name="20% - 강조색6 4 2" xfId="326"/>
    <cellStyle name="20% - 강조색6 40" xfId="327"/>
    <cellStyle name="20% - 강조색6 41" xfId="328"/>
    <cellStyle name="20% - 강조색6 41 2" xfId="329"/>
    <cellStyle name="20% - 강조색6 41 2 2" xfId="330"/>
    <cellStyle name="20% - 강조색6 41 3" xfId="331"/>
    <cellStyle name="20% - 강조색6 42" xfId="332"/>
    <cellStyle name="20% - 강조색6 42 2" xfId="333"/>
    <cellStyle name="20% - 강조색6 43" xfId="334"/>
    <cellStyle name="20% - 강조색6 43 2" xfId="335"/>
    <cellStyle name="20% - 강조색6 44" xfId="336"/>
    <cellStyle name="20% - 강조색6 45" xfId="337"/>
    <cellStyle name="20% - 강조색6 46" xfId="338"/>
    <cellStyle name="20% - 강조색6 5" xfId="339"/>
    <cellStyle name="20% - 강조색6 6" xfId="340"/>
    <cellStyle name="20% - 강조색6 7" xfId="341"/>
    <cellStyle name="20% - 강조색6 8" xfId="342"/>
    <cellStyle name="20% - 강조색6 9" xfId="343"/>
    <cellStyle name="³?a" xfId="344"/>
    <cellStyle name="³¯â¥" xfId="345"/>
    <cellStyle name="၃urrency_OTD thru NOR " xfId="346"/>
    <cellStyle name="40% - 강조색1 10" xfId="347"/>
    <cellStyle name="40% - 강조색1 11" xfId="348"/>
    <cellStyle name="40% - 강조색1 12" xfId="349"/>
    <cellStyle name="40% - 강조색1 13" xfId="350"/>
    <cellStyle name="40% - 강조색1 14" xfId="351"/>
    <cellStyle name="40% - 강조색1 15" xfId="352"/>
    <cellStyle name="40% - 강조색1 16" xfId="353"/>
    <cellStyle name="40% - 강조색1 17" xfId="354"/>
    <cellStyle name="40% - 강조색1 18" xfId="355"/>
    <cellStyle name="40% - 강조색1 19" xfId="356"/>
    <cellStyle name="40% - 강조색1 2" xfId="357"/>
    <cellStyle name="40% - 강조색1 2 2" xfId="358"/>
    <cellStyle name="40% - 강조색1 20" xfId="359"/>
    <cellStyle name="40% - 강조색1 21" xfId="360"/>
    <cellStyle name="40% - 강조색1 22" xfId="361"/>
    <cellStyle name="40% - 강조색1 23" xfId="362"/>
    <cellStyle name="40% - 강조색1 24" xfId="363"/>
    <cellStyle name="40% - 강조색1 25" xfId="364"/>
    <cellStyle name="40% - 강조색1 26" xfId="365"/>
    <cellStyle name="40% - 강조색1 27" xfId="366"/>
    <cellStyle name="40% - 강조색1 28" xfId="367"/>
    <cellStyle name="40% - 강조색1 29" xfId="368"/>
    <cellStyle name="40% - 강조색1 3" xfId="369"/>
    <cellStyle name="40% - 강조색1 3 2" xfId="370"/>
    <cellStyle name="40% - 강조색1 30" xfId="371"/>
    <cellStyle name="40% - 강조색1 31" xfId="372"/>
    <cellStyle name="40% - 강조색1 32" xfId="373"/>
    <cellStyle name="40% - 강조색1 33" xfId="374"/>
    <cellStyle name="40% - 강조색1 34" xfId="375"/>
    <cellStyle name="40% - 강조색1 35" xfId="376"/>
    <cellStyle name="40% - 강조색1 36" xfId="377"/>
    <cellStyle name="40% - 강조색1 37" xfId="378"/>
    <cellStyle name="40% - 강조색1 38" xfId="379"/>
    <cellStyle name="40% - 강조색1 39" xfId="380"/>
    <cellStyle name="40% - 강조색1 4" xfId="381"/>
    <cellStyle name="40% - 강조색1 4 2" xfId="382"/>
    <cellStyle name="40% - 강조색1 40" xfId="383"/>
    <cellStyle name="40% - 강조색1 41" xfId="384"/>
    <cellStyle name="40% - 강조색1 41 2" xfId="385"/>
    <cellStyle name="40% - 강조색1 41 2 2" xfId="386"/>
    <cellStyle name="40% - 강조색1 41 3" xfId="387"/>
    <cellStyle name="40% - 강조색1 42" xfId="388"/>
    <cellStyle name="40% - 강조색1 42 2" xfId="389"/>
    <cellStyle name="40% - 강조색1 43" xfId="390"/>
    <cellStyle name="40% - 강조색1 43 2" xfId="391"/>
    <cellStyle name="40% - 강조색1 44" xfId="392"/>
    <cellStyle name="40% - 강조색1 45" xfId="393"/>
    <cellStyle name="40% - 강조색1 46" xfId="394"/>
    <cellStyle name="40% - 강조색1 5" xfId="395"/>
    <cellStyle name="40% - 강조색1 6" xfId="396"/>
    <cellStyle name="40% - 강조색1 7" xfId="397"/>
    <cellStyle name="40% - 강조색1 8" xfId="398"/>
    <cellStyle name="40% - 강조색1 9" xfId="399"/>
    <cellStyle name="40% - 강조색2 10" xfId="400"/>
    <cellStyle name="40% - 강조색2 11" xfId="401"/>
    <cellStyle name="40% - 강조색2 12" xfId="402"/>
    <cellStyle name="40% - 강조색2 13" xfId="403"/>
    <cellStyle name="40% - 강조색2 14" xfId="404"/>
    <cellStyle name="40% - 강조색2 15" xfId="405"/>
    <cellStyle name="40% - 강조색2 16" xfId="406"/>
    <cellStyle name="40% - 강조색2 17" xfId="407"/>
    <cellStyle name="40% - 강조색2 18" xfId="408"/>
    <cellStyle name="40% - 강조색2 19" xfId="409"/>
    <cellStyle name="40% - 강조색2 2" xfId="410"/>
    <cellStyle name="40% - 강조색2 2 2" xfId="411"/>
    <cellStyle name="40% - 강조색2 20" xfId="412"/>
    <cellStyle name="40% - 강조색2 21" xfId="413"/>
    <cellStyle name="40% - 강조색2 22" xfId="414"/>
    <cellStyle name="40% - 강조색2 23" xfId="415"/>
    <cellStyle name="40% - 강조색2 24" xfId="416"/>
    <cellStyle name="40% - 강조색2 25" xfId="417"/>
    <cellStyle name="40% - 강조색2 26" xfId="418"/>
    <cellStyle name="40% - 강조색2 27" xfId="419"/>
    <cellStyle name="40% - 강조색2 28" xfId="420"/>
    <cellStyle name="40% - 강조색2 29" xfId="421"/>
    <cellStyle name="40% - 강조색2 3" xfId="422"/>
    <cellStyle name="40% - 강조색2 3 2" xfId="423"/>
    <cellStyle name="40% - 강조색2 30" xfId="424"/>
    <cellStyle name="40% - 강조색2 31" xfId="425"/>
    <cellStyle name="40% - 강조색2 32" xfId="426"/>
    <cellStyle name="40% - 강조색2 33" xfId="427"/>
    <cellStyle name="40% - 강조색2 34" xfId="428"/>
    <cellStyle name="40% - 강조색2 35" xfId="429"/>
    <cellStyle name="40% - 강조색2 36" xfId="430"/>
    <cellStyle name="40% - 강조색2 37" xfId="431"/>
    <cellStyle name="40% - 강조색2 38" xfId="432"/>
    <cellStyle name="40% - 강조색2 39" xfId="433"/>
    <cellStyle name="40% - 강조색2 4" xfId="434"/>
    <cellStyle name="40% - 강조색2 4 2" xfId="435"/>
    <cellStyle name="40% - 강조색2 40" xfId="436"/>
    <cellStyle name="40% - 강조색2 41" xfId="437"/>
    <cellStyle name="40% - 강조색2 41 2" xfId="438"/>
    <cellStyle name="40% - 강조색2 41 2 2" xfId="439"/>
    <cellStyle name="40% - 강조색2 41 3" xfId="440"/>
    <cellStyle name="40% - 강조색2 42" xfId="441"/>
    <cellStyle name="40% - 강조색2 42 2" xfId="442"/>
    <cellStyle name="40% - 강조색2 43" xfId="443"/>
    <cellStyle name="40% - 강조색2 43 2" xfId="444"/>
    <cellStyle name="40% - 강조색2 44" xfId="445"/>
    <cellStyle name="40% - 강조색2 45" xfId="446"/>
    <cellStyle name="40% - 강조색2 46" xfId="447"/>
    <cellStyle name="40% - 강조색2 5" xfId="448"/>
    <cellStyle name="40% - 강조색2 6" xfId="449"/>
    <cellStyle name="40% - 강조색2 7" xfId="450"/>
    <cellStyle name="40% - 강조색2 8" xfId="451"/>
    <cellStyle name="40% - 강조색2 9" xfId="452"/>
    <cellStyle name="40% - 강조색3 10" xfId="453"/>
    <cellStyle name="40% - 강조색3 11" xfId="454"/>
    <cellStyle name="40% - 강조색3 12" xfId="455"/>
    <cellStyle name="40% - 강조색3 13" xfId="456"/>
    <cellStyle name="40% - 강조색3 14" xfId="457"/>
    <cellStyle name="40% - 강조색3 15" xfId="458"/>
    <cellStyle name="40% - 강조색3 16" xfId="459"/>
    <cellStyle name="40% - 강조색3 17" xfId="460"/>
    <cellStyle name="40% - 강조색3 18" xfId="461"/>
    <cellStyle name="40% - 강조색3 19" xfId="462"/>
    <cellStyle name="40% - 강조색3 2" xfId="463"/>
    <cellStyle name="40% - 강조색3 2 2" xfId="464"/>
    <cellStyle name="40% - 강조색3 20" xfId="465"/>
    <cellStyle name="40% - 강조색3 21" xfId="466"/>
    <cellStyle name="40% - 강조색3 22" xfId="467"/>
    <cellStyle name="40% - 강조색3 23" xfId="468"/>
    <cellStyle name="40% - 강조색3 24" xfId="469"/>
    <cellStyle name="40% - 강조색3 25" xfId="470"/>
    <cellStyle name="40% - 강조색3 26" xfId="471"/>
    <cellStyle name="40% - 강조색3 27" xfId="472"/>
    <cellStyle name="40% - 강조색3 28" xfId="473"/>
    <cellStyle name="40% - 강조색3 29" xfId="474"/>
    <cellStyle name="40% - 강조색3 3" xfId="475"/>
    <cellStyle name="40% - 강조색3 3 2" xfId="476"/>
    <cellStyle name="40% - 강조색3 30" xfId="477"/>
    <cellStyle name="40% - 강조색3 31" xfId="478"/>
    <cellStyle name="40% - 강조색3 32" xfId="479"/>
    <cellStyle name="40% - 강조색3 33" xfId="480"/>
    <cellStyle name="40% - 강조색3 34" xfId="481"/>
    <cellStyle name="40% - 강조색3 35" xfId="482"/>
    <cellStyle name="40% - 강조색3 36" xfId="483"/>
    <cellStyle name="40% - 강조색3 37" xfId="484"/>
    <cellStyle name="40% - 강조색3 38" xfId="485"/>
    <cellStyle name="40% - 강조색3 39" xfId="486"/>
    <cellStyle name="40% - 강조색3 4" xfId="487"/>
    <cellStyle name="40% - 강조색3 4 2" xfId="488"/>
    <cellStyle name="40% - 강조색3 40" xfId="489"/>
    <cellStyle name="40% - 강조색3 41" xfId="490"/>
    <cellStyle name="40% - 강조색3 41 2" xfId="491"/>
    <cellStyle name="40% - 강조색3 41 2 2" xfId="492"/>
    <cellStyle name="40% - 강조색3 41 3" xfId="493"/>
    <cellStyle name="40% - 강조색3 42" xfId="494"/>
    <cellStyle name="40% - 강조색3 42 2" xfId="495"/>
    <cellStyle name="40% - 강조색3 43" xfId="496"/>
    <cellStyle name="40% - 강조색3 43 2" xfId="497"/>
    <cellStyle name="40% - 강조색3 44" xfId="498"/>
    <cellStyle name="40% - 강조색3 45" xfId="499"/>
    <cellStyle name="40% - 강조색3 46" xfId="500"/>
    <cellStyle name="40% - 강조색3 5" xfId="501"/>
    <cellStyle name="40% - 강조색3 6" xfId="502"/>
    <cellStyle name="40% - 강조색3 7" xfId="503"/>
    <cellStyle name="40% - 강조색3 8" xfId="504"/>
    <cellStyle name="40% - 강조색3 9" xfId="505"/>
    <cellStyle name="40% - 강조색4 10" xfId="506"/>
    <cellStyle name="40% - 강조색4 11" xfId="507"/>
    <cellStyle name="40% - 강조색4 12" xfId="508"/>
    <cellStyle name="40% - 강조색4 13" xfId="509"/>
    <cellStyle name="40% - 강조색4 14" xfId="510"/>
    <cellStyle name="40% - 강조색4 15" xfId="511"/>
    <cellStyle name="40% - 강조색4 16" xfId="512"/>
    <cellStyle name="40% - 강조색4 17" xfId="513"/>
    <cellStyle name="40% - 강조색4 18" xfId="514"/>
    <cellStyle name="40% - 강조색4 19" xfId="515"/>
    <cellStyle name="40% - 강조색4 2" xfId="516"/>
    <cellStyle name="40% - 강조색4 2 2" xfId="517"/>
    <cellStyle name="40% - 강조색4 20" xfId="518"/>
    <cellStyle name="40% - 강조색4 21" xfId="519"/>
    <cellStyle name="40% - 강조색4 22" xfId="520"/>
    <cellStyle name="40% - 강조색4 23" xfId="521"/>
    <cellStyle name="40% - 강조색4 24" xfId="522"/>
    <cellStyle name="40% - 강조색4 25" xfId="523"/>
    <cellStyle name="40% - 강조색4 26" xfId="524"/>
    <cellStyle name="40% - 강조색4 27" xfId="525"/>
    <cellStyle name="40% - 강조색4 28" xfId="526"/>
    <cellStyle name="40% - 강조색4 29" xfId="527"/>
    <cellStyle name="40% - 강조색4 3" xfId="528"/>
    <cellStyle name="40% - 강조색4 3 2" xfId="529"/>
    <cellStyle name="40% - 강조색4 30" xfId="530"/>
    <cellStyle name="40% - 강조색4 31" xfId="531"/>
    <cellStyle name="40% - 강조색4 32" xfId="532"/>
    <cellStyle name="40% - 강조색4 33" xfId="533"/>
    <cellStyle name="40% - 강조색4 34" xfId="534"/>
    <cellStyle name="40% - 강조색4 35" xfId="535"/>
    <cellStyle name="40% - 강조색4 36" xfId="536"/>
    <cellStyle name="40% - 강조색4 37" xfId="537"/>
    <cellStyle name="40% - 강조색4 38" xfId="538"/>
    <cellStyle name="40% - 강조색4 39" xfId="539"/>
    <cellStyle name="40% - 강조색4 4" xfId="540"/>
    <cellStyle name="40% - 강조색4 4 2" xfId="541"/>
    <cellStyle name="40% - 강조색4 40" xfId="542"/>
    <cellStyle name="40% - 강조색4 41" xfId="543"/>
    <cellStyle name="40% - 강조색4 41 2" xfId="544"/>
    <cellStyle name="40% - 강조색4 41 2 2" xfId="545"/>
    <cellStyle name="40% - 강조색4 41 3" xfId="546"/>
    <cellStyle name="40% - 강조색4 42" xfId="547"/>
    <cellStyle name="40% - 강조색4 42 2" xfId="548"/>
    <cellStyle name="40% - 강조색4 43" xfId="549"/>
    <cellStyle name="40% - 강조색4 43 2" xfId="550"/>
    <cellStyle name="40% - 강조색4 44" xfId="551"/>
    <cellStyle name="40% - 강조색4 45" xfId="552"/>
    <cellStyle name="40% - 강조색4 46" xfId="553"/>
    <cellStyle name="40% - 강조색4 5" xfId="554"/>
    <cellStyle name="40% - 강조색4 6" xfId="555"/>
    <cellStyle name="40% - 강조색4 7" xfId="556"/>
    <cellStyle name="40% - 강조색4 8" xfId="557"/>
    <cellStyle name="40% - 강조색4 9" xfId="558"/>
    <cellStyle name="40% - 강조색5 10" xfId="559"/>
    <cellStyle name="40% - 강조색5 11" xfId="560"/>
    <cellStyle name="40% - 강조색5 12" xfId="561"/>
    <cellStyle name="40% - 강조색5 13" xfId="562"/>
    <cellStyle name="40% - 강조색5 14" xfId="563"/>
    <cellStyle name="40% - 강조색5 15" xfId="564"/>
    <cellStyle name="40% - 강조색5 16" xfId="565"/>
    <cellStyle name="40% - 강조색5 17" xfId="566"/>
    <cellStyle name="40% - 강조색5 18" xfId="567"/>
    <cellStyle name="40% - 강조색5 19" xfId="568"/>
    <cellStyle name="40% - 강조색5 2" xfId="569"/>
    <cellStyle name="40% - 강조색5 2 2" xfId="570"/>
    <cellStyle name="40% - 강조색5 20" xfId="571"/>
    <cellStyle name="40% - 강조색5 21" xfId="572"/>
    <cellStyle name="40% - 강조색5 22" xfId="573"/>
    <cellStyle name="40% - 강조색5 23" xfId="574"/>
    <cellStyle name="40% - 강조색5 24" xfId="575"/>
    <cellStyle name="40% - 강조색5 25" xfId="576"/>
    <cellStyle name="40% - 강조색5 26" xfId="577"/>
    <cellStyle name="40% - 강조색5 27" xfId="578"/>
    <cellStyle name="40% - 강조색5 28" xfId="579"/>
    <cellStyle name="40% - 강조색5 29" xfId="580"/>
    <cellStyle name="40% - 강조색5 3" xfId="581"/>
    <cellStyle name="40% - 강조색5 3 2" xfId="582"/>
    <cellStyle name="40% - 강조색5 30" xfId="583"/>
    <cellStyle name="40% - 강조색5 31" xfId="584"/>
    <cellStyle name="40% - 강조색5 32" xfId="585"/>
    <cellStyle name="40% - 강조색5 33" xfId="586"/>
    <cellStyle name="40% - 강조색5 34" xfId="587"/>
    <cellStyle name="40% - 강조색5 35" xfId="588"/>
    <cellStyle name="40% - 강조색5 36" xfId="589"/>
    <cellStyle name="40% - 강조색5 37" xfId="590"/>
    <cellStyle name="40% - 강조색5 38" xfId="591"/>
    <cellStyle name="40% - 강조색5 39" xfId="592"/>
    <cellStyle name="40% - 강조색5 4" xfId="593"/>
    <cellStyle name="40% - 강조색5 4 2" xfId="594"/>
    <cellStyle name="40% - 강조색5 40" xfId="595"/>
    <cellStyle name="40% - 강조색5 41" xfId="596"/>
    <cellStyle name="40% - 강조색5 41 2" xfId="597"/>
    <cellStyle name="40% - 강조색5 41 2 2" xfId="598"/>
    <cellStyle name="40% - 강조색5 41 3" xfId="599"/>
    <cellStyle name="40% - 강조색5 42" xfId="600"/>
    <cellStyle name="40% - 강조색5 42 2" xfId="601"/>
    <cellStyle name="40% - 강조색5 43" xfId="602"/>
    <cellStyle name="40% - 강조색5 43 2" xfId="603"/>
    <cellStyle name="40% - 강조색5 44" xfId="604"/>
    <cellStyle name="40% - 강조색5 45" xfId="605"/>
    <cellStyle name="40% - 강조색5 46" xfId="606"/>
    <cellStyle name="40% - 강조색5 5" xfId="607"/>
    <cellStyle name="40% - 강조색5 6" xfId="608"/>
    <cellStyle name="40% - 강조색5 7" xfId="609"/>
    <cellStyle name="40% - 강조색5 8" xfId="610"/>
    <cellStyle name="40% - 강조색5 9" xfId="611"/>
    <cellStyle name="40% - 강조색6 10" xfId="612"/>
    <cellStyle name="40% - 강조색6 11" xfId="613"/>
    <cellStyle name="40% - 강조색6 12" xfId="614"/>
    <cellStyle name="40% - 강조색6 13" xfId="615"/>
    <cellStyle name="40% - 강조색6 14" xfId="616"/>
    <cellStyle name="40% - 강조색6 15" xfId="617"/>
    <cellStyle name="40% - 강조색6 16" xfId="618"/>
    <cellStyle name="40% - 강조색6 17" xfId="619"/>
    <cellStyle name="40% - 강조색6 18" xfId="620"/>
    <cellStyle name="40% - 강조색6 19" xfId="621"/>
    <cellStyle name="40% - 강조색6 2" xfId="622"/>
    <cellStyle name="40% - 강조색6 2 2" xfId="623"/>
    <cellStyle name="40% - 강조색6 20" xfId="624"/>
    <cellStyle name="40% - 강조색6 21" xfId="625"/>
    <cellStyle name="40% - 강조색6 22" xfId="626"/>
    <cellStyle name="40% - 강조색6 23" xfId="627"/>
    <cellStyle name="40% - 강조색6 24" xfId="628"/>
    <cellStyle name="40% - 강조색6 25" xfId="629"/>
    <cellStyle name="40% - 강조색6 26" xfId="630"/>
    <cellStyle name="40% - 강조색6 27" xfId="631"/>
    <cellStyle name="40% - 강조색6 28" xfId="632"/>
    <cellStyle name="40% - 강조색6 29" xfId="633"/>
    <cellStyle name="40% - 강조색6 3" xfId="634"/>
    <cellStyle name="40% - 강조색6 3 2" xfId="635"/>
    <cellStyle name="40% - 강조색6 30" xfId="636"/>
    <cellStyle name="40% - 강조색6 31" xfId="637"/>
    <cellStyle name="40% - 강조색6 32" xfId="638"/>
    <cellStyle name="40% - 강조색6 33" xfId="639"/>
    <cellStyle name="40% - 강조색6 34" xfId="640"/>
    <cellStyle name="40% - 강조색6 35" xfId="641"/>
    <cellStyle name="40% - 강조색6 36" xfId="642"/>
    <cellStyle name="40% - 강조색6 37" xfId="643"/>
    <cellStyle name="40% - 강조색6 38" xfId="644"/>
    <cellStyle name="40% - 강조색6 39" xfId="645"/>
    <cellStyle name="40% - 강조색6 4" xfId="646"/>
    <cellStyle name="40% - 강조색6 4 2" xfId="647"/>
    <cellStyle name="40% - 강조색6 40" xfId="648"/>
    <cellStyle name="40% - 강조색6 41" xfId="649"/>
    <cellStyle name="40% - 강조색6 41 2" xfId="650"/>
    <cellStyle name="40% - 강조색6 41 2 2" xfId="651"/>
    <cellStyle name="40% - 강조색6 41 3" xfId="652"/>
    <cellStyle name="40% - 강조색6 42" xfId="653"/>
    <cellStyle name="40% - 강조색6 42 2" xfId="654"/>
    <cellStyle name="40% - 강조색6 43" xfId="655"/>
    <cellStyle name="40% - 강조색6 43 2" xfId="656"/>
    <cellStyle name="40% - 강조색6 44" xfId="657"/>
    <cellStyle name="40% - 강조색6 45" xfId="658"/>
    <cellStyle name="40% - 강조색6 46" xfId="659"/>
    <cellStyle name="40% - 강조색6 5" xfId="660"/>
    <cellStyle name="40% - 강조색6 6" xfId="661"/>
    <cellStyle name="40% - 강조색6 7" xfId="662"/>
    <cellStyle name="40% - 강조색6 8" xfId="663"/>
    <cellStyle name="40% - 강조색6 9" xfId="664"/>
    <cellStyle name="60% - 강조색1 10" xfId="665"/>
    <cellStyle name="60% - 강조색1 11" xfId="666"/>
    <cellStyle name="60% - 강조색1 12" xfId="667"/>
    <cellStyle name="60% - 강조색1 13" xfId="668"/>
    <cellStyle name="60% - 강조색1 14" xfId="669"/>
    <cellStyle name="60% - 강조색1 15" xfId="670"/>
    <cellStyle name="60% - 강조색1 16" xfId="671"/>
    <cellStyle name="60% - 강조색1 17" xfId="672"/>
    <cellStyle name="60% - 강조색1 18" xfId="673"/>
    <cellStyle name="60% - 강조색1 19" xfId="674"/>
    <cellStyle name="60% - 강조색1 2" xfId="675"/>
    <cellStyle name="60% - 강조색1 2 2" xfId="676"/>
    <cellStyle name="60% - 강조색1 20" xfId="677"/>
    <cellStyle name="60% - 강조색1 21" xfId="678"/>
    <cellStyle name="60% - 강조색1 22" xfId="679"/>
    <cellStyle name="60% - 강조색1 23" xfId="680"/>
    <cellStyle name="60% - 강조색1 24" xfId="681"/>
    <cellStyle name="60% - 강조색1 25" xfId="682"/>
    <cellStyle name="60% - 강조색1 26" xfId="683"/>
    <cellStyle name="60% - 강조색1 27" xfId="684"/>
    <cellStyle name="60% - 강조색1 28" xfId="685"/>
    <cellStyle name="60% - 강조색1 29" xfId="686"/>
    <cellStyle name="60% - 강조색1 3" xfId="687"/>
    <cellStyle name="60% - 강조색1 3 2" xfId="688"/>
    <cellStyle name="60% - 강조색1 30" xfId="689"/>
    <cellStyle name="60% - 강조색1 31" xfId="690"/>
    <cellStyle name="60% - 강조색1 32" xfId="691"/>
    <cellStyle name="60% - 강조색1 33" xfId="692"/>
    <cellStyle name="60% - 강조색1 34" xfId="693"/>
    <cellStyle name="60% - 강조색1 35" xfId="694"/>
    <cellStyle name="60% - 강조색1 36" xfId="695"/>
    <cellStyle name="60% - 강조색1 37" xfId="696"/>
    <cellStyle name="60% - 강조색1 38" xfId="697"/>
    <cellStyle name="60% - 강조색1 39" xfId="698"/>
    <cellStyle name="60% - 강조색1 4" xfId="699"/>
    <cellStyle name="60% - 강조색1 4 2" xfId="700"/>
    <cellStyle name="60% - 강조색1 40" xfId="701"/>
    <cellStyle name="60% - 강조색1 41" xfId="702"/>
    <cellStyle name="60% - 강조색1 42" xfId="703"/>
    <cellStyle name="60% - 강조색1 5" xfId="704"/>
    <cellStyle name="60% - 강조색1 6" xfId="705"/>
    <cellStyle name="60% - 강조색1 7" xfId="706"/>
    <cellStyle name="60% - 강조색1 8" xfId="707"/>
    <cellStyle name="60% - 강조색1 9" xfId="708"/>
    <cellStyle name="60% - 강조색2 10" xfId="709"/>
    <cellStyle name="60% - 강조색2 11" xfId="710"/>
    <cellStyle name="60% - 강조색2 12" xfId="711"/>
    <cellStyle name="60% - 강조색2 13" xfId="712"/>
    <cellStyle name="60% - 강조색2 14" xfId="713"/>
    <cellStyle name="60% - 강조색2 15" xfId="714"/>
    <cellStyle name="60% - 강조색2 16" xfId="715"/>
    <cellStyle name="60% - 강조색2 17" xfId="716"/>
    <cellStyle name="60% - 강조색2 18" xfId="717"/>
    <cellStyle name="60% - 강조색2 19" xfId="718"/>
    <cellStyle name="60% - 강조색2 2" xfId="719"/>
    <cellStyle name="60% - 강조색2 2 2" xfId="720"/>
    <cellStyle name="60% - 강조색2 20" xfId="721"/>
    <cellStyle name="60% - 강조색2 21" xfId="722"/>
    <cellStyle name="60% - 강조색2 22" xfId="723"/>
    <cellStyle name="60% - 강조색2 23" xfId="724"/>
    <cellStyle name="60% - 강조색2 24" xfId="725"/>
    <cellStyle name="60% - 강조색2 25" xfId="726"/>
    <cellStyle name="60% - 강조색2 26" xfId="727"/>
    <cellStyle name="60% - 강조색2 27" xfId="728"/>
    <cellStyle name="60% - 강조색2 28" xfId="729"/>
    <cellStyle name="60% - 강조색2 29" xfId="730"/>
    <cellStyle name="60% - 강조색2 3" xfId="731"/>
    <cellStyle name="60% - 강조색2 3 2" xfId="732"/>
    <cellStyle name="60% - 강조색2 30" xfId="733"/>
    <cellStyle name="60% - 강조색2 31" xfId="734"/>
    <cellStyle name="60% - 강조색2 32" xfId="735"/>
    <cellStyle name="60% - 강조색2 33" xfId="736"/>
    <cellStyle name="60% - 강조색2 34" xfId="737"/>
    <cellStyle name="60% - 강조색2 35" xfId="738"/>
    <cellStyle name="60% - 강조색2 36" xfId="739"/>
    <cellStyle name="60% - 강조색2 37" xfId="740"/>
    <cellStyle name="60% - 강조색2 38" xfId="741"/>
    <cellStyle name="60% - 강조색2 39" xfId="742"/>
    <cellStyle name="60% - 강조색2 4" xfId="743"/>
    <cellStyle name="60% - 강조색2 4 2" xfId="744"/>
    <cellStyle name="60% - 강조색2 40" xfId="745"/>
    <cellStyle name="60% - 강조색2 41" xfId="746"/>
    <cellStyle name="60% - 강조색2 42" xfId="747"/>
    <cellStyle name="60% - 강조색2 5" xfId="748"/>
    <cellStyle name="60% - 강조색2 6" xfId="749"/>
    <cellStyle name="60% - 강조색2 7" xfId="750"/>
    <cellStyle name="60% - 강조색2 8" xfId="751"/>
    <cellStyle name="60% - 강조색2 9" xfId="752"/>
    <cellStyle name="60% - 강조색3 10" xfId="753"/>
    <cellStyle name="60% - 강조색3 11" xfId="754"/>
    <cellStyle name="60% - 강조색3 12" xfId="755"/>
    <cellStyle name="60% - 강조색3 13" xfId="756"/>
    <cellStyle name="60% - 강조색3 14" xfId="757"/>
    <cellStyle name="60% - 강조색3 15" xfId="758"/>
    <cellStyle name="60% - 강조색3 16" xfId="759"/>
    <cellStyle name="60% - 강조색3 17" xfId="760"/>
    <cellStyle name="60% - 강조색3 18" xfId="761"/>
    <cellStyle name="60% - 강조색3 19" xfId="762"/>
    <cellStyle name="60% - 강조색3 2" xfId="763"/>
    <cellStyle name="60% - 강조색3 2 2" xfId="764"/>
    <cellStyle name="60% - 강조색3 20" xfId="765"/>
    <cellStyle name="60% - 강조색3 21" xfId="766"/>
    <cellStyle name="60% - 강조색3 22" xfId="767"/>
    <cellStyle name="60% - 강조색3 23" xfId="768"/>
    <cellStyle name="60% - 강조색3 24" xfId="769"/>
    <cellStyle name="60% - 강조색3 25" xfId="770"/>
    <cellStyle name="60% - 강조색3 26" xfId="771"/>
    <cellStyle name="60% - 강조색3 27" xfId="772"/>
    <cellStyle name="60% - 강조색3 28" xfId="773"/>
    <cellStyle name="60% - 강조색3 29" xfId="774"/>
    <cellStyle name="60% - 강조색3 3" xfId="775"/>
    <cellStyle name="60% - 강조색3 3 2" xfId="776"/>
    <cellStyle name="60% - 강조색3 30" xfId="777"/>
    <cellStyle name="60% - 강조색3 31" xfId="778"/>
    <cellStyle name="60% - 강조색3 32" xfId="779"/>
    <cellStyle name="60% - 강조색3 33" xfId="780"/>
    <cellStyle name="60% - 강조색3 34" xfId="781"/>
    <cellStyle name="60% - 강조색3 35" xfId="782"/>
    <cellStyle name="60% - 강조색3 36" xfId="783"/>
    <cellStyle name="60% - 강조색3 37" xfId="784"/>
    <cellStyle name="60% - 강조색3 38" xfId="785"/>
    <cellStyle name="60% - 강조색3 39" xfId="786"/>
    <cellStyle name="60% - 강조색3 4" xfId="787"/>
    <cellStyle name="60% - 강조색3 4 2" xfId="788"/>
    <cellStyle name="60% - 강조색3 40" xfId="789"/>
    <cellStyle name="60% - 강조색3 41" xfId="790"/>
    <cellStyle name="60% - 강조색3 42" xfId="791"/>
    <cellStyle name="60% - 강조색3 5" xfId="792"/>
    <cellStyle name="60% - 강조색3 6" xfId="793"/>
    <cellStyle name="60% - 강조색3 7" xfId="794"/>
    <cellStyle name="60% - 강조색3 8" xfId="795"/>
    <cellStyle name="60% - 강조색3 9" xfId="796"/>
    <cellStyle name="60% - 강조색4 10" xfId="797"/>
    <cellStyle name="60% - 강조색4 11" xfId="798"/>
    <cellStyle name="60% - 강조색4 12" xfId="799"/>
    <cellStyle name="60% - 강조색4 13" xfId="800"/>
    <cellStyle name="60% - 강조색4 14" xfId="801"/>
    <cellStyle name="60% - 강조색4 15" xfId="802"/>
    <cellStyle name="60% - 강조색4 16" xfId="803"/>
    <cellStyle name="60% - 강조색4 17" xfId="804"/>
    <cellStyle name="60% - 강조색4 18" xfId="805"/>
    <cellStyle name="60% - 강조색4 19" xfId="806"/>
    <cellStyle name="60% - 강조색4 2" xfId="807"/>
    <cellStyle name="60% - 강조색4 2 2" xfId="808"/>
    <cellStyle name="60% - 강조색4 20" xfId="809"/>
    <cellStyle name="60% - 강조색4 21" xfId="810"/>
    <cellStyle name="60% - 강조색4 22" xfId="811"/>
    <cellStyle name="60% - 강조색4 23" xfId="812"/>
    <cellStyle name="60% - 강조색4 24" xfId="813"/>
    <cellStyle name="60% - 강조색4 25" xfId="814"/>
    <cellStyle name="60% - 강조색4 26" xfId="815"/>
    <cellStyle name="60% - 강조색4 27" xfId="816"/>
    <cellStyle name="60% - 강조색4 28" xfId="817"/>
    <cellStyle name="60% - 강조색4 29" xfId="818"/>
    <cellStyle name="60% - 강조색4 3" xfId="819"/>
    <cellStyle name="60% - 강조색4 3 2" xfId="820"/>
    <cellStyle name="60% - 강조색4 30" xfId="821"/>
    <cellStyle name="60% - 강조색4 31" xfId="822"/>
    <cellStyle name="60% - 강조색4 32" xfId="823"/>
    <cellStyle name="60% - 강조색4 33" xfId="824"/>
    <cellStyle name="60% - 강조색4 34" xfId="825"/>
    <cellStyle name="60% - 강조색4 35" xfId="826"/>
    <cellStyle name="60% - 강조색4 36" xfId="827"/>
    <cellStyle name="60% - 강조색4 37" xfId="828"/>
    <cellStyle name="60% - 강조색4 38" xfId="829"/>
    <cellStyle name="60% - 강조색4 39" xfId="830"/>
    <cellStyle name="60% - 강조색4 4" xfId="831"/>
    <cellStyle name="60% - 강조색4 4 2" xfId="832"/>
    <cellStyle name="60% - 강조색4 40" xfId="833"/>
    <cellStyle name="60% - 강조색4 41" xfId="834"/>
    <cellStyle name="60% - 강조색4 42" xfId="835"/>
    <cellStyle name="60% - 강조색4 5" xfId="836"/>
    <cellStyle name="60% - 강조색4 6" xfId="837"/>
    <cellStyle name="60% - 강조색4 7" xfId="838"/>
    <cellStyle name="60% - 강조색4 8" xfId="839"/>
    <cellStyle name="60% - 강조색4 9" xfId="840"/>
    <cellStyle name="60% - 강조색5 10" xfId="841"/>
    <cellStyle name="60% - 강조색5 11" xfId="842"/>
    <cellStyle name="60% - 강조색5 12" xfId="843"/>
    <cellStyle name="60% - 강조색5 13" xfId="844"/>
    <cellStyle name="60% - 강조색5 14" xfId="845"/>
    <cellStyle name="60% - 강조색5 15" xfId="846"/>
    <cellStyle name="60% - 강조색5 16" xfId="847"/>
    <cellStyle name="60% - 강조색5 17" xfId="848"/>
    <cellStyle name="60% - 강조색5 18" xfId="849"/>
    <cellStyle name="60% - 강조색5 19" xfId="850"/>
    <cellStyle name="60% - 강조색5 2" xfId="851"/>
    <cellStyle name="60% - 강조색5 2 2" xfId="852"/>
    <cellStyle name="60% - 강조색5 20" xfId="853"/>
    <cellStyle name="60% - 강조색5 21" xfId="854"/>
    <cellStyle name="60% - 강조색5 22" xfId="855"/>
    <cellStyle name="60% - 강조색5 23" xfId="856"/>
    <cellStyle name="60% - 강조색5 24" xfId="857"/>
    <cellStyle name="60% - 강조색5 25" xfId="858"/>
    <cellStyle name="60% - 강조색5 26" xfId="859"/>
    <cellStyle name="60% - 강조색5 27" xfId="860"/>
    <cellStyle name="60% - 강조색5 28" xfId="861"/>
    <cellStyle name="60% - 강조색5 29" xfId="862"/>
    <cellStyle name="60% - 강조색5 3" xfId="863"/>
    <cellStyle name="60% - 강조색5 3 2" xfId="864"/>
    <cellStyle name="60% - 강조색5 30" xfId="865"/>
    <cellStyle name="60% - 강조색5 31" xfId="866"/>
    <cellStyle name="60% - 강조색5 32" xfId="867"/>
    <cellStyle name="60% - 강조색5 33" xfId="868"/>
    <cellStyle name="60% - 강조색5 34" xfId="869"/>
    <cellStyle name="60% - 강조색5 35" xfId="870"/>
    <cellStyle name="60% - 강조색5 36" xfId="871"/>
    <cellStyle name="60% - 강조색5 37" xfId="872"/>
    <cellStyle name="60% - 강조색5 38" xfId="873"/>
    <cellStyle name="60% - 강조색5 39" xfId="874"/>
    <cellStyle name="60% - 강조색5 4" xfId="875"/>
    <cellStyle name="60% - 강조색5 4 2" xfId="876"/>
    <cellStyle name="60% - 강조색5 40" xfId="877"/>
    <cellStyle name="60% - 강조색5 41" xfId="878"/>
    <cellStyle name="60% - 강조색5 42" xfId="879"/>
    <cellStyle name="60% - 강조색5 5" xfId="880"/>
    <cellStyle name="60% - 강조색5 6" xfId="881"/>
    <cellStyle name="60% - 강조색5 7" xfId="882"/>
    <cellStyle name="60% - 강조색5 8" xfId="883"/>
    <cellStyle name="60% - 강조색5 9" xfId="884"/>
    <cellStyle name="60% - 강조색6 10" xfId="885"/>
    <cellStyle name="60% - 강조색6 11" xfId="886"/>
    <cellStyle name="60% - 강조색6 12" xfId="887"/>
    <cellStyle name="60% - 강조색6 13" xfId="888"/>
    <cellStyle name="60% - 강조색6 14" xfId="889"/>
    <cellStyle name="60% - 강조색6 15" xfId="890"/>
    <cellStyle name="60% - 강조색6 16" xfId="891"/>
    <cellStyle name="60% - 강조색6 17" xfId="892"/>
    <cellStyle name="60% - 강조색6 18" xfId="893"/>
    <cellStyle name="60% - 강조색6 19" xfId="894"/>
    <cellStyle name="60% - 강조색6 2" xfId="895"/>
    <cellStyle name="60% - 강조색6 2 2" xfId="896"/>
    <cellStyle name="60% - 강조색6 20" xfId="897"/>
    <cellStyle name="60% - 강조색6 21" xfId="898"/>
    <cellStyle name="60% - 강조색6 22" xfId="899"/>
    <cellStyle name="60% - 강조색6 23" xfId="900"/>
    <cellStyle name="60% - 강조색6 24" xfId="901"/>
    <cellStyle name="60% - 강조색6 25" xfId="902"/>
    <cellStyle name="60% - 강조색6 26" xfId="903"/>
    <cellStyle name="60% - 강조색6 27" xfId="904"/>
    <cellStyle name="60% - 강조색6 28" xfId="905"/>
    <cellStyle name="60% - 강조색6 29" xfId="906"/>
    <cellStyle name="60% - 강조색6 3" xfId="907"/>
    <cellStyle name="60% - 강조색6 3 2" xfId="908"/>
    <cellStyle name="60% - 강조색6 30" xfId="909"/>
    <cellStyle name="60% - 강조색6 31" xfId="910"/>
    <cellStyle name="60% - 강조색6 32" xfId="911"/>
    <cellStyle name="60% - 강조색6 33" xfId="912"/>
    <cellStyle name="60% - 강조색6 34" xfId="913"/>
    <cellStyle name="60% - 강조색6 35" xfId="914"/>
    <cellStyle name="60% - 강조색6 36" xfId="915"/>
    <cellStyle name="60% - 강조색6 37" xfId="916"/>
    <cellStyle name="60% - 강조색6 38" xfId="917"/>
    <cellStyle name="60% - 강조색6 39" xfId="918"/>
    <cellStyle name="60% - 강조색6 4" xfId="919"/>
    <cellStyle name="60% - 강조색6 4 2" xfId="920"/>
    <cellStyle name="60% - 강조색6 40" xfId="921"/>
    <cellStyle name="60% - 강조색6 41" xfId="922"/>
    <cellStyle name="60% - 강조색6 42" xfId="923"/>
    <cellStyle name="60% - 강조색6 5" xfId="924"/>
    <cellStyle name="60% - 강조색6 6" xfId="925"/>
    <cellStyle name="60% - 강조색6 7" xfId="926"/>
    <cellStyle name="60% - 강조색6 8" xfId="927"/>
    <cellStyle name="60% - 강조색6 9" xfId="928"/>
    <cellStyle name="Aee­ " xfId="929"/>
    <cellStyle name="AeE­ [0]_ 2ÆAAþº° " xfId="930"/>
    <cellStyle name="AeE­_ 2ÆAAþº° " xfId="931"/>
    <cellStyle name="Æu¼ " xfId="932"/>
    <cellStyle name="Æû¼¾æ®" xfId="933"/>
    <cellStyle name="ALIGNMENT" xfId="934"/>
    <cellStyle name="AÞ¸¶ [0]_ 2ÆAAþº° " xfId="935"/>
    <cellStyle name="AÞ¸¶_ 2ÆAAþº° " xfId="936"/>
    <cellStyle name="Àú¸®¼ö" xfId="937"/>
    <cellStyle name="Àú¸®¼ö0" xfId="938"/>
    <cellStyle name="Au¸r " xfId="939"/>
    <cellStyle name="Au¸r¼" xfId="940"/>
    <cellStyle name="b椬ៜ_x000c_Comma_ODCOS " xfId="941"/>
    <cellStyle name="C￥AØ_  FAB AIA¤  " xfId="942"/>
    <cellStyle name="Ç¥ÁØ_´ëºñÇ¥ (2)_ºÎ´ëÅä°ø " xfId="943"/>
    <cellStyle name="C￥AØ_¸¶≫eCI¼oAIA§ " xfId="944"/>
    <cellStyle name="Ç¥ÁØ_»óºÎ¼ö·®Áý°è " xfId="945"/>
    <cellStyle name="C￥AØ_≫c¾÷ºIº° AN°e " xfId="946"/>
    <cellStyle name="Ç¥ÁØ_FAX¾ç½Ä " xfId="947"/>
    <cellStyle name="C￥AØ_ºI´eAa°ø " xfId="948"/>
    <cellStyle name="Ç¥ÁØ_ºÎ´ëÅä°ø " xfId="949"/>
    <cellStyle name="C￥AØ_ºI´eAa°ø  2" xfId="950"/>
    <cellStyle name="category" xfId="951"/>
    <cellStyle name="Çõ»ê" xfId="952"/>
    <cellStyle name="Co≫" xfId="953"/>
    <cellStyle name="Comma" xfId="954"/>
    <cellStyle name="Comma [0]" xfId="955"/>
    <cellStyle name="comma zerodec" xfId="956"/>
    <cellStyle name="Comma_ SG&amp;A Bridge " xfId="957"/>
    <cellStyle name="Comma0" xfId="958"/>
    <cellStyle name="Currency" xfId="959"/>
    <cellStyle name="Currency [0]" xfId="960"/>
    <cellStyle name="Currency_ SG&amp;A Bridge " xfId="961"/>
    <cellStyle name="Currency0" xfId="962"/>
    <cellStyle name="Currency1" xfId="963"/>
    <cellStyle name="Date" xfId="964"/>
    <cellStyle name="Date 2" xfId="965"/>
    <cellStyle name="Date 3" xfId="966"/>
    <cellStyle name="Dezimal [0]_laroux" xfId="967"/>
    <cellStyle name="Dezimal_laroux" xfId="968"/>
    <cellStyle name="Dollar (zero dec)" xfId="969"/>
    <cellStyle name="EA" xfId="970"/>
    <cellStyle name="E­æo±" xfId="971"/>
    <cellStyle name="E­æo±a" xfId="972"/>
    <cellStyle name="È­æó±âè£" xfId="973"/>
    <cellStyle name="È­æó±âè£0" xfId="974"/>
    <cellStyle name="Fixed" xfId="975"/>
    <cellStyle name="Fixed 2" xfId="976"/>
    <cellStyle name="Fixed 3" xfId="977"/>
    <cellStyle name="Grey" xfId="978"/>
    <cellStyle name="Grey 2" xfId="979"/>
    <cellStyle name="HEADER" xfId="980"/>
    <cellStyle name="Header1" xfId="981"/>
    <cellStyle name="Header2" xfId="982"/>
    <cellStyle name="Header2 10" xfId="983"/>
    <cellStyle name="Header2 11" xfId="984"/>
    <cellStyle name="Header2 12" xfId="985"/>
    <cellStyle name="Header2 13" xfId="986"/>
    <cellStyle name="Header2 14" xfId="987"/>
    <cellStyle name="Header2 15" xfId="988"/>
    <cellStyle name="Header2 2" xfId="989"/>
    <cellStyle name="Header2 2 2" xfId="990"/>
    <cellStyle name="Header2 2 2 2" xfId="991"/>
    <cellStyle name="Header2 2 3" xfId="992"/>
    <cellStyle name="Header2 2 4" xfId="993"/>
    <cellStyle name="Header2 2 5" xfId="994"/>
    <cellStyle name="Header2 2 6" xfId="995"/>
    <cellStyle name="Header2 2 7" xfId="996"/>
    <cellStyle name="Header2 2 8" xfId="997"/>
    <cellStyle name="Header2 2 9" xfId="998"/>
    <cellStyle name="Header2 3" xfId="999"/>
    <cellStyle name="Header2 3 10" xfId="1000"/>
    <cellStyle name="Header2 3 11" xfId="1001"/>
    <cellStyle name="Header2 3 12" xfId="1002"/>
    <cellStyle name="Header2 3 13" xfId="1003"/>
    <cellStyle name="Header2 3 2" xfId="1004"/>
    <cellStyle name="Header2 3 2 2" xfId="1005"/>
    <cellStyle name="Header2 3 3" xfId="1006"/>
    <cellStyle name="Header2 3 4" xfId="1007"/>
    <cellStyle name="Header2 3 5" xfId="1008"/>
    <cellStyle name="Header2 3 6" xfId="1009"/>
    <cellStyle name="Header2 3 7" xfId="1010"/>
    <cellStyle name="Header2 3 8" xfId="1011"/>
    <cellStyle name="Header2 3 9" xfId="1012"/>
    <cellStyle name="Header2 4" xfId="1013"/>
    <cellStyle name="Header2 5" xfId="1014"/>
    <cellStyle name="Header2 6" xfId="1015"/>
    <cellStyle name="Header2 7" xfId="1016"/>
    <cellStyle name="Header2 8" xfId="1017"/>
    <cellStyle name="Header2 9" xfId="1018"/>
    <cellStyle name="Heading 1" xfId="1019"/>
    <cellStyle name="Heading 2" xfId="1020"/>
    <cellStyle name="HEADING1" xfId="1021"/>
    <cellStyle name="HEADING2" xfId="1022"/>
    <cellStyle name="Hyperlink" xfId="1023"/>
    <cellStyle name="Input [yellow]" xfId="1024"/>
    <cellStyle name="Input [yellow] 2" xfId="1025"/>
    <cellStyle name="Input [yellow] 2 2" xfId="1026"/>
    <cellStyle name="Input [yellow] 2 2 2" xfId="1027"/>
    <cellStyle name="Input [yellow] 2 3" xfId="1028"/>
    <cellStyle name="Input [yellow] 2 4" xfId="1029"/>
    <cellStyle name="Input [yellow] 2 5" xfId="1030"/>
    <cellStyle name="Input [yellow] 2 6" xfId="1031"/>
    <cellStyle name="Input [yellow] 2 7" xfId="1032"/>
    <cellStyle name="Input [yellow] 3" xfId="1033"/>
    <cellStyle name="Input [yellow] 3 10" xfId="1034"/>
    <cellStyle name="Input [yellow] 3 11" xfId="1035"/>
    <cellStyle name="Input [yellow] 3 12" xfId="1036"/>
    <cellStyle name="Input [yellow] 3 13" xfId="1037"/>
    <cellStyle name="Input [yellow] 3 2" xfId="1038"/>
    <cellStyle name="Input [yellow] 3 3" xfId="1039"/>
    <cellStyle name="Input [yellow] 3 4" xfId="1040"/>
    <cellStyle name="Input [yellow] 3 5" xfId="1041"/>
    <cellStyle name="Input [yellow] 3 6" xfId="1042"/>
    <cellStyle name="Input [yellow] 3 7" xfId="1043"/>
    <cellStyle name="Input [yellow] 3 8" xfId="1044"/>
    <cellStyle name="Input [yellow] 3 9" xfId="1045"/>
    <cellStyle name="Input [yellow] 4" xfId="1046"/>
    <cellStyle name="Input [yellow] 4 10" xfId="1047"/>
    <cellStyle name="Input [yellow] 4 11" xfId="1048"/>
    <cellStyle name="Input [yellow] 4 12" xfId="1049"/>
    <cellStyle name="Input [yellow] 4 2" xfId="1050"/>
    <cellStyle name="Input [yellow] 4 2 2" xfId="1051"/>
    <cellStyle name="Input [yellow] 4 3" xfId="1052"/>
    <cellStyle name="Input [yellow] 4 4" xfId="1053"/>
    <cellStyle name="Input [yellow] 4 5" xfId="1054"/>
    <cellStyle name="Input [yellow] 4 6" xfId="1055"/>
    <cellStyle name="Input [yellow] 4 7" xfId="1056"/>
    <cellStyle name="Input [yellow] 4 8" xfId="1057"/>
    <cellStyle name="Input [yellow] 4 9" xfId="1058"/>
    <cellStyle name="Input [yellow] 5" xfId="1059"/>
    <cellStyle name="Input [yellow] 5 10" xfId="1060"/>
    <cellStyle name="Input [yellow] 5 11" xfId="1061"/>
    <cellStyle name="Input [yellow] 5 12" xfId="1062"/>
    <cellStyle name="Input [yellow] 5 2" xfId="1063"/>
    <cellStyle name="Input [yellow] 5 2 2" xfId="1064"/>
    <cellStyle name="Input [yellow] 5 3" xfId="1065"/>
    <cellStyle name="Input [yellow] 5 4" xfId="1066"/>
    <cellStyle name="Input [yellow] 5 5" xfId="1067"/>
    <cellStyle name="Input [yellow] 5 6" xfId="1068"/>
    <cellStyle name="Input [yellow] 5 7" xfId="1069"/>
    <cellStyle name="Input [yellow] 5 8" xfId="1070"/>
    <cellStyle name="Input [yellow] 5 9" xfId="1071"/>
    <cellStyle name="Input [yellow] 6" xfId="1072"/>
    <cellStyle name="Input [yellow] 7" xfId="1073"/>
    <cellStyle name="Milliers [0]_Arabian Spec" xfId="1074"/>
    <cellStyle name="Milliers_Arabian Spec" xfId="1075"/>
    <cellStyle name="Model" xfId="1076"/>
    <cellStyle name="Mon?aire [0]_Arabian Spec" xfId="1077"/>
    <cellStyle name="Mon?aire_Arabian Spec" xfId="1078"/>
    <cellStyle name="normal" xfId="1079"/>
    <cellStyle name="Normal - Style1" xfId="1080"/>
    <cellStyle name="Normal - Style1 2" xfId="1081"/>
    <cellStyle name="Normal - Style1 3" xfId="1082"/>
    <cellStyle name="Normal_ SG&amp;A Bridge " xfId="1083"/>
    <cellStyle name="Œ…?æ맖?e [0.00]_laroux" xfId="1084"/>
    <cellStyle name="Œ…?æ맖?e_laroux" xfId="1085"/>
    <cellStyle name="Percent" xfId="1086"/>
    <cellStyle name="Percent [2]" xfId="1087"/>
    <cellStyle name="Percent_1.2.1_(토공-관거)계획오수관거 신설(A,B-LINE)" xfId="1088"/>
    <cellStyle name="S " xfId="1089"/>
    <cellStyle name="Standard_laroux" xfId="1090"/>
    <cellStyle name="subhead" xfId="1091"/>
    <cellStyle name="title [1]" xfId="1092"/>
    <cellStyle name="title [2]" xfId="1093"/>
    <cellStyle name="ton" xfId="1094"/>
    <cellStyle name="Total" xfId="1095"/>
    <cellStyle name="Total 2" xfId="1096"/>
    <cellStyle name="Total 2 10" xfId="1097"/>
    <cellStyle name="Total 2 11" xfId="1098"/>
    <cellStyle name="Total 2 12" xfId="1099"/>
    <cellStyle name="Total 2 13" xfId="1100"/>
    <cellStyle name="Total 2 14" xfId="1101"/>
    <cellStyle name="Total 2 2" xfId="1102"/>
    <cellStyle name="Total 2 3" xfId="1103"/>
    <cellStyle name="Total 2 4" xfId="1104"/>
    <cellStyle name="Total 2 5" xfId="1105"/>
    <cellStyle name="Total 2 6" xfId="1106"/>
    <cellStyle name="Total 2 7" xfId="1107"/>
    <cellStyle name="Total 2 8" xfId="1108"/>
    <cellStyle name="Total 2 9" xfId="1109"/>
    <cellStyle name="Total 3" xfId="1110"/>
    <cellStyle name="W?rung [0]_laroux" xfId="1111"/>
    <cellStyle name="W?rung_laroux" xfId="1112"/>
    <cellStyle name="강조색1 10" xfId="1113"/>
    <cellStyle name="강조색1 11" xfId="1114"/>
    <cellStyle name="강조색1 12" xfId="1115"/>
    <cellStyle name="강조색1 13" xfId="1116"/>
    <cellStyle name="강조색1 14" xfId="1117"/>
    <cellStyle name="강조색1 15" xfId="1118"/>
    <cellStyle name="강조색1 16" xfId="1119"/>
    <cellStyle name="강조색1 17" xfId="1120"/>
    <cellStyle name="강조색1 18" xfId="1121"/>
    <cellStyle name="강조색1 19" xfId="1122"/>
    <cellStyle name="강조색1 2" xfId="1123"/>
    <cellStyle name="강조색1 2 2" xfId="1124"/>
    <cellStyle name="강조색1 20" xfId="1125"/>
    <cellStyle name="강조색1 21" xfId="1126"/>
    <cellStyle name="강조색1 22" xfId="1127"/>
    <cellStyle name="강조색1 23" xfId="1128"/>
    <cellStyle name="강조색1 24" xfId="1129"/>
    <cellStyle name="강조색1 25" xfId="1130"/>
    <cellStyle name="강조색1 26" xfId="1131"/>
    <cellStyle name="강조색1 27" xfId="1132"/>
    <cellStyle name="강조색1 28" xfId="1133"/>
    <cellStyle name="강조색1 29" xfId="1134"/>
    <cellStyle name="강조색1 3" xfId="1135"/>
    <cellStyle name="강조색1 3 2" xfId="1136"/>
    <cellStyle name="강조색1 30" xfId="1137"/>
    <cellStyle name="강조색1 31" xfId="1138"/>
    <cellStyle name="강조색1 32" xfId="1139"/>
    <cellStyle name="강조색1 33" xfId="1140"/>
    <cellStyle name="강조색1 34" xfId="1141"/>
    <cellStyle name="강조색1 35" xfId="1142"/>
    <cellStyle name="강조색1 36" xfId="1143"/>
    <cellStyle name="강조색1 37" xfId="1144"/>
    <cellStyle name="강조색1 38" xfId="1145"/>
    <cellStyle name="강조색1 39" xfId="1146"/>
    <cellStyle name="강조색1 4" xfId="1147"/>
    <cellStyle name="강조색1 4 2" xfId="1148"/>
    <cellStyle name="강조색1 40" xfId="1149"/>
    <cellStyle name="강조색1 41" xfId="1150"/>
    <cellStyle name="강조색1 42" xfId="1151"/>
    <cellStyle name="강조색1 5" xfId="1152"/>
    <cellStyle name="강조색1 6" xfId="1153"/>
    <cellStyle name="강조색1 7" xfId="1154"/>
    <cellStyle name="강조색1 8" xfId="1155"/>
    <cellStyle name="강조색1 9" xfId="1156"/>
    <cellStyle name="강조색2 10" xfId="1157"/>
    <cellStyle name="강조색2 11" xfId="1158"/>
    <cellStyle name="강조색2 12" xfId="1159"/>
    <cellStyle name="강조색2 13" xfId="1160"/>
    <cellStyle name="강조색2 14" xfId="1161"/>
    <cellStyle name="강조색2 15" xfId="1162"/>
    <cellStyle name="강조색2 16" xfId="1163"/>
    <cellStyle name="강조색2 17" xfId="1164"/>
    <cellStyle name="강조색2 18" xfId="1165"/>
    <cellStyle name="강조색2 19" xfId="1166"/>
    <cellStyle name="강조색2 2" xfId="1167"/>
    <cellStyle name="강조색2 2 2" xfId="1168"/>
    <cellStyle name="강조색2 20" xfId="1169"/>
    <cellStyle name="강조색2 21" xfId="1170"/>
    <cellStyle name="강조색2 22" xfId="1171"/>
    <cellStyle name="강조색2 23" xfId="1172"/>
    <cellStyle name="강조색2 24" xfId="1173"/>
    <cellStyle name="강조색2 25" xfId="1174"/>
    <cellStyle name="강조색2 26" xfId="1175"/>
    <cellStyle name="강조색2 27" xfId="1176"/>
    <cellStyle name="강조색2 28" xfId="1177"/>
    <cellStyle name="강조색2 29" xfId="1178"/>
    <cellStyle name="강조색2 3" xfId="1179"/>
    <cellStyle name="강조색2 3 2" xfId="1180"/>
    <cellStyle name="강조색2 30" xfId="1181"/>
    <cellStyle name="강조색2 31" xfId="1182"/>
    <cellStyle name="강조색2 32" xfId="1183"/>
    <cellStyle name="강조색2 33" xfId="1184"/>
    <cellStyle name="강조색2 34" xfId="1185"/>
    <cellStyle name="강조색2 35" xfId="1186"/>
    <cellStyle name="강조색2 36" xfId="1187"/>
    <cellStyle name="강조색2 37" xfId="1188"/>
    <cellStyle name="강조색2 38" xfId="1189"/>
    <cellStyle name="강조색2 39" xfId="1190"/>
    <cellStyle name="강조색2 4" xfId="1191"/>
    <cellStyle name="강조색2 4 2" xfId="1192"/>
    <cellStyle name="강조색2 40" xfId="1193"/>
    <cellStyle name="강조색2 41" xfId="1194"/>
    <cellStyle name="강조색2 42" xfId="1195"/>
    <cellStyle name="강조색2 5" xfId="1196"/>
    <cellStyle name="강조색2 6" xfId="1197"/>
    <cellStyle name="강조색2 7" xfId="1198"/>
    <cellStyle name="강조색2 8" xfId="1199"/>
    <cellStyle name="강조색2 9" xfId="1200"/>
    <cellStyle name="강조색3 10" xfId="1201"/>
    <cellStyle name="강조색3 11" xfId="1202"/>
    <cellStyle name="강조색3 12" xfId="1203"/>
    <cellStyle name="강조색3 13" xfId="1204"/>
    <cellStyle name="강조색3 14" xfId="1205"/>
    <cellStyle name="강조색3 15" xfId="1206"/>
    <cellStyle name="강조색3 16" xfId="1207"/>
    <cellStyle name="강조색3 17" xfId="1208"/>
    <cellStyle name="강조색3 18" xfId="1209"/>
    <cellStyle name="강조색3 19" xfId="1210"/>
    <cellStyle name="강조색3 2" xfId="1211"/>
    <cellStyle name="강조색3 2 2" xfId="1212"/>
    <cellStyle name="강조색3 20" xfId="1213"/>
    <cellStyle name="강조색3 21" xfId="1214"/>
    <cellStyle name="강조색3 22" xfId="1215"/>
    <cellStyle name="강조색3 23" xfId="1216"/>
    <cellStyle name="강조색3 24" xfId="1217"/>
    <cellStyle name="강조색3 25" xfId="1218"/>
    <cellStyle name="강조색3 26" xfId="1219"/>
    <cellStyle name="강조색3 27" xfId="1220"/>
    <cellStyle name="강조색3 28" xfId="1221"/>
    <cellStyle name="강조색3 29" xfId="1222"/>
    <cellStyle name="강조색3 3" xfId="1223"/>
    <cellStyle name="강조색3 3 2" xfId="1224"/>
    <cellStyle name="강조색3 30" xfId="1225"/>
    <cellStyle name="강조색3 31" xfId="1226"/>
    <cellStyle name="강조색3 32" xfId="1227"/>
    <cellStyle name="강조색3 33" xfId="1228"/>
    <cellStyle name="강조색3 34" xfId="1229"/>
    <cellStyle name="강조색3 35" xfId="1230"/>
    <cellStyle name="강조색3 36" xfId="1231"/>
    <cellStyle name="강조색3 37" xfId="1232"/>
    <cellStyle name="강조색3 38" xfId="1233"/>
    <cellStyle name="강조색3 39" xfId="1234"/>
    <cellStyle name="강조색3 4" xfId="1235"/>
    <cellStyle name="강조색3 4 2" xfId="1236"/>
    <cellStyle name="강조색3 40" xfId="1237"/>
    <cellStyle name="강조색3 41" xfId="1238"/>
    <cellStyle name="강조색3 42" xfId="1239"/>
    <cellStyle name="강조색3 5" xfId="1240"/>
    <cellStyle name="강조색3 6" xfId="1241"/>
    <cellStyle name="강조색3 7" xfId="1242"/>
    <cellStyle name="강조색3 8" xfId="1243"/>
    <cellStyle name="강조색3 9" xfId="1244"/>
    <cellStyle name="강조색4 10" xfId="1245"/>
    <cellStyle name="강조색4 11" xfId="1246"/>
    <cellStyle name="강조색4 12" xfId="1247"/>
    <cellStyle name="강조색4 13" xfId="1248"/>
    <cellStyle name="강조색4 14" xfId="1249"/>
    <cellStyle name="강조색4 15" xfId="1250"/>
    <cellStyle name="강조색4 16" xfId="1251"/>
    <cellStyle name="강조색4 17" xfId="1252"/>
    <cellStyle name="강조색4 18" xfId="1253"/>
    <cellStyle name="강조색4 19" xfId="1254"/>
    <cellStyle name="강조색4 2" xfId="1255"/>
    <cellStyle name="강조색4 2 2" xfId="1256"/>
    <cellStyle name="강조색4 20" xfId="1257"/>
    <cellStyle name="강조색4 21" xfId="1258"/>
    <cellStyle name="강조색4 22" xfId="1259"/>
    <cellStyle name="강조색4 23" xfId="1260"/>
    <cellStyle name="강조색4 24" xfId="1261"/>
    <cellStyle name="강조색4 25" xfId="1262"/>
    <cellStyle name="강조색4 26" xfId="1263"/>
    <cellStyle name="강조색4 27" xfId="1264"/>
    <cellStyle name="강조색4 28" xfId="1265"/>
    <cellStyle name="강조색4 29" xfId="1266"/>
    <cellStyle name="강조색4 3" xfId="1267"/>
    <cellStyle name="강조색4 3 2" xfId="1268"/>
    <cellStyle name="강조색4 30" xfId="1269"/>
    <cellStyle name="강조색4 31" xfId="1270"/>
    <cellStyle name="강조색4 32" xfId="1271"/>
    <cellStyle name="강조색4 33" xfId="1272"/>
    <cellStyle name="강조색4 34" xfId="1273"/>
    <cellStyle name="강조색4 35" xfId="1274"/>
    <cellStyle name="강조색4 36" xfId="1275"/>
    <cellStyle name="강조색4 37" xfId="1276"/>
    <cellStyle name="강조색4 38" xfId="1277"/>
    <cellStyle name="강조색4 39" xfId="1278"/>
    <cellStyle name="강조색4 4" xfId="1279"/>
    <cellStyle name="강조색4 4 2" xfId="1280"/>
    <cellStyle name="강조색4 40" xfId="1281"/>
    <cellStyle name="강조색4 41" xfId="1282"/>
    <cellStyle name="강조색4 42" xfId="1283"/>
    <cellStyle name="강조색4 5" xfId="1284"/>
    <cellStyle name="강조색4 6" xfId="1285"/>
    <cellStyle name="강조색4 7" xfId="1286"/>
    <cellStyle name="강조색4 8" xfId="1287"/>
    <cellStyle name="강조색4 9" xfId="1288"/>
    <cellStyle name="강조색5 10" xfId="1289"/>
    <cellStyle name="강조색5 11" xfId="1290"/>
    <cellStyle name="강조색5 12" xfId="1291"/>
    <cellStyle name="강조색5 13" xfId="1292"/>
    <cellStyle name="강조색5 14" xfId="1293"/>
    <cellStyle name="강조색5 15" xfId="1294"/>
    <cellStyle name="강조색5 16" xfId="1295"/>
    <cellStyle name="강조색5 17" xfId="1296"/>
    <cellStyle name="강조색5 18" xfId="1297"/>
    <cellStyle name="강조색5 19" xfId="1298"/>
    <cellStyle name="강조색5 2" xfId="1299"/>
    <cellStyle name="강조색5 2 2" xfId="1300"/>
    <cellStyle name="강조색5 20" xfId="1301"/>
    <cellStyle name="강조색5 21" xfId="1302"/>
    <cellStyle name="강조색5 22" xfId="1303"/>
    <cellStyle name="강조색5 23" xfId="1304"/>
    <cellStyle name="강조색5 24" xfId="1305"/>
    <cellStyle name="강조색5 25" xfId="1306"/>
    <cellStyle name="강조색5 26" xfId="1307"/>
    <cellStyle name="강조색5 27" xfId="1308"/>
    <cellStyle name="강조색5 28" xfId="1309"/>
    <cellStyle name="강조색5 29" xfId="1310"/>
    <cellStyle name="강조색5 3" xfId="1311"/>
    <cellStyle name="강조색5 3 2" xfId="1312"/>
    <cellStyle name="강조색5 30" xfId="1313"/>
    <cellStyle name="강조색5 31" xfId="1314"/>
    <cellStyle name="강조색5 32" xfId="1315"/>
    <cellStyle name="강조색5 33" xfId="1316"/>
    <cellStyle name="강조색5 34" xfId="1317"/>
    <cellStyle name="강조색5 35" xfId="1318"/>
    <cellStyle name="강조색5 36" xfId="1319"/>
    <cellStyle name="강조색5 37" xfId="1320"/>
    <cellStyle name="강조색5 38" xfId="1321"/>
    <cellStyle name="강조색5 39" xfId="1322"/>
    <cellStyle name="강조색5 4" xfId="1323"/>
    <cellStyle name="강조색5 4 2" xfId="1324"/>
    <cellStyle name="강조색5 40" xfId="1325"/>
    <cellStyle name="강조색5 41" xfId="1326"/>
    <cellStyle name="강조색5 42" xfId="1327"/>
    <cellStyle name="강조색5 5" xfId="1328"/>
    <cellStyle name="강조색5 6" xfId="1329"/>
    <cellStyle name="강조색5 7" xfId="1330"/>
    <cellStyle name="강조색5 8" xfId="1331"/>
    <cellStyle name="강조색5 9" xfId="1332"/>
    <cellStyle name="강조색6 10" xfId="1333"/>
    <cellStyle name="강조색6 11" xfId="1334"/>
    <cellStyle name="강조색6 12" xfId="1335"/>
    <cellStyle name="강조색6 13" xfId="1336"/>
    <cellStyle name="강조색6 14" xfId="1337"/>
    <cellStyle name="강조색6 15" xfId="1338"/>
    <cellStyle name="강조색6 16" xfId="1339"/>
    <cellStyle name="강조색6 17" xfId="1340"/>
    <cellStyle name="강조색6 18" xfId="1341"/>
    <cellStyle name="강조색6 19" xfId="1342"/>
    <cellStyle name="강조색6 2" xfId="1343"/>
    <cellStyle name="강조색6 2 2" xfId="1344"/>
    <cellStyle name="강조색6 20" xfId="1345"/>
    <cellStyle name="강조색6 21" xfId="1346"/>
    <cellStyle name="강조색6 22" xfId="1347"/>
    <cellStyle name="강조색6 23" xfId="1348"/>
    <cellStyle name="강조색6 24" xfId="1349"/>
    <cellStyle name="강조색6 25" xfId="1350"/>
    <cellStyle name="강조색6 26" xfId="1351"/>
    <cellStyle name="강조색6 27" xfId="1352"/>
    <cellStyle name="강조색6 28" xfId="1353"/>
    <cellStyle name="강조색6 29" xfId="1354"/>
    <cellStyle name="강조색6 3" xfId="1355"/>
    <cellStyle name="강조색6 3 2" xfId="1356"/>
    <cellStyle name="강조색6 30" xfId="1357"/>
    <cellStyle name="강조색6 31" xfId="1358"/>
    <cellStyle name="강조색6 32" xfId="1359"/>
    <cellStyle name="강조색6 33" xfId="1360"/>
    <cellStyle name="강조색6 34" xfId="1361"/>
    <cellStyle name="강조색6 35" xfId="1362"/>
    <cellStyle name="강조색6 36" xfId="1363"/>
    <cellStyle name="강조색6 37" xfId="1364"/>
    <cellStyle name="강조색6 38" xfId="1365"/>
    <cellStyle name="강조색6 39" xfId="1366"/>
    <cellStyle name="강조색6 4" xfId="1367"/>
    <cellStyle name="강조색6 4 2" xfId="1368"/>
    <cellStyle name="강조색6 40" xfId="1369"/>
    <cellStyle name="강조색6 41" xfId="1370"/>
    <cellStyle name="강조색6 42" xfId="1371"/>
    <cellStyle name="강조색6 5" xfId="1372"/>
    <cellStyle name="강조색6 6" xfId="1373"/>
    <cellStyle name="강조색6 7" xfId="1374"/>
    <cellStyle name="강조색6 8" xfId="1375"/>
    <cellStyle name="강조색6 9" xfId="1376"/>
    <cellStyle name="경고문 10" xfId="1377"/>
    <cellStyle name="경고문 11" xfId="1378"/>
    <cellStyle name="경고문 12" xfId="1379"/>
    <cellStyle name="경고문 13" xfId="1380"/>
    <cellStyle name="경고문 14" xfId="1381"/>
    <cellStyle name="경고문 15" xfId="1382"/>
    <cellStyle name="경고문 16" xfId="1383"/>
    <cellStyle name="경고문 17" xfId="1384"/>
    <cellStyle name="경고문 18" xfId="1385"/>
    <cellStyle name="경고문 19" xfId="1386"/>
    <cellStyle name="경고문 2" xfId="1387"/>
    <cellStyle name="경고문 2 2" xfId="1388"/>
    <cellStyle name="경고문 20" xfId="1389"/>
    <cellStyle name="경고문 21" xfId="1390"/>
    <cellStyle name="경고문 22" xfId="1391"/>
    <cellStyle name="경고문 23" xfId="1392"/>
    <cellStyle name="경고문 24" xfId="1393"/>
    <cellStyle name="경고문 25" xfId="1394"/>
    <cellStyle name="경고문 26" xfId="1395"/>
    <cellStyle name="경고문 27" xfId="1396"/>
    <cellStyle name="경고문 28" xfId="1397"/>
    <cellStyle name="경고문 29" xfId="1398"/>
    <cellStyle name="경고문 3" xfId="1399"/>
    <cellStyle name="경고문 3 2" xfId="1400"/>
    <cellStyle name="경고문 30" xfId="1401"/>
    <cellStyle name="경고문 31" xfId="1402"/>
    <cellStyle name="경고문 32" xfId="1403"/>
    <cellStyle name="경고문 33" xfId="1404"/>
    <cellStyle name="경고문 34" xfId="1405"/>
    <cellStyle name="경고문 35" xfId="1406"/>
    <cellStyle name="경고문 36" xfId="1407"/>
    <cellStyle name="경고문 37" xfId="1408"/>
    <cellStyle name="경고문 38" xfId="1409"/>
    <cellStyle name="경고문 39" xfId="1410"/>
    <cellStyle name="경고문 4" xfId="1411"/>
    <cellStyle name="경고문 4 2" xfId="1412"/>
    <cellStyle name="경고문 40" xfId="1413"/>
    <cellStyle name="경고문 41" xfId="1414"/>
    <cellStyle name="경고문 42" xfId="1415"/>
    <cellStyle name="경고문 5" xfId="1416"/>
    <cellStyle name="경고문 6" xfId="1417"/>
    <cellStyle name="경고문 7" xfId="1418"/>
    <cellStyle name="경고문 8" xfId="1419"/>
    <cellStyle name="경고문 9" xfId="1420"/>
    <cellStyle name="계산 10" xfId="1421"/>
    <cellStyle name="계산 11" xfId="1422"/>
    <cellStyle name="계산 12" xfId="1423"/>
    <cellStyle name="계산 13" xfId="1424"/>
    <cellStyle name="계산 14" xfId="1425"/>
    <cellStyle name="계산 15" xfId="1426"/>
    <cellStyle name="계산 16" xfId="1427"/>
    <cellStyle name="계산 17" xfId="1428"/>
    <cellStyle name="계산 18" xfId="1429"/>
    <cellStyle name="계산 19" xfId="1430"/>
    <cellStyle name="계산 2" xfId="1431"/>
    <cellStyle name="계산 2 10" xfId="1432"/>
    <cellStyle name="계산 2 11" xfId="1433"/>
    <cellStyle name="계산 2 2" xfId="1434"/>
    <cellStyle name="계산 2 2 10" xfId="1435"/>
    <cellStyle name="계산 2 2 11" xfId="1436"/>
    <cellStyle name="계산 2 2 12" xfId="1437"/>
    <cellStyle name="계산 2 2 13" xfId="1438"/>
    <cellStyle name="계산 2 2 14" xfId="1439"/>
    <cellStyle name="계산 2 2 15" xfId="1440"/>
    <cellStyle name="계산 2 2 16" xfId="1441"/>
    <cellStyle name="계산 2 2 2" xfId="1442"/>
    <cellStyle name="계산 2 2 2 2" xfId="1443"/>
    <cellStyle name="계산 2 2 3" xfId="1444"/>
    <cellStyle name="계산 2 2 4" xfId="1445"/>
    <cellStyle name="계산 2 2 5" xfId="1446"/>
    <cellStyle name="계산 2 2 6" xfId="1447"/>
    <cellStyle name="계산 2 2 7" xfId="1448"/>
    <cellStyle name="계산 2 2 8" xfId="1449"/>
    <cellStyle name="계산 2 2 9" xfId="1450"/>
    <cellStyle name="계산 2 3" xfId="1451"/>
    <cellStyle name="계산 2 4" xfId="1452"/>
    <cellStyle name="계산 2 5" xfId="1453"/>
    <cellStyle name="계산 2 6" xfId="1454"/>
    <cellStyle name="계산 2 7" xfId="1455"/>
    <cellStyle name="계산 2 8" xfId="1456"/>
    <cellStyle name="계산 2 9" xfId="1457"/>
    <cellStyle name="계산 20" xfId="1458"/>
    <cellStyle name="계산 21" xfId="1459"/>
    <cellStyle name="계산 22" xfId="1460"/>
    <cellStyle name="계산 23" xfId="1461"/>
    <cellStyle name="계산 24" xfId="1462"/>
    <cellStyle name="계산 25" xfId="1463"/>
    <cellStyle name="계산 26" xfId="1464"/>
    <cellStyle name="계산 27" xfId="1465"/>
    <cellStyle name="계산 28" xfId="1466"/>
    <cellStyle name="계산 29" xfId="1467"/>
    <cellStyle name="계산 3" xfId="1468"/>
    <cellStyle name="계산 3 10" xfId="1469"/>
    <cellStyle name="계산 3 11" xfId="1470"/>
    <cellStyle name="계산 3 2" xfId="1471"/>
    <cellStyle name="계산 3 2 10" xfId="1472"/>
    <cellStyle name="계산 3 2 11" xfId="1473"/>
    <cellStyle name="계산 3 2 12" xfId="1474"/>
    <cellStyle name="계산 3 2 13" xfId="1475"/>
    <cellStyle name="계산 3 2 14" xfId="1476"/>
    <cellStyle name="계산 3 2 15" xfId="1477"/>
    <cellStyle name="계산 3 2 16" xfId="1478"/>
    <cellStyle name="계산 3 2 2" xfId="1479"/>
    <cellStyle name="계산 3 2 2 2" xfId="1480"/>
    <cellStyle name="계산 3 2 3" xfId="1481"/>
    <cellStyle name="계산 3 2 4" xfId="1482"/>
    <cellStyle name="계산 3 2 5" xfId="1483"/>
    <cellStyle name="계산 3 2 6" xfId="1484"/>
    <cellStyle name="계산 3 2 7" xfId="1485"/>
    <cellStyle name="계산 3 2 8" xfId="1486"/>
    <cellStyle name="계산 3 2 9" xfId="1487"/>
    <cellStyle name="계산 3 3" xfId="1488"/>
    <cellStyle name="계산 3 4" xfId="1489"/>
    <cellStyle name="계산 3 5" xfId="1490"/>
    <cellStyle name="계산 3 6" xfId="1491"/>
    <cellStyle name="계산 3 7" xfId="1492"/>
    <cellStyle name="계산 3 8" xfId="1493"/>
    <cellStyle name="계산 3 9" xfId="1494"/>
    <cellStyle name="계산 30" xfId="1495"/>
    <cellStyle name="계산 31" xfId="1496"/>
    <cellStyle name="계산 32" xfId="1497"/>
    <cellStyle name="계산 33" xfId="1498"/>
    <cellStyle name="계산 34" xfId="1499"/>
    <cellStyle name="계산 35" xfId="1500"/>
    <cellStyle name="계산 36" xfId="1501"/>
    <cellStyle name="계산 37" xfId="1502"/>
    <cellStyle name="계산 38" xfId="1503"/>
    <cellStyle name="계산 39" xfId="1504"/>
    <cellStyle name="계산 4" xfId="1505"/>
    <cellStyle name="계산 4 10" xfId="1506"/>
    <cellStyle name="계산 4 11" xfId="1507"/>
    <cellStyle name="계산 4 2" xfId="1508"/>
    <cellStyle name="계산 4 2 10" xfId="1509"/>
    <cellStyle name="계산 4 2 11" xfId="1510"/>
    <cellStyle name="계산 4 2 12" xfId="1511"/>
    <cellStyle name="계산 4 2 13" xfId="1512"/>
    <cellStyle name="계산 4 2 14" xfId="1513"/>
    <cellStyle name="계산 4 2 15" xfId="1514"/>
    <cellStyle name="계산 4 2 16" xfId="1515"/>
    <cellStyle name="계산 4 2 2" xfId="1516"/>
    <cellStyle name="계산 4 2 2 2" xfId="1517"/>
    <cellStyle name="계산 4 2 3" xfId="1518"/>
    <cellStyle name="계산 4 2 4" xfId="1519"/>
    <cellStyle name="계산 4 2 5" xfId="1520"/>
    <cellStyle name="계산 4 2 6" xfId="1521"/>
    <cellStyle name="계산 4 2 7" xfId="1522"/>
    <cellStyle name="계산 4 2 8" xfId="1523"/>
    <cellStyle name="계산 4 2 9" xfId="1524"/>
    <cellStyle name="계산 4 3" xfId="1525"/>
    <cellStyle name="계산 4 4" xfId="1526"/>
    <cellStyle name="계산 4 5" xfId="1527"/>
    <cellStyle name="계산 4 6" xfId="1528"/>
    <cellStyle name="계산 4 7" xfId="1529"/>
    <cellStyle name="계산 4 8" xfId="1530"/>
    <cellStyle name="계산 4 9" xfId="1531"/>
    <cellStyle name="계산 40" xfId="1532"/>
    <cellStyle name="계산 41" xfId="1533"/>
    <cellStyle name="계산 42" xfId="1534"/>
    <cellStyle name="계산 5" xfId="1535"/>
    <cellStyle name="계산 6" xfId="1536"/>
    <cellStyle name="계산 7" xfId="1537"/>
    <cellStyle name="계산 8" xfId="1538"/>
    <cellStyle name="계산 9" xfId="1539"/>
    <cellStyle name="고정소숫점" xfId="1540"/>
    <cellStyle name="고정소숫점 2" xfId="1541"/>
    <cellStyle name="고정소숫점_001. 시계열에 의한 인구" xfId="1542"/>
    <cellStyle name="고정출력1" xfId="1543"/>
    <cellStyle name="고정출력1 2" xfId="1544"/>
    <cellStyle name="고정출력1_001. 시계열에 의한 인구" xfId="1545"/>
    <cellStyle name="고정출력2" xfId="1546"/>
    <cellStyle name="고정출력2 2" xfId="1547"/>
    <cellStyle name="고정출력2_001. 시계열에 의한 인구" xfId="1548"/>
    <cellStyle name="나쁨 10" xfId="1549"/>
    <cellStyle name="나쁨 11" xfId="1550"/>
    <cellStyle name="나쁨 12" xfId="1551"/>
    <cellStyle name="나쁨 13" xfId="1552"/>
    <cellStyle name="나쁨 14" xfId="1553"/>
    <cellStyle name="나쁨 15" xfId="1554"/>
    <cellStyle name="나쁨 16" xfId="1555"/>
    <cellStyle name="나쁨 17" xfId="1556"/>
    <cellStyle name="나쁨 18" xfId="1557"/>
    <cellStyle name="나쁨 19" xfId="1558"/>
    <cellStyle name="나쁨 2" xfId="1559"/>
    <cellStyle name="나쁨 2 2" xfId="1560"/>
    <cellStyle name="나쁨 20" xfId="1561"/>
    <cellStyle name="나쁨 21" xfId="1562"/>
    <cellStyle name="나쁨 22" xfId="1563"/>
    <cellStyle name="나쁨 23" xfId="1564"/>
    <cellStyle name="나쁨 24" xfId="1565"/>
    <cellStyle name="나쁨 25" xfId="1566"/>
    <cellStyle name="나쁨 26" xfId="1567"/>
    <cellStyle name="나쁨 27" xfId="1568"/>
    <cellStyle name="나쁨 28" xfId="1569"/>
    <cellStyle name="나쁨 29" xfId="1570"/>
    <cellStyle name="나쁨 3" xfId="1571"/>
    <cellStyle name="나쁨 3 2" xfId="1572"/>
    <cellStyle name="나쁨 30" xfId="1573"/>
    <cellStyle name="나쁨 31" xfId="1574"/>
    <cellStyle name="나쁨 32" xfId="1575"/>
    <cellStyle name="나쁨 33" xfId="1576"/>
    <cellStyle name="나쁨 34" xfId="1577"/>
    <cellStyle name="나쁨 35" xfId="1578"/>
    <cellStyle name="나쁨 36" xfId="1579"/>
    <cellStyle name="나쁨 37" xfId="1580"/>
    <cellStyle name="나쁨 38" xfId="1581"/>
    <cellStyle name="나쁨 39" xfId="1582"/>
    <cellStyle name="나쁨 4" xfId="1583"/>
    <cellStyle name="나쁨 4 2" xfId="1584"/>
    <cellStyle name="나쁨 40" xfId="1585"/>
    <cellStyle name="나쁨 41" xfId="1586"/>
    <cellStyle name="나쁨 42" xfId="1587"/>
    <cellStyle name="나쁨 5" xfId="1588"/>
    <cellStyle name="나쁨 6" xfId="1589"/>
    <cellStyle name="나쁨 7" xfId="1590"/>
    <cellStyle name="나쁨 8" xfId="1591"/>
    <cellStyle name="나쁨 9" xfId="1592"/>
    <cellStyle name="날짜" xfId="1593"/>
    <cellStyle name="날짜 2" xfId="1594"/>
    <cellStyle name="날짜_001. 시계열에 의한 인구" xfId="1595"/>
    <cellStyle name="내역서" xfId="1596"/>
    <cellStyle name="달러" xfId="1597"/>
    <cellStyle name="달러 2" xfId="1598"/>
    <cellStyle name="달러_001. 시계열에 의한 인구" xfId="1599"/>
    <cellStyle name="뒤에 오는 하이퍼링크_0829광역시원단위추정(최종).xls Chart 1" xfId="1600"/>
    <cellStyle name="똿뗦먛귟 [0.00]_PRODUCT DETAIL Q1" xfId="1601"/>
    <cellStyle name="똿뗦먛귟_PRODUCT DETAIL Q1" xfId="1602"/>
    <cellStyle name="메모 10" xfId="1603"/>
    <cellStyle name="메모 10 2" xfId="1604"/>
    <cellStyle name="메모 10 2 2" xfId="1605"/>
    <cellStyle name="메모 10 3" xfId="1606"/>
    <cellStyle name="메모 10 3 2" xfId="1607"/>
    <cellStyle name="메모 10 4" xfId="1608"/>
    <cellStyle name="메모 10 4 2" xfId="1609"/>
    <cellStyle name="메모 10 5" xfId="1610"/>
    <cellStyle name="메모 11" xfId="1611"/>
    <cellStyle name="메모 11 2" xfId="1612"/>
    <cellStyle name="메모 11 2 2" xfId="1613"/>
    <cellStyle name="메모 11 3" xfId="1614"/>
    <cellStyle name="메모 11 3 2" xfId="1615"/>
    <cellStyle name="메모 11 4" xfId="1616"/>
    <cellStyle name="메모 11 4 2" xfId="1617"/>
    <cellStyle name="메모 11 5" xfId="1618"/>
    <cellStyle name="메모 12" xfId="1619"/>
    <cellStyle name="메모 12 2" xfId="1620"/>
    <cellStyle name="메모 12 2 2" xfId="1621"/>
    <cellStyle name="메모 12 3" xfId="1622"/>
    <cellStyle name="메모 12 3 2" xfId="1623"/>
    <cellStyle name="메모 12 4" xfId="1624"/>
    <cellStyle name="메모 12 4 2" xfId="1625"/>
    <cellStyle name="메모 12 5" xfId="1626"/>
    <cellStyle name="메모 13" xfId="1627"/>
    <cellStyle name="메모 13 2" xfId="1628"/>
    <cellStyle name="메모 13 2 2" xfId="1629"/>
    <cellStyle name="메모 13 3" xfId="1630"/>
    <cellStyle name="메모 13 3 2" xfId="1631"/>
    <cellStyle name="메모 13 4" xfId="1632"/>
    <cellStyle name="메모 13 4 2" xfId="1633"/>
    <cellStyle name="메모 13 5" xfId="1634"/>
    <cellStyle name="메모 14" xfId="1635"/>
    <cellStyle name="메모 14 2" xfId="1636"/>
    <cellStyle name="메모 14 2 2" xfId="1637"/>
    <cellStyle name="메모 14 3" xfId="1638"/>
    <cellStyle name="메모 14 3 2" xfId="1639"/>
    <cellStyle name="메모 14 4" xfId="1640"/>
    <cellStyle name="메모 14 4 2" xfId="1641"/>
    <cellStyle name="메모 14 5" xfId="1642"/>
    <cellStyle name="메모 15" xfId="1643"/>
    <cellStyle name="메모 15 2" xfId="1644"/>
    <cellStyle name="메모 15 2 2" xfId="1645"/>
    <cellStyle name="메모 15 3" xfId="1646"/>
    <cellStyle name="메모 15 3 2" xfId="1647"/>
    <cellStyle name="메모 15 4" xfId="1648"/>
    <cellStyle name="메모 15 4 2" xfId="1649"/>
    <cellStyle name="메모 15 5" xfId="1650"/>
    <cellStyle name="메모 16" xfId="1651"/>
    <cellStyle name="메모 16 2" xfId="1652"/>
    <cellStyle name="메모 16 2 2" xfId="1653"/>
    <cellStyle name="메모 16 3" xfId="1654"/>
    <cellStyle name="메모 16 3 2" xfId="1655"/>
    <cellStyle name="메모 16 4" xfId="1656"/>
    <cellStyle name="메모 16 4 2" xfId="1657"/>
    <cellStyle name="메모 16 5" xfId="1658"/>
    <cellStyle name="메모 17" xfId="1659"/>
    <cellStyle name="메모 17 2" xfId="1660"/>
    <cellStyle name="메모 17 2 2" xfId="1661"/>
    <cellStyle name="메모 17 3" xfId="1662"/>
    <cellStyle name="메모 17 3 2" xfId="1663"/>
    <cellStyle name="메모 17 4" xfId="1664"/>
    <cellStyle name="메모 17 4 2" xfId="1665"/>
    <cellStyle name="메모 17 5" xfId="1666"/>
    <cellStyle name="메모 18" xfId="1667"/>
    <cellStyle name="메모 18 2" xfId="1668"/>
    <cellStyle name="메모 18 2 2" xfId="1669"/>
    <cellStyle name="메모 18 3" xfId="1670"/>
    <cellStyle name="메모 18 3 2" xfId="1671"/>
    <cellStyle name="메모 18 4" xfId="1672"/>
    <cellStyle name="메모 18 4 2" xfId="1673"/>
    <cellStyle name="메모 18 5" xfId="1674"/>
    <cellStyle name="메모 19" xfId="1675"/>
    <cellStyle name="메모 19 2" xfId="1676"/>
    <cellStyle name="메모 19 2 2" xfId="1677"/>
    <cellStyle name="메모 19 3" xfId="1678"/>
    <cellStyle name="메모 19 3 2" xfId="1679"/>
    <cellStyle name="메모 19 4" xfId="1680"/>
    <cellStyle name="메모 19 4 2" xfId="1681"/>
    <cellStyle name="메모 19 5" xfId="1682"/>
    <cellStyle name="메모 2" xfId="1683"/>
    <cellStyle name="메모 2 10" xfId="1684"/>
    <cellStyle name="메모 2 11" xfId="1685"/>
    <cellStyle name="메모 2 2" xfId="1686"/>
    <cellStyle name="메모 2 2 10" xfId="1687"/>
    <cellStyle name="메모 2 2 11" xfId="1688"/>
    <cellStyle name="메모 2 2 12" xfId="1689"/>
    <cellStyle name="메모 2 2 13" xfId="1690"/>
    <cellStyle name="메모 2 2 14" xfId="1691"/>
    <cellStyle name="메모 2 2 15" xfId="1692"/>
    <cellStyle name="메모 2 2 16" xfId="1693"/>
    <cellStyle name="메모 2 2 2" xfId="1694"/>
    <cellStyle name="메모 2 2 2 2" xfId="1695"/>
    <cellStyle name="메모 2 2 3" xfId="1696"/>
    <cellStyle name="메모 2 2 4" xfId="1697"/>
    <cellStyle name="메모 2 2 5" xfId="1698"/>
    <cellStyle name="메모 2 2 6" xfId="1699"/>
    <cellStyle name="메모 2 2 7" xfId="1700"/>
    <cellStyle name="메모 2 2 8" xfId="1701"/>
    <cellStyle name="메모 2 2 9" xfId="1702"/>
    <cellStyle name="메모 2 3" xfId="1703"/>
    <cellStyle name="메모 2 4" xfId="1704"/>
    <cellStyle name="메모 2 5" xfId="1705"/>
    <cellStyle name="메모 2 6" xfId="1706"/>
    <cellStyle name="메모 2 7" xfId="1707"/>
    <cellStyle name="메모 2 8" xfId="1708"/>
    <cellStyle name="메모 2 9" xfId="1709"/>
    <cellStyle name="메모 2 9 2" xfId="1710"/>
    <cellStyle name="메모 2 9 2 2" xfId="1711"/>
    <cellStyle name="메모 2 9 3" xfId="1712"/>
    <cellStyle name="메모 2 9 3 2" xfId="1713"/>
    <cellStyle name="메모 2 9 4" xfId="1714"/>
    <cellStyle name="메모 2 9 4 2" xfId="1715"/>
    <cellStyle name="메모 2 9 5" xfId="1716"/>
    <cellStyle name="메모 20" xfId="1717"/>
    <cellStyle name="메모 20 2" xfId="1718"/>
    <cellStyle name="메모 20 2 2" xfId="1719"/>
    <cellStyle name="메모 20 3" xfId="1720"/>
    <cellStyle name="메모 20 3 2" xfId="1721"/>
    <cellStyle name="메모 20 4" xfId="1722"/>
    <cellStyle name="메모 20 4 2" xfId="1723"/>
    <cellStyle name="메모 20 5" xfId="1724"/>
    <cellStyle name="메모 21" xfId="1725"/>
    <cellStyle name="메모 21 2" xfId="1726"/>
    <cellStyle name="메모 21 2 2" xfId="1727"/>
    <cellStyle name="메모 21 3" xfId="1728"/>
    <cellStyle name="메모 21 3 2" xfId="1729"/>
    <cellStyle name="메모 21 4" xfId="1730"/>
    <cellStyle name="메모 21 4 2" xfId="1731"/>
    <cellStyle name="메모 21 5" xfId="1732"/>
    <cellStyle name="메모 22" xfId="1733"/>
    <cellStyle name="메모 22 2" xfId="1734"/>
    <cellStyle name="메모 22 2 2" xfId="1735"/>
    <cellStyle name="메모 22 3" xfId="1736"/>
    <cellStyle name="메모 22 3 2" xfId="1737"/>
    <cellStyle name="메모 22 4" xfId="1738"/>
    <cellStyle name="메모 22 4 2" xfId="1739"/>
    <cellStyle name="메모 22 5" xfId="1740"/>
    <cellStyle name="메모 23" xfId="1741"/>
    <cellStyle name="메모 23 2" xfId="1742"/>
    <cellStyle name="메모 23 2 2" xfId="1743"/>
    <cellStyle name="메모 23 3" xfId="1744"/>
    <cellStyle name="메모 23 3 2" xfId="1745"/>
    <cellStyle name="메모 23 4" xfId="1746"/>
    <cellStyle name="메모 23 4 2" xfId="1747"/>
    <cellStyle name="메모 23 5" xfId="1748"/>
    <cellStyle name="메모 24" xfId="1749"/>
    <cellStyle name="메모 24 2" xfId="1750"/>
    <cellStyle name="메모 24 2 2" xfId="1751"/>
    <cellStyle name="메모 24 3" xfId="1752"/>
    <cellStyle name="메모 24 3 2" xfId="1753"/>
    <cellStyle name="메모 24 4" xfId="1754"/>
    <cellStyle name="메모 24 4 2" xfId="1755"/>
    <cellStyle name="메모 24 5" xfId="1756"/>
    <cellStyle name="메모 25" xfId="1757"/>
    <cellStyle name="메모 25 2" xfId="1758"/>
    <cellStyle name="메모 25 2 2" xfId="1759"/>
    <cellStyle name="메모 25 3" xfId="1760"/>
    <cellStyle name="메모 25 3 2" xfId="1761"/>
    <cellStyle name="메모 25 4" xfId="1762"/>
    <cellStyle name="메모 25 4 2" xfId="1763"/>
    <cellStyle name="메모 25 5" xfId="1764"/>
    <cellStyle name="메모 26" xfId="1765"/>
    <cellStyle name="메모 26 2" xfId="1766"/>
    <cellStyle name="메모 26 2 2" xfId="1767"/>
    <cellStyle name="메모 26 3" xfId="1768"/>
    <cellStyle name="메모 26 3 2" xfId="1769"/>
    <cellStyle name="메모 26 4" xfId="1770"/>
    <cellStyle name="메모 26 4 2" xfId="1771"/>
    <cellStyle name="메모 26 5" xfId="1772"/>
    <cellStyle name="메모 27" xfId="1773"/>
    <cellStyle name="메모 27 2" xfId="1774"/>
    <cellStyle name="메모 27 2 2" xfId="1775"/>
    <cellStyle name="메모 27 3" xfId="1776"/>
    <cellStyle name="메모 27 3 2" xfId="1777"/>
    <cellStyle name="메모 27 4" xfId="1778"/>
    <cellStyle name="메모 27 4 2" xfId="1779"/>
    <cellStyle name="메모 27 5" xfId="1780"/>
    <cellStyle name="메모 28" xfId="1781"/>
    <cellStyle name="메모 28 2" xfId="1782"/>
    <cellStyle name="메모 28 2 2" xfId="1783"/>
    <cellStyle name="메모 28 3" xfId="1784"/>
    <cellStyle name="메모 28 3 2" xfId="1785"/>
    <cellStyle name="메모 28 4" xfId="1786"/>
    <cellStyle name="메모 28 4 2" xfId="1787"/>
    <cellStyle name="메모 28 5" xfId="1788"/>
    <cellStyle name="메모 29" xfId="1789"/>
    <cellStyle name="메모 29 2" xfId="1790"/>
    <cellStyle name="메모 29 2 2" xfId="1791"/>
    <cellStyle name="메모 29 3" xfId="1792"/>
    <cellStyle name="메모 29 3 2" xfId="1793"/>
    <cellStyle name="메모 29 4" xfId="1794"/>
    <cellStyle name="메모 29 4 2" xfId="1795"/>
    <cellStyle name="메모 29 5" xfId="1796"/>
    <cellStyle name="메모 3" xfId="1797"/>
    <cellStyle name="메모 3 2" xfId="1798"/>
    <cellStyle name="메모 3 2 2" xfId="1799"/>
    <cellStyle name="메모 3 3" xfId="1800"/>
    <cellStyle name="메모 3 3 2" xfId="1801"/>
    <cellStyle name="메모 3 4" xfId="1802"/>
    <cellStyle name="메모 3 4 2" xfId="1803"/>
    <cellStyle name="메모 3 5" xfId="1804"/>
    <cellStyle name="메모 30" xfId="1805"/>
    <cellStyle name="메모 30 2" xfId="1806"/>
    <cellStyle name="메모 30 2 2" xfId="1807"/>
    <cellStyle name="메모 30 3" xfId="1808"/>
    <cellStyle name="메모 30 3 2" xfId="1809"/>
    <cellStyle name="메모 30 4" xfId="1810"/>
    <cellStyle name="메모 30 4 2" xfId="1811"/>
    <cellStyle name="메모 30 5" xfId="1812"/>
    <cellStyle name="메모 31" xfId="1813"/>
    <cellStyle name="메모 31 2" xfId="1814"/>
    <cellStyle name="메모 31 2 2" xfId="1815"/>
    <cellStyle name="메모 31 3" xfId="1816"/>
    <cellStyle name="메모 31 3 2" xfId="1817"/>
    <cellStyle name="메모 31 4" xfId="1818"/>
    <cellStyle name="메모 31 4 2" xfId="1819"/>
    <cellStyle name="메모 31 5" xfId="1820"/>
    <cellStyle name="메모 32" xfId="1821"/>
    <cellStyle name="메모 32 2" xfId="1822"/>
    <cellStyle name="메모 32 2 2" xfId="1823"/>
    <cellStyle name="메모 32 3" xfId="1824"/>
    <cellStyle name="메모 32 3 2" xfId="1825"/>
    <cellStyle name="메모 32 4" xfId="1826"/>
    <cellStyle name="메모 32 4 2" xfId="1827"/>
    <cellStyle name="메모 32 5" xfId="1828"/>
    <cellStyle name="메모 33" xfId="1829"/>
    <cellStyle name="메모 33 2" xfId="1830"/>
    <cellStyle name="메모 33 2 2" xfId="1831"/>
    <cellStyle name="메모 33 3" xfId="1832"/>
    <cellStyle name="메모 33 3 2" xfId="1833"/>
    <cellStyle name="메모 33 4" xfId="1834"/>
    <cellStyle name="메모 33 4 2" xfId="1835"/>
    <cellStyle name="메모 33 5" xfId="1836"/>
    <cellStyle name="메모 34" xfId="1837"/>
    <cellStyle name="메모 34 2" xfId="1838"/>
    <cellStyle name="메모 34 2 2" xfId="1839"/>
    <cellStyle name="메모 34 3" xfId="1840"/>
    <cellStyle name="메모 34 3 2" xfId="1841"/>
    <cellStyle name="메모 34 4" xfId="1842"/>
    <cellStyle name="메모 34 4 2" xfId="1843"/>
    <cellStyle name="메모 34 5" xfId="1844"/>
    <cellStyle name="메모 35" xfId="1845"/>
    <cellStyle name="메모 35 2" xfId="1846"/>
    <cellStyle name="메모 35 2 2" xfId="1847"/>
    <cellStyle name="메모 35 3" xfId="1848"/>
    <cellStyle name="메모 35 3 2" xfId="1849"/>
    <cellStyle name="메모 35 4" xfId="1850"/>
    <cellStyle name="메모 35 4 2" xfId="1851"/>
    <cellStyle name="메모 35 5" xfId="1852"/>
    <cellStyle name="메모 36" xfId="1853"/>
    <cellStyle name="메모 36 2" xfId="1854"/>
    <cellStyle name="메모 36 2 2" xfId="1855"/>
    <cellStyle name="메모 36 3" xfId="1856"/>
    <cellStyle name="메모 36 3 2" xfId="1857"/>
    <cellStyle name="메모 36 4" xfId="1858"/>
    <cellStyle name="메모 36 4 2" xfId="1859"/>
    <cellStyle name="메모 36 5" xfId="1860"/>
    <cellStyle name="메모 37" xfId="1861"/>
    <cellStyle name="메모 37 2" xfId="1862"/>
    <cellStyle name="메모 37 2 2" xfId="1863"/>
    <cellStyle name="메모 37 3" xfId="1864"/>
    <cellStyle name="메모 37 3 2" xfId="1865"/>
    <cellStyle name="메모 37 4" xfId="1866"/>
    <cellStyle name="메모 37 4 2" xfId="1867"/>
    <cellStyle name="메모 37 5" xfId="1868"/>
    <cellStyle name="메모 38" xfId="1869"/>
    <cellStyle name="메모 38 2" xfId="1870"/>
    <cellStyle name="메모 38 2 2" xfId="1871"/>
    <cellStyle name="메모 38 3" xfId="1872"/>
    <cellStyle name="메모 38 3 2" xfId="1873"/>
    <cellStyle name="메모 38 4" xfId="1874"/>
    <cellStyle name="메모 38 4 2" xfId="1875"/>
    <cellStyle name="메모 38 5" xfId="1876"/>
    <cellStyle name="메모 39" xfId="1877"/>
    <cellStyle name="메모 39 2" xfId="1878"/>
    <cellStyle name="메모 39 2 2" xfId="1879"/>
    <cellStyle name="메모 39 3" xfId="1880"/>
    <cellStyle name="메모 39 3 2" xfId="1881"/>
    <cellStyle name="메모 39 4" xfId="1882"/>
    <cellStyle name="메모 39 4 2" xfId="1883"/>
    <cellStyle name="메모 39 5" xfId="1884"/>
    <cellStyle name="메모 4" xfId="1885"/>
    <cellStyle name="메모 4 2" xfId="1886"/>
    <cellStyle name="메모 4 2 2" xfId="1887"/>
    <cellStyle name="메모 4 3" xfId="1888"/>
    <cellStyle name="메모 4 3 2" xfId="1889"/>
    <cellStyle name="메모 4 4" xfId="1890"/>
    <cellStyle name="메모 4 4 2" xfId="1891"/>
    <cellStyle name="메모 4 5" xfId="1892"/>
    <cellStyle name="메모 40" xfId="1893"/>
    <cellStyle name="메모 40 2" xfId="1894"/>
    <cellStyle name="메모 40 2 2" xfId="1895"/>
    <cellStyle name="메모 40 3" xfId="1896"/>
    <cellStyle name="메모 40 3 2" xfId="1897"/>
    <cellStyle name="메모 40 4" xfId="1898"/>
    <cellStyle name="메모 40 4 2" xfId="1899"/>
    <cellStyle name="메모 40 5" xfId="1900"/>
    <cellStyle name="메모 41" xfId="1901"/>
    <cellStyle name="메모 41 2" xfId="1902"/>
    <cellStyle name="메모 41 2 2" xfId="1903"/>
    <cellStyle name="메모 41 2 2 2" xfId="1904"/>
    <cellStyle name="메모 41 2 3" xfId="1905"/>
    <cellStyle name="메모 41 3" xfId="1906"/>
    <cellStyle name="메모 41 3 2" xfId="1907"/>
    <cellStyle name="메모 41 4" xfId="1908"/>
    <cellStyle name="메모 42" xfId="1909"/>
    <cellStyle name="메모 42 2" xfId="1910"/>
    <cellStyle name="메모 42 2 2" xfId="1911"/>
    <cellStyle name="메모 42 3" xfId="1912"/>
    <cellStyle name="메모 43" xfId="1913"/>
    <cellStyle name="메모 43 2" xfId="1914"/>
    <cellStyle name="메모 44" xfId="1915"/>
    <cellStyle name="메모 44 2" xfId="1916"/>
    <cellStyle name="메모 45" xfId="1917"/>
    <cellStyle name="메모 46" xfId="1918"/>
    <cellStyle name="메모 5" xfId="1919"/>
    <cellStyle name="메모 5 2" xfId="1920"/>
    <cellStyle name="메모 5 2 2" xfId="1921"/>
    <cellStyle name="메모 5 3" xfId="1922"/>
    <cellStyle name="메모 5 3 2" xfId="1923"/>
    <cellStyle name="메모 5 4" xfId="1924"/>
    <cellStyle name="메모 5 4 2" xfId="1925"/>
    <cellStyle name="메모 5 5" xfId="1926"/>
    <cellStyle name="메모 6" xfId="1927"/>
    <cellStyle name="메모 6 2" xfId="1928"/>
    <cellStyle name="메모 6 2 2" xfId="1929"/>
    <cellStyle name="메모 6 3" xfId="1930"/>
    <cellStyle name="메모 6 3 2" xfId="1931"/>
    <cellStyle name="메모 6 4" xfId="1932"/>
    <cellStyle name="메모 6 4 2" xfId="1933"/>
    <cellStyle name="메모 6 5" xfId="1934"/>
    <cellStyle name="메모 7" xfId="1935"/>
    <cellStyle name="메모 7 2" xfId="1936"/>
    <cellStyle name="메모 7 2 2" xfId="1937"/>
    <cellStyle name="메모 7 3" xfId="1938"/>
    <cellStyle name="메모 7 3 2" xfId="1939"/>
    <cellStyle name="메모 7 4" xfId="1940"/>
    <cellStyle name="메모 7 4 2" xfId="1941"/>
    <cellStyle name="메모 7 5" xfId="1942"/>
    <cellStyle name="메모 8" xfId="1943"/>
    <cellStyle name="메모 8 2" xfId="1944"/>
    <cellStyle name="메모 8 2 2" xfId="1945"/>
    <cellStyle name="메모 8 3" xfId="1946"/>
    <cellStyle name="메모 8 3 2" xfId="1947"/>
    <cellStyle name="메모 8 4" xfId="1948"/>
    <cellStyle name="메모 8 4 2" xfId="1949"/>
    <cellStyle name="메모 8 5" xfId="1950"/>
    <cellStyle name="메모 9" xfId="1951"/>
    <cellStyle name="메모 9 2" xfId="1952"/>
    <cellStyle name="메모 9 2 2" xfId="1953"/>
    <cellStyle name="메모 9 3" xfId="1954"/>
    <cellStyle name="메모 9 3 2" xfId="1955"/>
    <cellStyle name="메모 9 4" xfId="1956"/>
    <cellStyle name="메모 9 4 2" xfId="1957"/>
    <cellStyle name="메모 9 5" xfId="1958"/>
    <cellStyle name="믅됞 [0.00]_PRODUCT DETAIL Q1" xfId="1959"/>
    <cellStyle name="믅됞_PRODUCT DETAIL Q1" xfId="1960"/>
    <cellStyle name="백 " xfId="1961"/>
    <cellStyle name="백분율" xfId="1962" builtinId="5"/>
    <cellStyle name="백분율 [0]" xfId="1963"/>
    <cellStyle name="백분율 [2]" xfId="1964"/>
    <cellStyle name="백분율 10" xfId="1965"/>
    <cellStyle name="백분율 11" xfId="1966"/>
    <cellStyle name="백분율 12" xfId="1967"/>
    <cellStyle name="백분율 13" xfId="1968"/>
    <cellStyle name="백분율 14" xfId="1969"/>
    <cellStyle name="백분율 15" xfId="1970"/>
    <cellStyle name="백분율 16" xfId="1971"/>
    <cellStyle name="백분율 17" xfId="1972"/>
    <cellStyle name="백분율 18" xfId="1973"/>
    <cellStyle name="백분율 19" xfId="1974"/>
    <cellStyle name="백분율 2" xfId="1975"/>
    <cellStyle name="백분율 2 2" xfId="1976"/>
    <cellStyle name="백분율 20" xfId="1977"/>
    <cellStyle name="백분율 21" xfId="1978"/>
    <cellStyle name="백분율 22" xfId="1979"/>
    <cellStyle name="백분율 23" xfId="1980"/>
    <cellStyle name="백분율 24" xfId="1981"/>
    <cellStyle name="백분율 25" xfId="1982"/>
    <cellStyle name="백분율 26" xfId="1983"/>
    <cellStyle name="백분율 27" xfId="1984"/>
    <cellStyle name="백분율 28" xfId="1985"/>
    <cellStyle name="백분율 29" xfId="1986"/>
    <cellStyle name="백분율 3" xfId="1987"/>
    <cellStyle name="백분율 30" xfId="1988"/>
    <cellStyle name="백분율 31" xfId="1989"/>
    <cellStyle name="백분율 32" xfId="1990"/>
    <cellStyle name="백분율 33" xfId="1991"/>
    <cellStyle name="백분율 34" xfId="1992"/>
    <cellStyle name="백분율 4" xfId="1993"/>
    <cellStyle name="백분율 4 2" xfId="1994"/>
    <cellStyle name="백분율 5" xfId="1995"/>
    <cellStyle name="백분율 6" xfId="1996"/>
    <cellStyle name="백분율 6 2" xfId="1997"/>
    <cellStyle name="백분율 6 2 2" xfId="1998"/>
    <cellStyle name="백분율 6 2 2 2" xfId="1999"/>
    <cellStyle name="백분율 6 2 3" xfId="2000"/>
    <cellStyle name="백분율 6 2 3 2" xfId="2001"/>
    <cellStyle name="백분율 6 2 4" xfId="2002"/>
    <cellStyle name="백분율 6 2 5" xfId="2003"/>
    <cellStyle name="백분율 6 2 5 2" xfId="2004"/>
    <cellStyle name="백분율 6 3" xfId="2005"/>
    <cellStyle name="백분율 6 3 2" xfId="2006"/>
    <cellStyle name="백분율 6 3 2 2" xfId="2007"/>
    <cellStyle name="백분율 6 3 3" xfId="2008"/>
    <cellStyle name="백분율 6 3 3 2" xfId="2009"/>
    <cellStyle name="백분율 6 3 4" xfId="2010"/>
    <cellStyle name="백분율 6 3 5" xfId="2011"/>
    <cellStyle name="백분율 6 3 5 2" xfId="2012"/>
    <cellStyle name="백분율 6 4" xfId="2013"/>
    <cellStyle name="백분율 6 4 2" xfId="2014"/>
    <cellStyle name="백분율 6 5" xfId="2015"/>
    <cellStyle name="백분율 6 5 2" xfId="2016"/>
    <cellStyle name="백분율 6 6" xfId="2017"/>
    <cellStyle name="백분율 6 7" xfId="2018"/>
    <cellStyle name="백분율 6 7 2" xfId="2019"/>
    <cellStyle name="백분율 7" xfId="2020"/>
    <cellStyle name="백분율 7 2" xfId="2021"/>
    <cellStyle name="백분율 7 2 2" xfId="2022"/>
    <cellStyle name="백분율 7 3" xfId="2023"/>
    <cellStyle name="백분율 7 3 2" xfId="2024"/>
    <cellStyle name="백분율 7 4" xfId="2025"/>
    <cellStyle name="백분율 7 4 2" xfId="2026"/>
    <cellStyle name="백분율 7 5" xfId="2027"/>
    <cellStyle name="백분율 8" xfId="2028"/>
    <cellStyle name="백분율 9" xfId="2029"/>
    <cellStyle name="보통 10" xfId="2030"/>
    <cellStyle name="보통 11" xfId="2031"/>
    <cellStyle name="보통 12" xfId="2032"/>
    <cellStyle name="보통 13" xfId="2033"/>
    <cellStyle name="보통 14" xfId="2034"/>
    <cellStyle name="보통 15" xfId="2035"/>
    <cellStyle name="보통 16" xfId="2036"/>
    <cellStyle name="보통 17" xfId="2037"/>
    <cellStyle name="보통 18" xfId="2038"/>
    <cellStyle name="보통 19" xfId="2039"/>
    <cellStyle name="보통 2" xfId="2040"/>
    <cellStyle name="보통 2 2" xfId="2041"/>
    <cellStyle name="보통 20" xfId="2042"/>
    <cellStyle name="보통 21" xfId="2043"/>
    <cellStyle name="보통 22" xfId="2044"/>
    <cellStyle name="보통 23" xfId="2045"/>
    <cellStyle name="보통 24" xfId="2046"/>
    <cellStyle name="보통 25" xfId="2047"/>
    <cellStyle name="보통 26" xfId="2048"/>
    <cellStyle name="보통 27" xfId="2049"/>
    <cellStyle name="보통 28" xfId="2050"/>
    <cellStyle name="보통 29" xfId="2051"/>
    <cellStyle name="보통 3" xfId="2052"/>
    <cellStyle name="보통 3 2" xfId="2053"/>
    <cellStyle name="보통 30" xfId="2054"/>
    <cellStyle name="보통 31" xfId="2055"/>
    <cellStyle name="보통 32" xfId="2056"/>
    <cellStyle name="보통 33" xfId="2057"/>
    <cellStyle name="보통 34" xfId="2058"/>
    <cellStyle name="보통 35" xfId="2059"/>
    <cellStyle name="보통 36" xfId="2060"/>
    <cellStyle name="보통 37" xfId="2061"/>
    <cellStyle name="보통 38" xfId="2062"/>
    <cellStyle name="보통 39" xfId="2063"/>
    <cellStyle name="보통 4" xfId="2064"/>
    <cellStyle name="보통 4 2" xfId="2065"/>
    <cellStyle name="보통 40" xfId="2066"/>
    <cellStyle name="보통 41" xfId="2067"/>
    <cellStyle name="보통 42" xfId="2068"/>
    <cellStyle name="보통 5" xfId="2069"/>
    <cellStyle name="보통 6" xfId="2070"/>
    <cellStyle name="보통 7" xfId="2071"/>
    <cellStyle name="보통 8" xfId="2072"/>
    <cellStyle name="보통 9" xfId="2073"/>
    <cellStyle name="뷭?_BOOKSHIP" xfId="2074"/>
    <cellStyle name="설명 텍스트 10" xfId="2075"/>
    <cellStyle name="설명 텍스트 11" xfId="2076"/>
    <cellStyle name="설명 텍스트 12" xfId="2077"/>
    <cellStyle name="설명 텍스트 13" xfId="2078"/>
    <cellStyle name="설명 텍스트 14" xfId="2079"/>
    <cellStyle name="설명 텍스트 15" xfId="2080"/>
    <cellStyle name="설명 텍스트 16" xfId="2081"/>
    <cellStyle name="설명 텍스트 17" xfId="2082"/>
    <cellStyle name="설명 텍스트 18" xfId="2083"/>
    <cellStyle name="설명 텍스트 19" xfId="2084"/>
    <cellStyle name="설명 텍스트 2" xfId="2085"/>
    <cellStyle name="설명 텍스트 2 2" xfId="2086"/>
    <cellStyle name="설명 텍스트 20" xfId="2087"/>
    <cellStyle name="설명 텍스트 21" xfId="2088"/>
    <cellStyle name="설명 텍스트 22" xfId="2089"/>
    <cellStyle name="설명 텍스트 23" xfId="2090"/>
    <cellStyle name="설명 텍스트 24" xfId="2091"/>
    <cellStyle name="설명 텍스트 25" xfId="2092"/>
    <cellStyle name="설명 텍스트 26" xfId="2093"/>
    <cellStyle name="설명 텍스트 27" xfId="2094"/>
    <cellStyle name="설명 텍스트 28" xfId="2095"/>
    <cellStyle name="설명 텍스트 29" xfId="2096"/>
    <cellStyle name="설명 텍스트 3" xfId="2097"/>
    <cellStyle name="설명 텍스트 3 2" xfId="2098"/>
    <cellStyle name="설명 텍스트 30" xfId="2099"/>
    <cellStyle name="설명 텍스트 31" xfId="2100"/>
    <cellStyle name="설명 텍스트 32" xfId="2101"/>
    <cellStyle name="설명 텍스트 33" xfId="2102"/>
    <cellStyle name="설명 텍스트 34" xfId="2103"/>
    <cellStyle name="설명 텍스트 35" xfId="2104"/>
    <cellStyle name="설명 텍스트 36" xfId="2105"/>
    <cellStyle name="설명 텍스트 37" xfId="2106"/>
    <cellStyle name="설명 텍스트 38" xfId="2107"/>
    <cellStyle name="설명 텍스트 39" xfId="2108"/>
    <cellStyle name="설명 텍스트 4" xfId="2109"/>
    <cellStyle name="설명 텍스트 4 2" xfId="2110"/>
    <cellStyle name="설명 텍스트 40" xfId="2111"/>
    <cellStyle name="설명 텍스트 41" xfId="2112"/>
    <cellStyle name="설명 텍스트 42" xfId="2113"/>
    <cellStyle name="설명 텍스트 5" xfId="2114"/>
    <cellStyle name="설명 텍스트 6" xfId="2115"/>
    <cellStyle name="설명 텍스트 7" xfId="2116"/>
    <cellStyle name="설명 텍스트 8" xfId="2117"/>
    <cellStyle name="설명 텍스트 9" xfId="2118"/>
    <cellStyle name="셀 확인 10" xfId="2119"/>
    <cellStyle name="셀 확인 11" xfId="2120"/>
    <cellStyle name="셀 확인 12" xfId="2121"/>
    <cellStyle name="셀 확인 13" xfId="2122"/>
    <cellStyle name="셀 확인 14" xfId="2123"/>
    <cellStyle name="셀 확인 15" xfId="2124"/>
    <cellStyle name="셀 확인 16" xfId="2125"/>
    <cellStyle name="셀 확인 17" xfId="2126"/>
    <cellStyle name="셀 확인 18" xfId="2127"/>
    <cellStyle name="셀 확인 19" xfId="2128"/>
    <cellStyle name="셀 확인 2" xfId="2129"/>
    <cellStyle name="셀 확인 2 2" xfId="2130"/>
    <cellStyle name="셀 확인 20" xfId="2131"/>
    <cellStyle name="셀 확인 21" xfId="2132"/>
    <cellStyle name="셀 확인 22" xfId="2133"/>
    <cellStyle name="셀 확인 23" xfId="2134"/>
    <cellStyle name="셀 확인 24" xfId="2135"/>
    <cellStyle name="셀 확인 25" xfId="2136"/>
    <cellStyle name="셀 확인 26" xfId="2137"/>
    <cellStyle name="셀 확인 27" xfId="2138"/>
    <cellStyle name="셀 확인 28" xfId="2139"/>
    <cellStyle name="셀 확인 29" xfId="2140"/>
    <cellStyle name="셀 확인 3" xfId="2141"/>
    <cellStyle name="셀 확인 3 2" xfId="2142"/>
    <cellStyle name="셀 확인 30" xfId="2143"/>
    <cellStyle name="셀 확인 31" xfId="2144"/>
    <cellStyle name="셀 확인 32" xfId="2145"/>
    <cellStyle name="셀 확인 33" xfId="2146"/>
    <cellStyle name="셀 확인 34" xfId="2147"/>
    <cellStyle name="셀 확인 35" xfId="2148"/>
    <cellStyle name="셀 확인 36" xfId="2149"/>
    <cellStyle name="셀 확인 37" xfId="2150"/>
    <cellStyle name="셀 확인 38" xfId="2151"/>
    <cellStyle name="셀 확인 39" xfId="2152"/>
    <cellStyle name="셀 확인 4" xfId="2153"/>
    <cellStyle name="셀 확인 4 2" xfId="2154"/>
    <cellStyle name="셀 확인 40" xfId="2155"/>
    <cellStyle name="셀 확인 41" xfId="2156"/>
    <cellStyle name="셀 확인 42" xfId="2157"/>
    <cellStyle name="셀 확인 5" xfId="2158"/>
    <cellStyle name="셀 확인 6" xfId="2159"/>
    <cellStyle name="셀 확인 7" xfId="2160"/>
    <cellStyle name="셀 확인 8" xfId="2161"/>
    <cellStyle name="셀 확인 9" xfId="2162"/>
    <cellStyle name="숫자(R)" xfId="2163"/>
    <cellStyle name="쉼표 [0]" xfId="2164" builtinId="6"/>
    <cellStyle name="쉼표 [0] 10" xfId="2165"/>
    <cellStyle name="쉼표 [0] 11" xfId="2166"/>
    <cellStyle name="쉼표 [0] 11 2" xfId="2167"/>
    <cellStyle name="쉼표 [0] 11 2 2" xfId="2168"/>
    <cellStyle name="쉼표 [0] 11 3" xfId="2169"/>
    <cellStyle name="쉼표 [0] 11 3 2" xfId="2170"/>
    <cellStyle name="쉼표 [0] 11 4" xfId="2171"/>
    <cellStyle name="쉼표 [0] 11 5" xfId="2172"/>
    <cellStyle name="쉼표 [0] 11 5 2" xfId="2173"/>
    <cellStyle name="쉼표 [0] 12" xfId="2174"/>
    <cellStyle name="쉼표 [0] 12 2" xfId="2175"/>
    <cellStyle name="쉼표 [0] 12 2 2" xfId="2176"/>
    <cellStyle name="쉼표 [0] 12 3" xfId="2177"/>
    <cellStyle name="쉼표 [0] 12 3 2" xfId="2178"/>
    <cellStyle name="쉼표 [0] 12 4" xfId="2179"/>
    <cellStyle name="쉼표 [0] 12 4 2" xfId="2180"/>
    <cellStyle name="쉼표 [0] 12 5" xfId="2181"/>
    <cellStyle name="쉼표 [0] 13" xfId="2182"/>
    <cellStyle name="쉼표 [0] 14" xfId="2183"/>
    <cellStyle name="쉼표 [0] 15" xfId="2184"/>
    <cellStyle name="쉼표 [0] 16" xfId="2185"/>
    <cellStyle name="쉼표 [0] 17" xfId="2186"/>
    <cellStyle name="쉼표 [0] 2" xfId="2187"/>
    <cellStyle name="쉼표 [0] 2 10" xfId="2188"/>
    <cellStyle name="쉼표 [0] 2 11" xfId="2189"/>
    <cellStyle name="쉼표 [0] 2 12" xfId="2190"/>
    <cellStyle name="쉼표 [0] 2 12 2" xfId="2191"/>
    <cellStyle name="쉼표 [0] 2 13" xfId="2192"/>
    <cellStyle name="쉼표 [0] 2 2" xfId="2193"/>
    <cellStyle name="쉼표 [0] 2 2 2" xfId="2194"/>
    <cellStyle name="쉼표 [0] 2 2 2 2" xfId="2195"/>
    <cellStyle name="쉼표 [0] 2 2 2 2 2" xfId="2196"/>
    <cellStyle name="쉼표 [0] 2 2 2 3" xfId="2197"/>
    <cellStyle name="쉼표 [0] 2 2 2 3 2" xfId="2198"/>
    <cellStyle name="쉼표 [0] 2 2 2 4" xfId="2199"/>
    <cellStyle name="쉼표 [0] 2 2 2 4 2" xfId="2200"/>
    <cellStyle name="쉼표 [0] 2 2 2 5" xfId="2201"/>
    <cellStyle name="쉼표 [0] 2 3" xfId="2202"/>
    <cellStyle name="쉼표 [0] 2 3 2" xfId="2203"/>
    <cellStyle name="쉼표 [0] 2 3 2 2" xfId="2204"/>
    <cellStyle name="쉼표 [0] 2 3 2 2 2" xfId="2205"/>
    <cellStyle name="쉼표 [0] 2 3 2 3" xfId="2206"/>
    <cellStyle name="쉼표 [0] 2 3 2 3 2" xfId="2207"/>
    <cellStyle name="쉼표 [0] 2 3 2 4" xfId="2208"/>
    <cellStyle name="쉼표 [0] 2 3 2 4 2" xfId="2209"/>
    <cellStyle name="쉼표 [0] 2 3 2 5" xfId="2210"/>
    <cellStyle name="쉼표 [0] 2 4" xfId="2211"/>
    <cellStyle name="쉼표 [0] 2 4 2" xfId="2212"/>
    <cellStyle name="쉼표 [0] 2 4 2 2" xfId="2213"/>
    <cellStyle name="쉼표 [0] 2 4 3" xfId="2214"/>
    <cellStyle name="쉼표 [0] 2 4 3 2" xfId="2215"/>
    <cellStyle name="쉼표 [0] 2 4 4" xfId="2216"/>
    <cellStyle name="쉼표 [0] 2 4 4 2" xfId="2217"/>
    <cellStyle name="쉼표 [0] 2 4 5" xfId="2218"/>
    <cellStyle name="쉼표 [0] 2 5" xfId="2219"/>
    <cellStyle name="쉼표 [0] 2 5 2" xfId="2220"/>
    <cellStyle name="쉼표 [0] 2 5 2 2" xfId="2221"/>
    <cellStyle name="쉼표 [0] 2 5 3" xfId="2222"/>
    <cellStyle name="쉼표 [0] 2 5 3 2" xfId="2223"/>
    <cellStyle name="쉼표 [0] 2 5 4" xfId="2224"/>
    <cellStyle name="쉼표 [0] 2 5 4 2" xfId="2225"/>
    <cellStyle name="쉼표 [0] 2 5 5" xfId="2226"/>
    <cellStyle name="쉼표 [0] 2 6" xfId="2227"/>
    <cellStyle name="쉼표 [0] 2 6 2" xfId="2228"/>
    <cellStyle name="쉼표 [0] 2 6 2 2" xfId="2229"/>
    <cellStyle name="쉼표 [0] 2 6 3" xfId="2230"/>
    <cellStyle name="쉼표 [0] 2 6 3 2" xfId="2231"/>
    <cellStyle name="쉼표 [0] 2 6 4" xfId="2232"/>
    <cellStyle name="쉼표 [0] 2 6 4 2" xfId="2233"/>
    <cellStyle name="쉼표 [0] 2 6 5" xfId="2234"/>
    <cellStyle name="쉼표 [0] 2 7" xfId="2235"/>
    <cellStyle name="쉼표 [0] 2 7 2" xfId="2236"/>
    <cellStyle name="쉼표 [0] 2 7 2 2" xfId="2237"/>
    <cellStyle name="쉼표 [0] 2 7 3" xfId="2238"/>
    <cellStyle name="쉼표 [0] 2 7 3 2" xfId="2239"/>
    <cellStyle name="쉼표 [0] 2 7 4" xfId="2240"/>
    <cellStyle name="쉼표 [0] 2 7 4 2" xfId="2241"/>
    <cellStyle name="쉼표 [0] 2 7 5" xfId="2242"/>
    <cellStyle name="쉼표 [0] 2 8" xfId="2243"/>
    <cellStyle name="쉼표 [0] 2 8 2" xfId="2244"/>
    <cellStyle name="쉼표 [0] 2 8 2 2" xfId="2245"/>
    <cellStyle name="쉼표 [0] 2 8 3" xfId="2246"/>
    <cellStyle name="쉼표 [0] 2 8 3 2" xfId="2247"/>
    <cellStyle name="쉼표 [0] 2 8 4" xfId="2248"/>
    <cellStyle name="쉼표 [0] 2 8 4 2" xfId="2249"/>
    <cellStyle name="쉼표 [0] 2 8 5" xfId="2250"/>
    <cellStyle name="쉼표 [0] 2 9" xfId="2251"/>
    <cellStyle name="쉼표 [0] 3" xfId="2252"/>
    <cellStyle name="쉼표 [0] 3 2" xfId="2253"/>
    <cellStyle name="쉼표 [0] 3 2 2" xfId="2254"/>
    <cellStyle name="쉼표 [0] 3 3" xfId="2255"/>
    <cellStyle name="쉼표 [0] 3 3 2" xfId="2256"/>
    <cellStyle name="쉼표 [0] 3 4" xfId="2257"/>
    <cellStyle name="쉼표 [0] 3 5" xfId="2258"/>
    <cellStyle name="쉼표 [0] 3 6" xfId="2259"/>
    <cellStyle name="쉼표 [0] 3 7" xfId="2260"/>
    <cellStyle name="쉼표 [0] 3 8" xfId="2261"/>
    <cellStyle name="쉼표 [0] 3_001. 시계열에 의한 인구" xfId="2262"/>
    <cellStyle name="쉼표 [0] 4" xfId="2263"/>
    <cellStyle name="쉼표 [0] 4 2" xfId="2264"/>
    <cellStyle name="쉼표 [0] 5" xfId="2265"/>
    <cellStyle name="쉼표 [0] 6" xfId="2266"/>
    <cellStyle name="쉼표 [0] 6 2" xfId="2267"/>
    <cellStyle name="쉼표 [0] 7" xfId="2268"/>
    <cellStyle name="쉼표 [0] 7 2" xfId="2269"/>
    <cellStyle name="쉼표 [0] 7 2 2" xfId="2270"/>
    <cellStyle name="쉼표 [0] 7 2 2 2" xfId="2271"/>
    <cellStyle name="쉼표 [0] 7 2 3" xfId="2272"/>
    <cellStyle name="쉼표 [0] 7 2 3 2" xfId="2273"/>
    <cellStyle name="쉼표 [0] 7 2 4" xfId="2274"/>
    <cellStyle name="쉼표 [0] 7 2 5" xfId="2275"/>
    <cellStyle name="쉼표 [0] 7 2 5 2" xfId="2276"/>
    <cellStyle name="쉼표 [0] 7 3" xfId="2277"/>
    <cellStyle name="쉼표 [0] 7 3 2" xfId="2278"/>
    <cellStyle name="쉼표 [0] 7 3 2 2" xfId="2279"/>
    <cellStyle name="쉼표 [0] 7 3 3" xfId="2280"/>
    <cellStyle name="쉼표 [0] 7 3 3 2" xfId="2281"/>
    <cellStyle name="쉼표 [0] 7 3 4" xfId="2282"/>
    <cellStyle name="쉼표 [0] 7 3 5" xfId="2283"/>
    <cellStyle name="쉼표 [0] 7 3 5 2" xfId="2284"/>
    <cellStyle name="쉼표 [0] 7 4" xfId="2285"/>
    <cellStyle name="쉼표 [0] 7 4 2" xfId="2286"/>
    <cellStyle name="쉼표 [0] 7 5" xfId="2287"/>
    <cellStyle name="쉼표 [0] 7 5 2" xfId="2288"/>
    <cellStyle name="쉼표 [0] 7 6" xfId="2289"/>
    <cellStyle name="쉼표 [0] 7 7" xfId="2290"/>
    <cellStyle name="쉼표 [0] 7 7 2" xfId="2291"/>
    <cellStyle name="쉼표 [0] 8" xfId="2292"/>
    <cellStyle name="쉼표 [0] 8 2" xfId="2293"/>
    <cellStyle name="쉼표 [0] 8 2 2" xfId="2294"/>
    <cellStyle name="쉼표 [0] 8 2 2 2" xfId="2295"/>
    <cellStyle name="쉼표 [0] 8 2 3" xfId="2296"/>
    <cellStyle name="쉼표 [0] 8 2 3 2" xfId="2297"/>
    <cellStyle name="쉼표 [0] 8 2 4" xfId="2298"/>
    <cellStyle name="쉼표 [0] 8 2 5" xfId="2299"/>
    <cellStyle name="쉼표 [0] 8 2 5 2" xfId="2300"/>
    <cellStyle name="쉼표 [0] 8 3" xfId="2301"/>
    <cellStyle name="쉼표 [0] 8 3 2" xfId="2302"/>
    <cellStyle name="쉼표 [0] 8 3 2 2" xfId="2303"/>
    <cellStyle name="쉼표 [0] 8 3 3" xfId="2304"/>
    <cellStyle name="쉼표 [0] 8 3 3 2" xfId="2305"/>
    <cellStyle name="쉼표 [0] 8 3 4" xfId="2306"/>
    <cellStyle name="쉼표 [0] 8 3 5" xfId="2307"/>
    <cellStyle name="쉼표 [0] 8 3 5 2" xfId="2308"/>
    <cellStyle name="쉼표 [0] 8 4" xfId="2309"/>
    <cellStyle name="쉼표 [0] 8 4 2" xfId="2310"/>
    <cellStyle name="쉼표 [0] 8 5" xfId="2311"/>
    <cellStyle name="쉼표 [0] 8 5 2" xfId="2312"/>
    <cellStyle name="쉼표 [0] 8 6" xfId="2313"/>
    <cellStyle name="쉼표 [0] 8 7" xfId="2314"/>
    <cellStyle name="쉼표 [0] 8 7 2" xfId="2315"/>
    <cellStyle name="쉼표 [0] 9" xfId="2316"/>
    <cellStyle name="쉼표 [0]_11.행정구역별 세대 및 인구" xfId="2317"/>
    <cellStyle name="스타일 1" xfId="2318"/>
    <cellStyle name="연결된 셀 10" xfId="2319"/>
    <cellStyle name="연결된 셀 11" xfId="2320"/>
    <cellStyle name="연결된 셀 12" xfId="2321"/>
    <cellStyle name="연결된 셀 13" xfId="2322"/>
    <cellStyle name="연결된 셀 14" xfId="2323"/>
    <cellStyle name="연결된 셀 15" xfId="2324"/>
    <cellStyle name="연결된 셀 16" xfId="2325"/>
    <cellStyle name="연결된 셀 17" xfId="2326"/>
    <cellStyle name="연결된 셀 18" xfId="2327"/>
    <cellStyle name="연결된 셀 19" xfId="2328"/>
    <cellStyle name="연결된 셀 2" xfId="2329"/>
    <cellStyle name="연결된 셀 2 2" xfId="2330"/>
    <cellStyle name="연결된 셀 20" xfId="2331"/>
    <cellStyle name="연결된 셀 21" xfId="2332"/>
    <cellStyle name="연결된 셀 22" xfId="2333"/>
    <cellStyle name="연결된 셀 23" xfId="2334"/>
    <cellStyle name="연결된 셀 24" xfId="2335"/>
    <cellStyle name="연결된 셀 25" xfId="2336"/>
    <cellStyle name="연결된 셀 26" xfId="2337"/>
    <cellStyle name="연결된 셀 27" xfId="2338"/>
    <cellStyle name="연결된 셀 28" xfId="2339"/>
    <cellStyle name="연결된 셀 29" xfId="2340"/>
    <cellStyle name="연결된 셀 3" xfId="2341"/>
    <cellStyle name="연결된 셀 3 2" xfId="2342"/>
    <cellStyle name="연결된 셀 30" xfId="2343"/>
    <cellStyle name="연결된 셀 31" xfId="2344"/>
    <cellStyle name="연결된 셀 32" xfId="2345"/>
    <cellStyle name="연결된 셀 33" xfId="2346"/>
    <cellStyle name="연결된 셀 34" xfId="2347"/>
    <cellStyle name="연결된 셀 35" xfId="2348"/>
    <cellStyle name="연결된 셀 36" xfId="2349"/>
    <cellStyle name="연결된 셀 37" xfId="2350"/>
    <cellStyle name="연결된 셀 38" xfId="2351"/>
    <cellStyle name="연결된 셀 39" xfId="2352"/>
    <cellStyle name="연결된 셀 4" xfId="2353"/>
    <cellStyle name="연결된 셀 4 2" xfId="2354"/>
    <cellStyle name="연결된 셀 40" xfId="2355"/>
    <cellStyle name="연결된 셀 41" xfId="2356"/>
    <cellStyle name="연결된 셀 42" xfId="2357"/>
    <cellStyle name="연결된 셀 5" xfId="2358"/>
    <cellStyle name="연결된 셀 6" xfId="2359"/>
    <cellStyle name="연결된 셀 7" xfId="2360"/>
    <cellStyle name="연결된 셀 8" xfId="2361"/>
    <cellStyle name="연결된 셀 9" xfId="2362"/>
    <cellStyle name="요약 10" xfId="2363"/>
    <cellStyle name="요약 11" xfId="2364"/>
    <cellStyle name="요약 12" xfId="2365"/>
    <cellStyle name="요약 13" xfId="2366"/>
    <cellStyle name="요약 14" xfId="2367"/>
    <cellStyle name="요약 15" xfId="2368"/>
    <cellStyle name="요약 16" xfId="2369"/>
    <cellStyle name="요약 17" xfId="2370"/>
    <cellStyle name="요약 18" xfId="2371"/>
    <cellStyle name="요약 19" xfId="2372"/>
    <cellStyle name="요약 2" xfId="2373"/>
    <cellStyle name="요약 2 10" xfId="2374"/>
    <cellStyle name="요약 2 11" xfId="2375"/>
    <cellStyle name="요약 2 2" xfId="2376"/>
    <cellStyle name="요약 2 2 10" xfId="2377"/>
    <cellStyle name="요약 2 2 11" xfId="2378"/>
    <cellStyle name="요약 2 2 12" xfId="2379"/>
    <cellStyle name="요약 2 2 13" xfId="2380"/>
    <cellStyle name="요약 2 2 14" xfId="2381"/>
    <cellStyle name="요약 2 2 15" xfId="2382"/>
    <cellStyle name="요약 2 2 16" xfId="2383"/>
    <cellStyle name="요약 2 2 2" xfId="2384"/>
    <cellStyle name="요약 2 2 2 2" xfId="2385"/>
    <cellStyle name="요약 2 2 3" xfId="2386"/>
    <cellStyle name="요약 2 2 4" xfId="2387"/>
    <cellStyle name="요약 2 2 5" xfId="2388"/>
    <cellStyle name="요약 2 2 6" xfId="2389"/>
    <cellStyle name="요약 2 2 7" xfId="2390"/>
    <cellStyle name="요약 2 2 8" xfId="2391"/>
    <cellStyle name="요약 2 2 9" xfId="2392"/>
    <cellStyle name="요약 2 3" xfId="2393"/>
    <cellStyle name="요약 2 4" xfId="2394"/>
    <cellStyle name="요약 2 5" xfId="2395"/>
    <cellStyle name="요약 2 6" xfId="2396"/>
    <cellStyle name="요약 2 7" xfId="2397"/>
    <cellStyle name="요약 2 8" xfId="2398"/>
    <cellStyle name="요약 2 9" xfId="2399"/>
    <cellStyle name="요약 20" xfId="2400"/>
    <cellStyle name="요약 21" xfId="2401"/>
    <cellStyle name="요약 22" xfId="2402"/>
    <cellStyle name="요약 23" xfId="2403"/>
    <cellStyle name="요약 24" xfId="2404"/>
    <cellStyle name="요약 25" xfId="2405"/>
    <cellStyle name="요약 26" xfId="2406"/>
    <cellStyle name="요약 27" xfId="2407"/>
    <cellStyle name="요약 28" xfId="2408"/>
    <cellStyle name="요약 29" xfId="2409"/>
    <cellStyle name="요약 3" xfId="2410"/>
    <cellStyle name="요약 3 10" xfId="2411"/>
    <cellStyle name="요약 3 11" xfId="2412"/>
    <cellStyle name="요약 3 2" xfId="2413"/>
    <cellStyle name="요약 3 2 10" xfId="2414"/>
    <cellStyle name="요약 3 2 11" xfId="2415"/>
    <cellStyle name="요약 3 2 12" xfId="2416"/>
    <cellStyle name="요약 3 2 13" xfId="2417"/>
    <cellStyle name="요약 3 2 14" xfId="2418"/>
    <cellStyle name="요약 3 2 15" xfId="2419"/>
    <cellStyle name="요약 3 2 16" xfId="2420"/>
    <cellStyle name="요약 3 2 2" xfId="2421"/>
    <cellStyle name="요약 3 2 2 2" xfId="2422"/>
    <cellStyle name="요약 3 2 3" xfId="2423"/>
    <cellStyle name="요약 3 2 4" xfId="2424"/>
    <cellStyle name="요약 3 2 5" xfId="2425"/>
    <cellStyle name="요약 3 2 6" xfId="2426"/>
    <cellStyle name="요약 3 2 7" xfId="2427"/>
    <cellStyle name="요약 3 2 8" xfId="2428"/>
    <cellStyle name="요약 3 2 9" xfId="2429"/>
    <cellStyle name="요약 3 3" xfId="2430"/>
    <cellStyle name="요약 3 4" xfId="2431"/>
    <cellStyle name="요약 3 5" xfId="2432"/>
    <cellStyle name="요약 3 6" xfId="2433"/>
    <cellStyle name="요약 3 7" xfId="2434"/>
    <cellStyle name="요약 3 8" xfId="2435"/>
    <cellStyle name="요약 3 9" xfId="2436"/>
    <cellStyle name="요약 30" xfId="2437"/>
    <cellStyle name="요약 31" xfId="2438"/>
    <cellStyle name="요약 32" xfId="2439"/>
    <cellStyle name="요약 33" xfId="2440"/>
    <cellStyle name="요약 34" xfId="2441"/>
    <cellStyle name="요약 35" xfId="2442"/>
    <cellStyle name="요약 36" xfId="2443"/>
    <cellStyle name="요약 37" xfId="2444"/>
    <cellStyle name="요약 38" xfId="2445"/>
    <cellStyle name="요약 39" xfId="2446"/>
    <cellStyle name="요약 4" xfId="2447"/>
    <cellStyle name="요약 4 10" xfId="2448"/>
    <cellStyle name="요약 4 11" xfId="2449"/>
    <cellStyle name="요약 4 2" xfId="2450"/>
    <cellStyle name="요약 4 2 10" xfId="2451"/>
    <cellStyle name="요약 4 2 11" xfId="2452"/>
    <cellStyle name="요약 4 2 12" xfId="2453"/>
    <cellStyle name="요약 4 2 13" xfId="2454"/>
    <cellStyle name="요약 4 2 14" xfId="2455"/>
    <cellStyle name="요약 4 2 15" xfId="2456"/>
    <cellStyle name="요약 4 2 16" xfId="2457"/>
    <cellStyle name="요약 4 2 2" xfId="2458"/>
    <cellStyle name="요약 4 2 2 2" xfId="2459"/>
    <cellStyle name="요약 4 2 3" xfId="2460"/>
    <cellStyle name="요약 4 2 4" xfId="2461"/>
    <cellStyle name="요약 4 2 5" xfId="2462"/>
    <cellStyle name="요약 4 2 6" xfId="2463"/>
    <cellStyle name="요약 4 2 7" xfId="2464"/>
    <cellStyle name="요약 4 2 8" xfId="2465"/>
    <cellStyle name="요약 4 2 9" xfId="2466"/>
    <cellStyle name="요약 4 3" xfId="2467"/>
    <cellStyle name="요약 4 4" xfId="2468"/>
    <cellStyle name="요약 4 5" xfId="2469"/>
    <cellStyle name="요약 4 6" xfId="2470"/>
    <cellStyle name="요약 4 7" xfId="2471"/>
    <cellStyle name="요약 4 8" xfId="2472"/>
    <cellStyle name="요약 4 9" xfId="2473"/>
    <cellStyle name="요약 40" xfId="2474"/>
    <cellStyle name="요약 41" xfId="2475"/>
    <cellStyle name="요약 42" xfId="2476"/>
    <cellStyle name="요약 5" xfId="2477"/>
    <cellStyle name="요약 6" xfId="2478"/>
    <cellStyle name="요약 7" xfId="2479"/>
    <cellStyle name="요약 8" xfId="2480"/>
    <cellStyle name="요약 9" xfId="2481"/>
    <cellStyle name="우괄호_박심배수구조물공" xfId="2482"/>
    <cellStyle name="우측양괄호" xfId="2483"/>
    <cellStyle name="일반" xfId="2484"/>
    <cellStyle name="입력 10" xfId="2485"/>
    <cellStyle name="입력 11" xfId="2486"/>
    <cellStyle name="입력 12" xfId="2487"/>
    <cellStyle name="입력 13" xfId="2488"/>
    <cellStyle name="입력 14" xfId="2489"/>
    <cellStyle name="입력 15" xfId="2490"/>
    <cellStyle name="입력 16" xfId="2491"/>
    <cellStyle name="입력 17" xfId="2492"/>
    <cellStyle name="입력 18" xfId="2493"/>
    <cellStyle name="입력 19" xfId="2494"/>
    <cellStyle name="입력 2" xfId="2495"/>
    <cellStyle name="입력 2 10" xfId="2496"/>
    <cellStyle name="입력 2 11" xfId="2497"/>
    <cellStyle name="입력 2 2" xfId="2498"/>
    <cellStyle name="입력 2 2 10" xfId="2499"/>
    <cellStyle name="입력 2 2 11" xfId="2500"/>
    <cellStyle name="입력 2 2 12" xfId="2501"/>
    <cellStyle name="입력 2 2 13" xfId="2502"/>
    <cellStyle name="입력 2 2 14" xfId="2503"/>
    <cellStyle name="입력 2 2 15" xfId="2504"/>
    <cellStyle name="입력 2 2 16" xfId="2505"/>
    <cellStyle name="입력 2 2 2" xfId="2506"/>
    <cellStyle name="입력 2 2 2 2" xfId="2507"/>
    <cellStyle name="입력 2 2 3" xfId="2508"/>
    <cellStyle name="입력 2 2 4" xfId="2509"/>
    <cellStyle name="입력 2 2 5" xfId="2510"/>
    <cellStyle name="입력 2 2 6" xfId="2511"/>
    <cellStyle name="입력 2 2 7" xfId="2512"/>
    <cellStyle name="입력 2 2 8" xfId="2513"/>
    <cellStyle name="입력 2 2 9" xfId="2514"/>
    <cellStyle name="입력 2 3" xfId="2515"/>
    <cellStyle name="입력 2 4" xfId="2516"/>
    <cellStyle name="입력 2 5" xfId="2517"/>
    <cellStyle name="입력 2 6" xfId="2518"/>
    <cellStyle name="입력 2 7" xfId="2519"/>
    <cellStyle name="입력 2 8" xfId="2520"/>
    <cellStyle name="입력 2 9" xfId="2521"/>
    <cellStyle name="입력 20" xfId="2522"/>
    <cellStyle name="입력 21" xfId="2523"/>
    <cellStyle name="입력 22" xfId="2524"/>
    <cellStyle name="입력 23" xfId="2525"/>
    <cellStyle name="입력 24" xfId="2526"/>
    <cellStyle name="입력 25" xfId="2527"/>
    <cellStyle name="입력 26" xfId="2528"/>
    <cellStyle name="입력 27" xfId="2529"/>
    <cellStyle name="입력 28" xfId="2530"/>
    <cellStyle name="입력 29" xfId="2531"/>
    <cellStyle name="입력 3" xfId="2532"/>
    <cellStyle name="입력 3 10" xfId="2533"/>
    <cellStyle name="입력 3 11" xfId="2534"/>
    <cellStyle name="입력 3 2" xfId="2535"/>
    <cellStyle name="입력 3 2 10" xfId="2536"/>
    <cellStyle name="입력 3 2 11" xfId="2537"/>
    <cellStyle name="입력 3 2 12" xfId="2538"/>
    <cellStyle name="입력 3 2 13" xfId="2539"/>
    <cellStyle name="입력 3 2 14" xfId="2540"/>
    <cellStyle name="입력 3 2 15" xfId="2541"/>
    <cellStyle name="입력 3 2 16" xfId="2542"/>
    <cellStyle name="입력 3 2 2" xfId="2543"/>
    <cellStyle name="입력 3 2 2 2" xfId="2544"/>
    <cellStyle name="입력 3 2 3" xfId="2545"/>
    <cellStyle name="입력 3 2 4" xfId="2546"/>
    <cellStyle name="입력 3 2 5" xfId="2547"/>
    <cellStyle name="입력 3 2 6" xfId="2548"/>
    <cellStyle name="입력 3 2 7" xfId="2549"/>
    <cellStyle name="입력 3 2 8" xfId="2550"/>
    <cellStyle name="입력 3 2 9" xfId="2551"/>
    <cellStyle name="입력 3 3" xfId="2552"/>
    <cellStyle name="입력 3 4" xfId="2553"/>
    <cellStyle name="입력 3 5" xfId="2554"/>
    <cellStyle name="입력 3 6" xfId="2555"/>
    <cellStyle name="입력 3 7" xfId="2556"/>
    <cellStyle name="입력 3 8" xfId="2557"/>
    <cellStyle name="입력 3 9" xfId="2558"/>
    <cellStyle name="입력 30" xfId="2559"/>
    <cellStyle name="입력 31" xfId="2560"/>
    <cellStyle name="입력 32" xfId="2561"/>
    <cellStyle name="입력 33" xfId="2562"/>
    <cellStyle name="입력 34" xfId="2563"/>
    <cellStyle name="입력 35" xfId="2564"/>
    <cellStyle name="입력 36" xfId="2565"/>
    <cellStyle name="입력 37" xfId="2566"/>
    <cellStyle name="입력 38" xfId="2567"/>
    <cellStyle name="입력 39" xfId="2568"/>
    <cellStyle name="입력 4" xfId="2569"/>
    <cellStyle name="입력 4 10" xfId="2570"/>
    <cellStyle name="입력 4 11" xfId="2571"/>
    <cellStyle name="입력 4 2" xfId="2572"/>
    <cellStyle name="입력 4 2 10" xfId="2573"/>
    <cellStyle name="입력 4 2 11" xfId="2574"/>
    <cellStyle name="입력 4 2 12" xfId="2575"/>
    <cellStyle name="입력 4 2 13" xfId="2576"/>
    <cellStyle name="입력 4 2 14" xfId="2577"/>
    <cellStyle name="입력 4 2 15" xfId="2578"/>
    <cellStyle name="입력 4 2 16" xfId="2579"/>
    <cellStyle name="입력 4 2 2" xfId="2580"/>
    <cellStyle name="입력 4 2 2 2" xfId="2581"/>
    <cellStyle name="입력 4 2 3" xfId="2582"/>
    <cellStyle name="입력 4 2 4" xfId="2583"/>
    <cellStyle name="입력 4 2 5" xfId="2584"/>
    <cellStyle name="입력 4 2 6" xfId="2585"/>
    <cellStyle name="입력 4 2 7" xfId="2586"/>
    <cellStyle name="입력 4 2 8" xfId="2587"/>
    <cellStyle name="입력 4 2 9" xfId="2588"/>
    <cellStyle name="입력 4 3" xfId="2589"/>
    <cellStyle name="입력 4 4" xfId="2590"/>
    <cellStyle name="입력 4 5" xfId="2591"/>
    <cellStyle name="입력 4 6" xfId="2592"/>
    <cellStyle name="입력 4 7" xfId="2593"/>
    <cellStyle name="입력 4 8" xfId="2594"/>
    <cellStyle name="입력 4 9" xfId="2595"/>
    <cellStyle name="입력 40" xfId="2596"/>
    <cellStyle name="입력 41" xfId="2597"/>
    <cellStyle name="입력 42" xfId="2598"/>
    <cellStyle name="입력 5" xfId="2599"/>
    <cellStyle name="입력 6" xfId="2600"/>
    <cellStyle name="입력 7" xfId="2601"/>
    <cellStyle name="입력 8" xfId="2602"/>
    <cellStyle name="입력 9" xfId="2603"/>
    <cellStyle name="자리수" xfId="2604"/>
    <cellStyle name="자리수 2" xfId="2605"/>
    <cellStyle name="자리수_001. 시계열에 의한 인구" xfId="2606"/>
    <cellStyle name="자리수0" xfId="2607"/>
    <cellStyle name="자리수0 2" xfId="2608"/>
    <cellStyle name="자리수0_001. 시계열에 의한 인구" xfId="2609"/>
    <cellStyle name="제곱" xfId="2610"/>
    <cellStyle name="제목 1 10" xfId="2611"/>
    <cellStyle name="제목 1 11" xfId="2612"/>
    <cellStyle name="제목 1 12" xfId="2613"/>
    <cellStyle name="제목 1 13" xfId="2614"/>
    <cellStyle name="제목 1 14" xfId="2615"/>
    <cellStyle name="제목 1 15" xfId="2616"/>
    <cellStyle name="제목 1 16" xfId="2617"/>
    <cellStyle name="제목 1 17" xfId="2618"/>
    <cellStyle name="제목 1 18" xfId="2619"/>
    <cellStyle name="제목 1 19" xfId="2620"/>
    <cellStyle name="제목 1 2" xfId="2621"/>
    <cellStyle name="제목 1 2 2" xfId="2622"/>
    <cellStyle name="제목 1 20" xfId="2623"/>
    <cellStyle name="제목 1 21" xfId="2624"/>
    <cellStyle name="제목 1 22" xfId="2625"/>
    <cellStyle name="제목 1 23" xfId="2626"/>
    <cellStyle name="제목 1 24" xfId="2627"/>
    <cellStyle name="제목 1 25" xfId="2628"/>
    <cellStyle name="제목 1 26" xfId="2629"/>
    <cellStyle name="제목 1 27" xfId="2630"/>
    <cellStyle name="제목 1 28" xfId="2631"/>
    <cellStyle name="제목 1 29" xfId="2632"/>
    <cellStyle name="제목 1 3" xfId="2633"/>
    <cellStyle name="제목 1 3 2" xfId="2634"/>
    <cellStyle name="제목 1 30" xfId="2635"/>
    <cellStyle name="제목 1 31" xfId="2636"/>
    <cellStyle name="제목 1 32" xfId="2637"/>
    <cellStyle name="제목 1 33" xfId="2638"/>
    <cellStyle name="제목 1 34" xfId="2639"/>
    <cellStyle name="제목 1 35" xfId="2640"/>
    <cellStyle name="제목 1 36" xfId="2641"/>
    <cellStyle name="제목 1 37" xfId="2642"/>
    <cellStyle name="제목 1 38" xfId="2643"/>
    <cellStyle name="제목 1 39" xfId="2644"/>
    <cellStyle name="제목 1 4" xfId="2645"/>
    <cellStyle name="제목 1 40" xfId="2646"/>
    <cellStyle name="제목 1 41" xfId="2647"/>
    <cellStyle name="제목 1 42" xfId="2648"/>
    <cellStyle name="제목 1 5" xfId="2649"/>
    <cellStyle name="제목 1 6" xfId="2650"/>
    <cellStyle name="제목 1 7" xfId="2651"/>
    <cellStyle name="제목 1 8" xfId="2652"/>
    <cellStyle name="제목 1 9" xfId="2653"/>
    <cellStyle name="제목 10" xfId="2654"/>
    <cellStyle name="제목 11" xfId="2655"/>
    <cellStyle name="제목 12" xfId="2656"/>
    <cellStyle name="제목 13" xfId="2657"/>
    <cellStyle name="제목 14" xfId="2658"/>
    <cellStyle name="제목 15" xfId="2659"/>
    <cellStyle name="제목 16" xfId="2660"/>
    <cellStyle name="제목 17" xfId="2661"/>
    <cellStyle name="제목 18" xfId="2662"/>
    <cellStyle name="제목 19" xfId="2663"/>
    <cellStyle name="제목 2 10" xfId="2664"/>
    <cellStyle name="제목 2 11" xfId="2665"/>
    <cellStyle name="제목 2 12" xfId="2666"/>
    <cellStyle name="제목 2 13" xfId="2667"/>
    <cellStyle name="제목 2 14" xfId="2668"/>
    <cellStyle name="제목 2 15" xfId="2669"/>
    <cellStyle name="제목 2 16" xfId="2670"/>
    <cellStyle name="제목 2 17" xfId="2671"/>
    <cellStyle name="제목 2 18" xfId="2672"/>
    <cellStyle name="제목 2 19" xfId="2673"/>
    <cellStyle name="제목 2 2" xfId="2674"/>
    <cellStyle name="제목 2 2 2" xfId="2675"/>
    <cellStyle name="제목 2 20" xfId="2676"/>
    <cellStyle name="제목 2 21" xfId="2677"/>
    <cellStyle name="제목 2 22" xfId="2678"/>
    <cellStyle name="제목 2 23" xfId="2679"/>
    <cellStyle name="제목 2 24" xfId="2680"/>
    <cellStyle name="제목 2 25" xfId="2681"/>
    <cellStyle name="제목 2 26" xfId="2682"/>
    <cellStyle name="제목 2 27" xfId="2683"/>
    <cellStyle name="제목 2 28" xfId="2684"/>
    <cellStyle name="제목 2 29" xfId="2685"/>
    <cellStyle name="제목 2 3" xfId="2686"/>
    <cellStyle name="제목 2 3 2" xfId="2687"/>
    <cellStyle name="제목 2 30" xfId="2688"/>
    <cellStyle name="제목 2 31" xfId="2689"/>
    <cellStyle name="제목 2 32" xfId="2690"/>
    <cellStyle name="제목 2 33" xfId="2691"/>
    <cellStyle name="제목 2 34" xfId="2692"/>
    <cellStyle name="제목 2 35" xfId="2693"/>
    <cellStyle name="제목 2 36" xfId="2694"/>
    <cellStyle name="제목 2 37" xfId="2695"/>
    <cellStyle name="제목 2 38" xfId="2696"/>
    <cellStyle name="제목 2 39" xfId="2697"/>
    <cellStyle name="제목 2 4" xfId="2698"/>
    <cellStyle name="제목 2 40" xfId="2699"/>
    <cellStyle name="제목 2 41" xfId="2700"/>
    <cellStyle name="제목 2 42" xfId="2701"/>
    <cellStyle name="제목 2 5" xfId="2702"/>
    <cellStyle name="제목 2 6" xfId="2703"/>
    <cellStyle name="제목 2 7" xfId="2704"/>
    <cellStyle name="제목 2 8" xfId="2705"/>
    <cellStyle name="제목 2 9" xfId="2706"/>
    <cellStyle name="제목 20" xfId="2707"/>
    <cellStyle name="제목 21" xfId="2708"/>
    <cellStyle name="제목 22" xfId="2709"/>
    <cellStyle name="제목 23" xfId="2710"/>
    <cellStyle name="제목 24" xfId="2711"/>
    <cellStyle name="제목 25" xfId="2712"/>
    <cellStyle name="제목 26" xfId="2713"/>
    <cellStyle name="제목 27" xfId="2714"/>
    <cellStyle name="제목 28" xfId="2715"/>
    <cellStyle name="제목 29" xfId="2716"/>
    <cellStyle name="제목 3 10" xfId="2717"/>
    <cellStyle name="제목 3 11" xfId="2718"/>
    <cellStyle name="제목 3 12" xfId="2719"/>
    <cellStyle name="제목 3 13" xfId="2720"/>
    <cellStyle name="제목 3 14" xfId="2721"/>
    <cellStyle name="제목 3 15" xfId="2722"/>
    <cellStyle name="제목 3 16" xfId="2723"/>
    <cellStyle name="제목 3 17" xfId="2724"/>
    <cellStyle name="제목 3 18" xfId="2725"/>
    <cellStyle name="제목 3 19" xfId="2726"/>
    <cellStyle name="제목 3 2" xfId="2727"/>
    <cellStyle name="제목 3 2 2" xfId="2728"/>
    <cellStyle name="제목 3 20" xfId="2729"/>
    <cellStyle name="제목 3 21" xfId="2730"/>
    <cellStyle name="제목 3 22" xfId="2731"/>
    <cellStyle name="제목 3 23" xfId="2732"/>
    <cellStyle name="제목 3 24" xfId="2733"/>
    <cellStyle name="제목 3 25" xfId="2734"/>
    <cellStyle name="제목 3 26" xfId="2735"/>
    <cellStyle name="제목 3 27" xfId="2736"/>
    <cellStyle name="제목 3 28" xfId="2737"/>
    <cellStyle name="제목 3 29" xfId="2738"/>
    <cellStyle name="제목 3 3" xfId="2739"/>
    <cellStyle name="제목 3 3 2" xfId="2740"/>
    <cellStyle name="제목 3 30" xfId="2741"/>
    <cellStyle name="제목 3 31" xfId="2742"/>
    <cellStyle name="제목 3 32" xfId="2743"/>
    <cellStyle name="제목 3 33" xfId="2744"/>
    <cellStyle name="제목 3 34" xfId="2745"/>
    <cellStyle name="제목 3 35" xfId="2746"/>
    <cellStyle name="제목 3 36" xfId="2747"/>
    <cellStyle name="제목 3 37" xfId="2748"/>
    <cellStyle name="제목 3 38" xfId="2749"/>
    <cellStyle name="제목 3 39" xfId="2750"/>
    <cellStyle name="제목 3 4" xfId="2751"/>
    <cellStyle name="제목 3 40" xfId="2752"/>
    <cellStyle name="제목 3 41" xfId="2753"/>
    <cellStyle name="제목 3 42" xfId="2754"/>
    <cellStyle name="제목 3 5" xfId="2755"/>
    <cellStyle name="제목 3 6" xfId="2756"/>
    <cellStyle name="제목 3 7" xfId="2757"/>
    <cellStyle name="제목 3 8" xfId="2758"/>
    <cellStyle name="제목 3 9" xfId="2759"/>
    <cellStyle name="제목 30" xfId="2760"/>
    <cellStyle name="제목 31" xfId="2761"/>
    <cellStyle name="제목 32" xfId="2762"/>
    <cellStyle name="제목 33" xfId="2763"/>
    <cellStyle name="제목 34" xfId="2764"/>
    <cellStyle name="제목 35" xfId="2765"/>
    <cellStyle name="제목 36" xfId="2766"/>
    <cellStyle name="제목 37" xfId="2767"/>
    <cellStyle name="제목 38" xfId="2768"/>
    <cellStyle name="제목 39" xfId="2769"/>
    <cellStyle name="제목 4 10" xfId="2770"/>
    <cellStyle name="제목 4 11" xfId="2771"/>
    <cellStyle name="제목 4 12" xfId="2772"/>
    <cellStyle name="제목 4 13" xfId="2773"/>
    <cellStyle name="제목 4 14" xfId="2774"/>
    <cellStyle name="제목 4 15" xfId="2775"/>
    <cellStyle name="제목 4 16" xfId="2776"/>
    <cellStyle name="제목 4 17" xfId="2777"/>
    <cellStyle name="제목 4 18" xfId="2778"/>
    <cellStyle name="제목 4 19" xfId="2779"/>
    <cellStyle name="제목 4 2" xfId="2780"/>
    <cellStyle name="제목 4 2 2" xfId="2781"/>
    <cellStyle name="제목 4 20" xfId="2782"/>
    <cellStyle name="제목 4 21" xfId="2783"/>
    <cellStyle name="제목 4 22" xfId="2784"/>
    <cellStyle name="제목 4 23" xfId="2785"/>
    <cellStyle name="제목 4 24" xfId="2786"/>
    <cellStyle name="제목 4 25" xfId="2787"/>
    <cellStyle name="제목 4 26" xfId="2788"/>
    <cellStyle name="제목 4 27" xfId="2789"/>
    <cellStyle name="제목 4 28" xfId="2790"/>
    <cellStyle name="제목 4 29" xfId="2791"/>
    <cellStyle name="제목 4 3" xfId="2792"/>
    <cellStyle name="제목 4 3 2" xfId="2793"/>
    <cellStyle name="제목 4 30" xfId="2794"/>
    <cellStyle name="제목 4 31" xfId="2795"/>
    <cellStyle name="제목 4 32" xfId="2796"/>
    <cellStyle name="제목 4 33" xfId="2797"/>
    <cellStyle name="제목 4 34" xfId="2798"/>
    <cellStyle name="제목 4 35" xfId="2799"/>
    <cellStyle name="제목 4 36" xfId="2800"/>
    <cellStyle name="제목 4 37" xfId="2801"/>
    <cellStyle name="제목 4 38" xfId="2802"/>
    <cellStyle name="제목 4 39" xfId="2803"/>
    <cellStyle name="제목 4 4" xfId="2804"/>
    <cellStyle name="제목 4 40" xfId="2805"/>
    <cellStyle name="제목 4 41" xfId="2806"/>
    <cellStyle name="제목 4 42" xfId="2807"/>
    <cellStyle name="제목 4 5" xfId="2808"/>
    <cellStyle name="제목 4 6" xfId="2809"/>
    <cellStyle name="제목 4 7" xfId="2810"/>
    <cellStyle name="제목 4 8" xfId="2811"/>
    <cellStyle name="제목 4 9" xfId="2812"/>
    <cellStyle name="제목 40" xfId="2813"/>
    <cellStyle name="제목 41" xfId="2814"/>
    <cellStyle name="제목 42" xfId="2815"/>
    <cellStyle name="제목 43" xfId="2816"/>
    <cellStyle name="제목 44" xfId="2817"/>
    <cellStyle name="제목 45" xfId="2818"/>
    <cellStyle name="제목 5" xfId="2819"/>
    <cellStyle name="제목 5 2" xfId="2820"/>
    <cellStyle name="제목 6" xfId="2821"/>
    <cellStyle name="제목 7" xfId="2822"/>
    <cellStyle name="제목 8" xfId="2823"/>
    <cellStyle name="제목 9" xfId="2824"/>
    <cellStyle name="좋음 10" xfId="2825"/>
    <cellStyle name="좋음 11" xfId="2826"/>
    <cellStyle name="좋음 12" xfId="2827"/>
    <cellStyle name="좋음 13" xfId="2828"/>
    <cellStyle name="좋음 14" xfId="2829"/>
    <cellStyle name="좋음 15" xfId="2830"/>
    <cellStyle name="좋음 16" xfId="2831"/>
    <cellStyle name="좋음 17" xfId="2832"/>
    <cellStyle name="좋음 18" xfId="2833"/>
    <cellStyle name="좋음 19" xfId="2834"/>
    <cellStyle name="좋음 2" xfId="2835"/>
    <cellStyle name="좋음 2 2" xfId="2836"/>
    <cellStyle name="좋음 20" xfId="2837"/>
    <cellStyle name="좋음 21" xfId="2838"/>
    <cellStyle name="좋음 22" xfId="2839"/>
    <cellStyle name="좋음 23" xfId="2840"/>
    <cellStyle name="좋음 24" xfId="2841"/>
    <cellStyle name="좋음 25" xfId="2842"/>
    <cellStyle name="좋음 26" xfId="2843"/>
    <cellStyle name="좋음 27" xfId="2844"/>
    <cellStyle name="좋음 28" xfId="2845"/>
    <cellStyle name="좋음 29" xfId="2846"/>
    <cellStyle name="좋음 3" xfId="2847"/>
    <cellStyle name="좋음 3 2" xfId="2848"/>
    <cellStyle name="좋음 30" xfId="2849"/>
    <cellStyle name="좋음 31" xfId="2850"/>
    <cellStyle name="좋음 32" xfId="2851"/>
    <cellStyle name="좋음 33" xfId="2852"/>
    <cellStyle name="좋음 34" xfId="2853"/>
    <cellStyle name="좋음 35" xfId="2854"/>
    <cellStyle name="좋음 36" xfId="2855"/>
    <cellStyle name="좋음 37" xfId="2856"/>
    <cellStyle name="좋음 38" xfId="2857"/>
    <cellStyle name="좋음 39" xfId="2858"/>
    <cellStyle name="좋음 4" xfId="2859"/>
    <cellStyle name="좋음 4 2" xfId="2860"/>
    <cellStyle name="좋음 40" xfId="2861"/>
    <cellStyle name="좋음 41" xfId="2862"/>
    <cellStyle name="좋음 42" xfId="2863"/>
    <cellStyle name="좋음 5" xfId="2864"/>
    <cellStyle name="좋음 6" xfId="2865"/>
    <cellStyle name="좋음 7" xfId="2866"/>
    <cellStyle name="좋음 8" xfId="2867"/>
    <cellStyle name="좋음 9" xfId="2868"/>
    <cellStyle name="좌괄호_박심배수구조물공" xfId="2869"/>
    <cellStyle name="좌측양괄호" xfId="2870"/>
    <cellStyle name="지정되지 않음" xfId="2871"/>
    <cellStyle name="출력 10" xfId="2872"/>
    <cellStyle name="출력 11" xfId="2873"/>
    <cellStyle name="출력 12" xfId="2874"/>
    <cellStyle name="출력 13" xfId="2875"/>
    <cellStyle name="출력 14" xfId="2876"/>
    <cellStyle name="출력 15" xfId="2877"/>
    <cellStyle name="출력 16" xfId="2878"/>
    <cellStyle name="출력 17" xfId="2879"/>
    <cellStyle name="출력 18" xfId="2880"/>
    <cellStyle name="출력 19" xfId="2881"/>
    <cellStyle name="출력 2" xfId="2882"/>
    <cellStyle name="출력 2 10" xfId="2883"/>
    <cellStyle name="출력 2 11" xfId="2884"/>
    <cellStyle name="출력 2 2" xfId="2885"/>
    <cellStyle name="출력 2 2 10" xfId="2886"/>
    <cellStyle name="출력 2 2 11" xfId="2887"/>
    <cellStyle name="출력 2 2 12" xfId="2888"/>
    <cellStyle name="출력 2 2 13" xfId="2889"/>
    <cellStyle name="출력 2 2 14" xfId="2890"/>
    <cellStyle name="출력 2 2 15" xfId="2891"/>
    <cellStyle name="출력 2 2 16" xfId="2892"/>
    <cellStyle name="출력 2 2 2" xfId="2893"/>
    <cellStyle name="출력 2 2 2 2" xfId="2894"/>
    <cellStyle name="출력 2 2 3" xfId="2895"/>
    <cellStyle name="출력 2 2 4" xfId="2896"/>
    <cellStyle name="출력 2 2 5" xfId="2897"/>
    <cellStyle name="출력 2 2 6" xfId="2898"/>
    <cellStyle name="출력 2 2 7" xfId="2899"/>
    <cellStyle name="출력 2 2 8" xfId="2900"/>
    <cellStyle name="출력 2 2 9" xfId="2901"/>
    <cellStyle name="출력 2 3" xfId="2902"/>
    <cellStyle name="출력 2 4" xfId="2903"/>
    <cellStyle name="출력 2 5" xfId="2904"/>
    <cellStyle name="출력 2 6" xfId="2905"/>
    <cellStyle name="출력 2 7" xfId="2906"/>
    <cellStyle name="출력 2 8" xfId="2907"/>
    <cellStyle name="출력 2 9" xfId="2908"/>
    <cellStyle name="출력 20" xfId="2909"/>
    <cellStyle name="출력 21" xfId="2910"/>
    <cellStyle name="출력 22" xfId="2911"/>
    <cellStyle name="출력 23" xfId="2912"/>
    <cellStyle name="출력 24" xfId="2913"/>
    <cellStyle name="출력 25" xfId="2914"/>
    <cellStyle name="출력 26" xfId="2915"/>
    <cellStyle name="출력 27" xfId="2916"/>
    <cellStyle name="출력 28" xfId="2917"/>
    <cellStyle name="출력 29" xfId="2918"/>
    <cellStyle name="출력 3" xfId="2919"/>
    <cellStyle name="출력 3 10" xfId="2920"/>
    <cellStyle name="출력 3 11" xfId="2921"/>
    <cellStyle name="출력 3 2" xfId="2922"/>
    <cellStyle name="출력 3 2 10" xfId="2923"/>
    <cellStyle name="출력 3 2 11" xfId="2924"/>
    <cellStyle name="출력 3 2 12" xfId="2925"/>
    <cellStyle name="출력 3 2 13" xfId="2926"/>
    <cellStyle name="출력 3 2 14" xfId="2927"/>
    <cellStyle name="출력 3 2 15" xfId="2928"/>
    <cellStyle name="출력 3 2 16" xfId="2929"/>
    <cellStyle name="출력 3 2 2" xfId="2930"/>
    <cellStyle name="출력 3 2 2 2" xfId="2931"/>
    <cellStyle name="출력 3 2 3" xfId="2932"/>
    <cellStyle name="출력 3 2 4" xfId="2933"/>
    <cellStyle name="출력 3 2 5" xfId="2934"/>
    <cellStyle name="출력 3 2 6" xfId="2935"/>
    <cellStyle name="출력 3 2 7" xfId="2936"/>
    <cellStyle name="출력 3 2 8" xfId="2937"/>
    <cellStyle name="출력 3 2 9" xfId="2938"/>
    <cellStyle name="출력 3 3" xfId="2939"/>
    <cellStyle name="출력 3 4" xfId="2940"/>
    <cellStyle name="출력 3 5" xfId="2941"/>
    <cellStyle name="출력 3 6" xfId="2942"/>
    <cellStyle name="출력 3 7" xfId="2943"/>
    <cellStyle name="출력 3 8" xfId="2944"/>
    <cellStyle name="출력 3 9" xfId="2945"/>
    <cellStyle name="출력 30" xfId="2946"/>
    <cellStyle name="출력 31" xfId="2947"/>
    <cellStyle name="출력 32" xfId="2948"/>
    <cellStyle name="출력 33" xfId="2949"/>
    <cellStyle name="출력 34" xfId="2950"/>
    <cellStyle name="출력 35" xfId="2951"/>
    <cellStyle name="출력 36" xfId="2952"/>
    <cellStyle name="출력 37" xfId="2953"/>
    <cellStyle name="출력 38" xfId="2954"/>
    <cellStyle name="출력 39" xfId="2955"/>
    <cellStyle name="출력 4" xfId="2956"/>
    <cellStyle name="출력 4 10" xfId="2957"/>
    <cellStyle name="출력 4 11" xfId="2958"/>
    <cellStyle name="출력 4 2" xfId="2959"/>
    <cellStyle name="출력 4 2 10" xfId="2960"/>
    <cellStyle name="출력 4 2 11" xfId="2961"/>
    <cellStyle name="출력 4 2 12" xfId="2962"/>
    <cellStyle name="출력 4 2 13" xfId="2963"/>
    <cellStyle name="출력 4 2 14" xfId="2964"/>
    <cellStyle name="출력 4 2 15" xfId="2965"/>
    <cellStyle name="출력 4 2 16" xfId="2966"/>
    <cellStyle name="출력 4 2 2" xfId="2967"/>
    <cellStyle name="출력 4 2 2 2" xfId="2968"/>
    <cellStyle name="출력 4 2 3" xfId="2969"/>
    <cellStyle name="출력 4 2 4" xfId="2970"/>
    <cellStyle name="출력 4 2 5" xfId="2971"/>
    <cellStyle name="출력 4 2 6" xfId="2972"/>
    <cellStyle name="출력 4 2 7" xfId="2973"/>
    <cellStyle name="출력 4 2 8" xfId="2974"/>
    <cellStyle name="출력 4 2 9" xfId="2975"/>
    <cellStyle name="출력 4 3" xfId="2976"/>
    <cellStyle name="출력 4 4" xfId="2977"/>
    <cellStyle name="출력 4 5" xfId="2978"/>
    <cellStyle name="출력 4 6" xfId="2979"/>
    <cellStyle name="출력 4 7" xfId="2980"/>
    <cellStyle name="출력 4 8" xfId="2981"/>
    <cellStyle name="출력 4 9" xfId="2982"/>
    <cellStyle name="출력 40" xfId="2983"/>
    <cellStyle name="출력 41" xfId="2984"/>
    <cellStyle name="출력 42" xfId="2985"/>
    <cellStyle name="출력 5" xfId="2986"/>
    <cellStyle name="출력 6" xfId="2987"/>
    <cellStyle name="출력 7" xfId="2988"/>
    <cellStyle name="출력 8" xfId="2989"/>
    <cellStyle name="출력 9" xfId="2990"/>
    <cellStyle name="콤" xfId="2991"/>
    <cellStyle name="콤_용인시확인필요개발사업(확인)" xfId="2992"/>
    <cellStyle name="콤마 [" xfId="2993"/>
    <cellStyle name="콤마 [0]" xfId="2994"/>
    <cellStyle name="콤마 [1]" xfId="2995"/>
    <cellStyle name="콤마 [1] 2" xfId="2996"/>
    <cellStyle name="콤마 [1] 2 2" xfId="2997"/>
    <cellStyle name="콤마 [1] 2 2 2" xfId="2998"/>
    <cellStyle name="콤마 [1] 2 3" xfId="2999"/>
    <cellStyle name="콤마 [1] 2 4" xfId="3000"/>
    <cellStyle name="콤마 [1] 2 5" xfId="3001"/>
    <cellStyle name="콤마 [1] 2 6" xfId="3002"/>
    <cellStyle name="콤마 [1] 2 7" xfId="3003"/>
    <cellStyle name="콤마 [1] 3" xfId="3004"/>
    <cellStyle name="콤마 [1] 3 10" xfId="3005"/>
    <cellStyle name="콤마 [1] 3 11" xfId="3006"/>
    <cellStyle name="콤마 [1] 3 12" xfId="3007"/>
    <cellStyle name="콤마 [1] 3 13" xfId="3008"/>
    <cellStyle name="콤마 [1] 3 2" xfId="3009"/>
    <cellStyle name="콤마 [1] 3 3" xfId="3010"/>
    <cellStyle name="콤마 [1] 3 4" xfId="3011"/>
    <cellStyle name="콤마 [1] 3 5" xfId="3012"/>
    <cellStyle name="콤마 [1] 3 6" xfId="3013"/>
    <cellStyle name="콤마 [1] 3 7" xfId="3014"/>
    <cellStyle name="콤마 [1] 3 8" xfId="3015"/>
    <cellStyle name="콤마 [1] 3 9" xfId="3016"/>
    <cellStyle name="콤마 [1] 4" xfId="3017"/>
    <cellStyle name="콤마 [1] 4 10" xfId="3018"/>
    <cellStyle name="콤마 [1] 4 11" xfId="3019"/>
    <cellStyle name="콤마 [1] 4 12" xfId="3020"/>
    <cellStyle name="콤마 [1] 4 2" xfId="3021"/>
    <cellStyle name="콤마 [1] 4 2 2" xfId="3022"/>
    <cellStyle name="콤마 [1] 4 3" xfId="3023"/>
    <cellStyle name="콤마 [1] 4 4" xfId="3024"/>
    <cellStyle name="콤마 [1] 4 5" xfId="3025"/>
    <cellStyle name="콤마 [1] 4 6" xfId="3026"/>
    <cellStyle name="콤마 [1] 4 7" xfId="3027"/>
    <cellStyle name="콤마 [1] 4 8" xfId="3028"/>
    <cellStyle name="콤마 [1] 4 9" xfId="3029"/>
    <cellStyle name="콤마 [1] 5" xfId="3030"/>
    <cellStyle name="콤마 [1] 6" xfId="3031"/>
    <cellStyle name="콤마 [2]" xfId="3032"/>
    <cellStyle name="콤마 [2] 2" xfId="3033"/>
    <cellStyle name="콤마[ ]" xfId="3034"/>
    <cellStyle name="콤마[*]" xfId="3035"/>
    <cellStyle name="콤마[.]" xfId="3036"/>
    <cellStyle name="콤마[0]" xfId="3037"/>
    <cellStyle name="콤마_  종  합  " xfId="3038"/>
    <cellStyle name="통" xfId="3039"/>
    <cellStyle name="통_용인시확인필요개발사업(확인)" xfId="3040"/>
    <cellStyle name="통화 [" xfId="3041"/>
    <cellStyle name="통화 [0] 2" xfId="3042"/>
    <cellStyle name="퍼센트" xfId="3043"/>
    <cellStyle name="퍼센트 2" xfId="3044"/>
    <cellStyle name="퍼센트_001. 시계열에 의한 인구" xfId="3045"/>
    <cellStyle name="표" xfId="3046"/>
    <cellStyle name="표_용인시확인필요개발사업(확인)" xfId="3047"/>
    <cellStyle name="표준" xfId="0" builtinId="0"/>
    <cellStyle name="표준 10" xfId="3048"/>
    <cellStyle name="표준 10 2" xfId="3049"/>
    <cellStyle name="표준 10 2 2" xfId="3050"/>
    <cellStyle name="표준 10 2 2 2" xfId="3051"/>
    <cellStyle name="표준 10 3" xfId="3052"/>
    <cellStyle name="표준 10 4" xfId="3053"/>
    <cellStyle name="표준 10 4 2" xfId="3054"/>
    <cellStyle name="표준 10 4 2 2" xfId="3055"/>
    <cellStyle name="표준 10 5" xfId="3056"/>
    <cellStyle name="표준 10 5 2" xfId="3057"/>
    <cellStyle name="표준 10 5 3" xfId="3058"/>
    <cellStyle name="표준 10 6" xfId="3059"/>
    <cellStyle name="표준 10 7" xfId="3060"/>
    <cellStyle name="표준 100" xfId="3061"/>
    <cellStyle name="표준 100 2" xfId="3062"/>
    <cellStyle name="표준 100 2 2" xfId="3063"/>
    <cellStyle name="표준 100 2 2 2" xfId="3064"/>
    <cellStyle name="표준 100 2 3" xfId="3065"/>
    <cellStyle name="표준 100 3" xfId="3066"/>
    <cellStyle name="표준 100 3 2" xfId="3067"/>
    <cellStyle name="표준 100 4" xfId="3068"/>
    <cellStyle name="표준 101" xfId="3069"/>
    <cellStyle name="표준 102" xfId="3070"/>
    <cellStyle name="표준 102 2" xfId="3071"/>
    <cellStyle name="표준 102 2 2" xfId="3072"/>
    <cellStyle name="표준 102 3" xfId="3073"/>
    <cellStyle name="표준 103" xfId="3074"/>
    <cellStyle name="표준 104" xfId="3075"/>
    <cellStyle name="표준 104 2" xfId="3076"/>
    <cellStyle name="표준 105" xfId="3077"/>
    <cellStyle name="표준 106" xfId="3078"/>
    <cellStyle name="표준 106 2" xfId="3079"/>
    <cellStyle name="표준 107" xfId="3080"/>
    <cellStyle name="표준 108" xfId="3081"/>
    <cellStyle name="표준 109" xfId="3082"/>
    <cellStyle name="표준 11" xfId="3083"/>
    <cellStyle name="표준 11 2" xfId="3084"/>
    <cellStyle name="표준 11 2 2" xfId="3085"/>
    <cellStyle name="표준 11 2 2 2" xfId="3086"/>
    <cellStyle name="표준 11 3" xfId="3087"/>
    <cellStyle name="표준 11 4" xfId="3088"/>
    <cellStyle name="표준 11 4 2" xfId="3089"/>
    <cellStyle name="표준 11 4 2 2" xfId="3090"/>
    <cellStyle name="표준 11 5" xfId="3091"/>
    <cellStyle name="표준 11 5 2" xfId="3092"/>
    <cellStyle name="표준 117" xfId="3093"/>
    <cellStyle name="표준 118" xfId="3094"/>
    <cellStyle name="표준 119" xfId="3095"/>
    <cellStyle name="표준 12" xfId="3096"/>
    <cellStyle name="표준 12 2" xfId="3097"/>
    <cellStyle name="표준 13" xfId="3098"/>
    <cellStyle name="표준 13 2" xfId="3099"/>
    <cellStyle name="표준 13 3" xfId="3100"/>
    <cellStyle name="표준 13 3 2" xfId="3101"/>
    <cellStyle name="표준 13 4" xfId="3102"/>
    <cellStyle name="표준 13 4 2" xfId="3103"/>
    <cellStyle name="표준 13 5" xfId="3104"/>
    <cellStyle name="표준 13 6" xfId="3105"/>
    <cellStyle name="표준 13 6 2" xfId="3106"/>
    <cellStyle name="표준 14" xfId="3107"/>
    <cellStyle name="표준 15" xfId="3108"/>
    <cellStyle name="표준 16" xfId="3109"/>
    <cellStyle name="표준 17" xfId="3110"/>
    <cellStyle name="표준 172" xfId="3111"/>
    <cellStyle name="표준 18" xfId="3112"/>
    <cellStyle name="표준 19" xfId="3113"/>
    <cellStyle name="표준 2" xfId="3114"/>
    <cellStyle name="표준 2 10" xfId="3115"/>
    <cellStyle name="표준 2 11" xfId="3116"/>
    <cellStyle name="표준 2 12" xfId="3117"/>
    <cellStyle name="표준 2 13" xfId="3118"/>
    <cellStyle name="표준 2 14" xfId="3119"/>
    <cellStyle name="표준 2 15" xfId="3120"/>
    <cellStyle name="표준 2 16" xfId="3121"/>
    <cellStyle name="표준 2 17" xfId="3122"/>
    <cellStyle name="표준 2 18" xfId="3123"/>
    <cellStyle name="표준 2 19" xfId="3124"/>
    <cellStyle name="표준 2 2" xfId="3125"/>
    <cellStyle name="표준 2 2 2" xfId="3126"/>
    <cellStyle name="표준 2 20" xfId="3127"/>
    <cellStyle name="표준 2 20 2" xfId="3128"/>
    <cellStyle name="표준 2 21" xfId="3129"/>
    <cellStyle name="표준 2 22" xfId="3130"/>
    <cellStyle name="표준 2 23" xfId="3131"/>
    <cellStyle name="표준 2 24" xfId="3132"/>
    <cellStyle name="표준 2 25" xfId="3133"/>
    <cellStyle name="표준 2 26" xfId="3134"/>
    <cellStyle name="표준 2 3" xfId="3135"/>
    <cellStyle name="표준 2 3 10" xfId="3136"/>
    <cellStyle name="표준 2 3 2" xfId="3137"/>
    <cellStyle name="표준 2 3 3" xfId="3138"/>
    <cellStyle name="표준 2 3 4" xfId="3139"/>
    <cellStyle name="표준 2 3 5" xfId="3140"/>
    <cellStyle name="표준 2 3 6" xfId="3141"/>
    <cellStyle name="표준 2 3 7" xfId="3142"/>
    <cellStyle name="표준 2 3 8" xfId="3143"/>
    <cellStyle name="표준 2 3 9" xfId="3144"/>
    <cellStyle name="표준 2 4" xfId="3145"/>
    <cellStyle name="표준 2 4 10" xfId="3146"/>
    <cellStyle name="표준 2 4 2" xfId="3147"/>
    <cellStyle name="표준 2 4 3" xfId="3148"/>
    <cellStyle name="표준 2 4 4" xfId="3149"/>
    <cellStyle name="표준 2 4 5" xfId="3150"/>
    <cellStyle name="표준 2 4 6" xfId="3151"/>
    <cellStyle name="표준 2 4 7" xfId="3152"/>
    <cellStyle name="표준 2 4 8" xfId="3153"/>
    <cellStyle name="표준 2 4 9" xfId="3154"/>
    <cellStyle name="표준 2 5" xfId="3155"/>
    <cellStyle name="표준 2 5 10" xfId="3156"/>
    <cellStyle name="표준 2 5 2" xfId="3157"/>
    <cellStyle name="표준 2 5 3" xfId="3158"/>
    <cellStyle name="표준 2 5 4" xfId="3159"/>
    <cellStyle name="표준 2 5 5" xfId="3160"/>
    <cellStyle name="표준 2 5 6" xfId="3161"/>
    <cellStyle name="표준 2 5 7" xfId="3162"/>
    <cellStyle name="표준 2 5 8" xfId="3163"/>
    <cellStyle name="표준 2 5 9" xfId="3164"/>
    <cellStyle name="표준 2 6" xfId="3165"/>
    <cellStyle name="표준 2 6 10" xfId="3166"/>
    <cellStyle name="표준 2 6 2" xfId="3167"/>
    <cellStyle name="표준 2 6 3" xfId="3168"/>
    <cellStyle name="표준 2 6 4" xfId="3169"/>
    <cellStyle name="표준 2 6 5" xfId="3170"/>
    <cellStyle name="표준 2 6 6" xfId="3171"/>
    <cellStyle name="표준 2 6 7" xfId="3172"/>
    <cellStyle name="표준 2 6 8" xfId="3173"/>
    <cellStyle name="표준 2 6 9" xfId="3174"/>
    <cellStyle name="표준 2 7" xfId="3175"/>
    <cellStyle name="표준 2 7 10" xfId="3176"/>
    <cellStyle name="표준 2 7 2" xfId="3177"/>
    <cellStyle name="표준 2 7 3" xfId="3178"/>
    <cellStyle name="표준 2 7 4" xfId="3179"/>
    <cellStyle name="표준 2 7 5" xfId="3180"/>
    <cellStyle name="표준 2 7 6" xfId="3181"/>
    <cellStyle name="표준 2 7 7" xfId="3182"/>
    <cellStyle name="표준 2 7 8" xfId="3183"/>
    <cellStyle name="표준 2 7 9" xfId="3184"/>
    <cellStyle name="표준 2 8" xfId="3185"/>
    <cellStyle name="표준 2 8 10" xfId="3186"/>
    <cellStyle name="표준 2 8 2" xfId="3187"/>
    <cellStyle name="표준 2 8 3" xfId="3188"/>
    <cellStyle name="표준 2 8 4" xfId="3189"/>
    <cellStyle name="표준 2 8 5" xfId="3190"/>
    <cellStyle name="표준 2 8 6" xfId="3191"/>
    <cellStyle name="표준 2 8 7" xfId="3192"/>
    <cellStyle name="표준 2 8 8" xfId="3193"/>
    <cellStyle name="표준 2 8 9" xfId="3194"/>
    <cellStyle name="표준 2 9" xfId="3195"/>
    <cellStyle name="표준 2_1.2.1_(토공-관거)계획오수관거 신설(A,B-LINE)" xfId="3196"/>
    <cellStyle name="표준 20" xfId="3197"/>
    <cellStyle name="표준 20 2" xfId="3198"/>
    <cellStyle name="표준 20 3" xfId="3199"/>
    <cellStyle name="표준 20 4" xfId="3200"/>
    <cellStyle name="표준 20 5" xfId="3201"/>
    <cellStyle name="표준 21" xfId="3202"/>
    <cellStyle name="표준 21 2" xfId="3203"/>
    <cellStyle name="표준 21 3" xfId="3204"/>
    <cellStyle name="표준 21 4" xfId="3205"/>
    <cellStyle name="표준 21 5" xfId="3206"/>
    <cellStyle name="표준 22" xfId="3207"/>
    <cellStyle name="표준 22 2" xfId="3208"/>
    <cellStyle name="표준 22 3" xfId="3209"/>
    <cellStyle name="표준 22 4" xfId="3210"/>
    <cellStyle name="표준 22 5" xfId="3211"/>
    <cellStyle name="표준 23" xfId="3212"/>
    <cellStyle name="표준 24" xfId="3213"/>
    <cellStyle name="표준 25" xfId="3214"/>
    <cellStyle name="표준 26" xfId="3215"/>
    <cellStyle name="표준 27" xfId="3216"/>
    <cellStyle name="표준 28" xfId="3217"/>
    <cellStyle name="표준 29" xfId="3218"/>
    <cellStyle name="표준 3" xfId="3219"/>
    <cellStyle name="표준 3 10" xfId="3220"/>
    <cellStyle name="표준 3 11" xfId="3221"/>
    <cellStyle name="표준 3 12" xfId="3222"/>
    <cellStyle name="표준 3 13" xfId="3223"/>
    <cellStyle name="표준 3 14" xfId="3224"/>
    <cellStyle name="표준 3 15" xfId="3225"/>
    <cellStyle name="표준 3 16" xfId="3226"/>
    <cellStyle name="표준 3 17" xfId="3227"/>
    <cellStyle name="표준 3 18" xfId="3228"/>
    <cellStyle name="표준 3 19" xfId="3229"/>
    <cellStyle name="표준 3 2" xfId="3230"/>
    <cellStyle name="표준 3 2 2" xfId="3231"/>
    <cellStyle name="표준 3 20" xfId="3232"/>
    <cellStyle name="표준 3 3" xfId="3233"/>
    <cellStyle name="표준 3 3 2" xfId="3234"/>
    <cellStyle name="표준 3 4" xfId="3235"/>
    <cellStyle name="표준 3 4 2" xfId="3236"/>
    <cellStyle name="표준 3 5" xfId="3237"/>
    <cellStyle name="표준 3 6" xfId="3238"/>
    <cellStyle name="표준 3 7" xfId="3239"/>
    <cellStyle name="표준 3 8" xfId="3240"/>
    <cellStyle name="표준 3 9" xfId="3241"/>
    <cellStyle name="표준 3_001. 시계열에 의한 인구" xfId="3242"/>
    <cellStyle name="표준 30" xfId="3243"/>
    <cellStyle name="표준 31" xfId="3244"/>
    <cellStyle name="표준 32" xfId="3245"/>
    <cellStyle name="표준 33" xfId="3246"/>
    <cellStyle name="표준 34" xfId="3247"/>
    <cellStyle name="표준 347" xfId="3248"/>
    <cellStyle name="표준 35" xfId="3249"/>
    <cellStyle name="표준 36" xfId="3250"/>
    <cellStyle name="표준 37" xfId="3251"/>
    <cellStyle name="표준 38" xfId="3252"/>
    <cellStyle name="표준 38 2" xfId="3253"/>
    <cellStyle name="표준 38 3" xfId="3254"/>
    <cellStyle name="표준 38 4" xfId="3255"/>
    <cellStyle name="표준 39" xfId="3256"/>
    <cellStyle name="표준 39 2" xfId="3257"/>
    <cellStyle name="표준 39 3" xfId="3258"/>
    <cellStyle name="표준 39 4" xfId="3259"/>
    <cellStyle name="표준 4" xfId="3260"/>
    <cellStyle name="표준 4 2" xfId="3261"/>
    <cellStyle name="표준 4 3" xfId="3262"/>
    <cellStyle name="표준 40" xfId="3263"/>
    <cellStyle name="표준 40 2" xfId="3264"/>
    <cellStyle name="표준 40 3" xfId="3265"/>
    <cellStyle name="표준 40 4" xfId="3266"/>
    <cellStyle name="표준 41" xfId="3267"/>
    <cellStyle name="표준 41 2" xfId="3268"/>
    <cellStyle name="표준 41 3" xfId="3269"/>
    <cellStyle name="표준 41 4" xfId="3270"/>
    <cellStyle name="표준 42" xfId="3271"/>
    <cellStyle name="표준 42 2" xfId="3272"/>
    <cellStyle name="표준 42 3" xfId="3273"/>
    <cellStyle name="표준 42 4" xfId="3274"/>
    <cellStyle name="표준 43" xfId="3275"/>
    <cellStyle name="표준 44" xfId="3276"/>
    <cellStyle name="표준 44 2" xfId="3277"/>
    <cellStyle name="표준 44 3" xfId="3278"/>
    <cellStyle name="표준 44 4" xfId="3279"/>
    <cellStyle name="표준 45" xfId="3280"/>
    <cellStyle name="표준 45 2" xfId="3281"/>
    <cellStyle name="표준 45 3" xfId="3282"/>
    <cellStyle name="표준 45 4" xfId="3283"/>
    <cellStyle name="표준 46" xfId="3284"/>
    <cellStyle name="표준 46 2" xfId="3285"/>
    <cellStyle name="표준 46 3" xfId="3286"/>
    <cellStyle name="표준 46 4" xfId="3287"/>
    <cellStyle name="표준 47" xfId="3288"/>
    <cellStyle name="표준 47 2" xfId="3289"/>
    <cellStyle name="표준 47 3" xfId="3290"/>
    <cellStyle name="표준 47 4" xfId="3291"/>
    <cellStyle name="표준 48" xfId="3292"/>
    <cellStyle name="표준 48 2" xfId="3293"/>
    <cellStyle name="표준 48 3" xfId="3294"/>
    <cellStyle name="표준 48 4" xfId="3295"/>
    <cellStyle name="표준 49" xfId="3296"/>
    <cellStyle name="표준 49 2" xfId="3297"/>
    <cellStyle name="표준 49 3" xfId="3298"/>
    <cellStyle name="표준 49 4" xfId="3299"/>
    <cellStyle name="표준 5" xfId="3300"/>
    <cellStyle name="표준 5 10" xfId="3301"/>
    <cellStyle name="표준 5 2" xfId="3302"/>
    <cellStyle name="표준 5 3" xfId="3303"/>
    <cellStyle name="표준 5 4" xfId="3304"/>
    <cellStyle name="표준 5 5" xfId="3305"/>
    <cellStyle name="표준 5 6" xfId="3306"/>
    <cellStyle name="표준 5 7" xfId="3307"/>
    <cellStyle name="표준 5 8" xfId="3308"/>
    <cellStyle name="표준 5 9" xfId="3309"/>
    <cellStyle name="표준 50" xfId="3310"/>
    <cellStyle name="표준 50 2" xfId="3311"/>
    <cellStyle name="표준 50 3" xfId="3312"/>
    <cellStyle name="표준 50 4" xfId="3313"/>
    <cellStyle name="표준 51" xfId="3314"/>
    <cellStyle name="표준 51 2" xfId="3315"/>
    <cellStyle name="표준 51 3" xfId="3316"/>
    <cellStyle name="표준 51 4" xfId="3317"/>
    <cellStyle name="표준 52" xfId="3318"/>
    <cellStyle name="표준 52 2" xfId="3319"/>
    <cellStyle name="표준 52 3" xfId="3320"/>
    <cellStyle name="표준 52 4" xfId="3321"/>
    <cellStyle name="표준 53" xfId="3322"/>
    <cellStyle name="표준 53 2" xfId="3323"/>
    <cellStyle name="표준 53 3" xfId="3324"/>
    <cellStyle name="표준 53 4" xfId="3325"/>
    <cellStyle name="표준 54" xfId="3326"/>
    <cellStyle name="표준 54 2" xfId="3327"/>
    <cellStyle name="표준 54 3" xfId="3328"/>
    <cellStyle name="표준 54 4" xfId="3329"/>
    <cellStyle name="표준 55" xfId="3330"/>
    <cellStyle name="표준 55 2" xfId="3331"/>
    <cellStyle name="표준 55 3" xfId="3332"/>
    <cellStyle name="표준 55 4" xfId="3333"/>
    <cellStyle name="표준 56" xfId="3334"/>
    <cellStyle name="표준 56 2" xfId="3335"/>
    <cellStyle name="표준 56 3" xfId="3336"/>
    <cellStyle name="표준 56 4" xfId="3337"/>
    <cellStyle name="표준 57" xfId="3338"/>
    <cellStyle name="표준 57 2" xfId="3339"/>
    <cellStyle name="표준 57 3" xfId="3340"/>
    <cellStyle name="표준 57 4" xfId="3341"/>
    <cellStyle name="표준 58" xfId="3342"/>
    <cellStyle name="표준 58 2" xfId="3343"/>
    <cellStyle name="표준 58 3" xfId="3344"/>
    <cellStyle name="표준 58 4" xfId="3345"/>
    <cellStyle name="표준 59" xfId="3346"/>
    <cellStyle name="표준 59 2" xfId="3347"/>
    <cellStyle name="표준 59 3" xfId="3348"/>
    <cellStyle name="표준 59 4" xfId="3349"/>
    <cellStyle name="표준 6" xfId="3350"/>
    <cellStyle name="표준 6 10" xfId="3351"/>
    <cellStyle name="표준 6 2" xfId="3352"/>
    <cellStyle name="표준 6 3" xfId="3353"/>
    <cellStyle name="표준 6 4" xfId="3354"/>
    <cellStyle name="표준 6 5" xfId="3355"/>
    <cellStyle name="표준 6 6" xfId="3356"/>
    <cellStyle name="표준 6 7" xfId="3357"/>
    <cellStyle name="표준 6 8" xfId="3358"/>
    <cellStyle name="표준 6 9" xfId="3359"/>
    <cellStyle name="표준 60" xfId="3360"/>
    <cellStyle name="표준 60 2" xfId="3361"/>
    <cellStyle name="표준 60 3" xfId="3362"/>
    <cellStyle name="표준 60 4" xfId="3363"/>
    <cellStyle name="표준 61" xfId="3364"/>
    <cellStyle name="표준 61 2" xfId="3365"/>
    <cellStyle name="표준 61 3" xfId="3366"/>
    <cellStyle name="표준 61 4" xfId="3367"/>
    <cellStyle name="표준 62" xfId="3368"/>
    <cellStyle name="표준 63" xfId="3369"/>
    <cellStyle name="표준 64" xfId="3370"/>
    <cellStyle name="표준 65" xfId="3371"/>
    <cellStyle name="표준 66" xfId="3372"/>
    <cellStyle name="표준 67" xfId="3373"/>
    <cellStyle name="표준 68" xfId="3374"/>
    <cellStyle name="표준 69" xfId="3375"/>
    <cellStyle name="표준 7" xfId="3376"/>
    <cellStyle name="표준 7 2" xfId="3377"/>
    <cellStyle name="표준 7 3" xfId="3378"/>
    <cellStyle name="표준 7 4" xfId="3379"/>
    <cellStyle name="표준 7 5" xfId="3380"/>
    <cellStyle name="표준 7 6" xfId="3381"/>
    <cellStyle name="표준 7 7" xfId="3382"/>
    <cellStyle name="표준 7 8" xfId="3383"/>
    <cellStyle name="표준 7 9" xfId="3384"/>
    <cellStyle name="표준 70" xfId="3385"/>
    <cellStyle name="표준 71" xfId="3386"/>
    <cellStyle name="표준 72" xfId="3387"/>
    <cellStyle name="표준 73" xfId="3388"/>
    <cellStyle name="표준 74" xfId="3389"/>
    <cellStyle name="표준 75" xfId="3390"/>
    <cellStyle name="표준 76" xfId="3391"/>
    <cellStyle name="표준 77" xfId="3392"/>
    <cellStyle name="표준 78" xfId="3393"/>
    <cellStyle name="표준 79" xfId="3394"/>
    <cellStyle name="표준 8" xfId="3395"/>
    <cellStyle name="표준 8 2" xfId="3396"/>
    <cellStyle name="표준 80" xfId="3397"/>
    <cellStyle name="표준 81" xfId="3398"/>
    <cellStyle name="표준 82" xfId="3399"/>
    <cellStyle name="표준 83" xfId="3400"/>
    <cellStyle name="표준 84" xfId="3401"/>
    <cellStyle name="표준 85" xfId="3402"/>
    <cellStyle name="표준 86" xfId="3403"/>
    <cellStyle name="표준 87" xfId="3404"/>
    <cellStyle name="표준 88" xfId="3405"/>
    <cellStyle name="표준 89" xfId="3406"/>
    <cellStyle name="표준 9" xfId="3407"/>
    <cellStyle name="표준 9 2" xfId="3408"/>
    <cellStyle name="표준 90" xfId="3409"/>
    <cellStyle name="표준 91" xfId="3410"/>
    <cellStyle name="표준 92" xfId="3411"/>
    <cellStyle name="표준 93" xfId="3412"/>
    <cellStyle name="표준 94" xfId="3413"/>
    <cellStyle name="표준 95" xfId="3414"/>
    <cellStyle name="표준 96" xfId="3415"/>
    <cellStyle name="표준 97" xfId="3416"/>
    <cellStyle name="표준 97 2" xfId="3417"/>
    <cellStyle name="표준 97 2 2" xfId="3418"/>
    <cellStyle name="표준 97 2 2 2" xfId="3419"/>
    <cellStyle name="표준 97 2 3" xfId="3420"/>
    <cellStyle name="표준 97 3" xfId="3421"/>
    <cellStyle name="표준 97 4" xfId="3422"/>
    <cellStyle name="표준 97 4 2" xfId="3423"/>
    <cellStyle name="표준 97 5" xfId="3424"/>
    <cellStyle name="표준 98" xfId="3425"/>
    <cellStyle name="표준 99" xfId="3426"/>
    <cellStyle name="표준_11.행정구역별 세대 및 인구" xfId="3427"/>
    <cellStyle name="표준_11.행정구역별 세대 및 인구_1" xfId="3428"/>
    <cellStyle name="표준_11.행정구역별세대및인구" xfId="3429"/>
    <cellStyle name="標準_Akia(F）-8" xfId="3430"/>
    <cellStyle name="표준_상위계획 계획인구 비교검토" xfId="3431"/>
    <cellStyle name="하이퍼링크 2" xfId="3432"/>
    <cellStyle name="합산" xfId="3433"/>
    <cellStyle name="합산 2" xfId="3434"/>
    <cellStyle name="합산_001. 시계열에 의한 인구" xfId="3435"/>
    <cellStyle name="화폐기호" xfId="3436"/>
    <cellStyle name="화폐기호 2" xfId="3437"/>
    <cellStyle name="화폐기호_001. 시계열에 의한 인구" xfId="3438"/>
    <cellStyle name="화폐기호0" xfId="3439"/>
    <cellStyle name="화폐기호0 2" xfId="3440"/>
    <cellStyle name="화폐기호0_001. 시계열에 의한 인구" xfId="34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2%20&#45236;&#54252;&#49888;&#46020;&#49884;%20&#51064;&#44396;&#44228;&#5492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1%20&#51021;&#47732;&#48324;%20&#51064;&#44396;&#44228;&#5492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3 계획인구(내포신도시지역)"/>
      <sheetName val="내포신도시인구계획"/>
      <sheetName val="인구유입(NEW)"/>
      <sheetName val="추세선"/>
      <sheetName val="생활용수"/>
      <sheetName val="가정용수"/>
      <sheetName val="비가정용수"/>
      <sheetName val="출력안함☞"/>
      <sheetName val="블록별용적율및연면적"/>
      <sheetName val="내포신도시_비가정용수량"/>
      <sheetName val="Sheet5"/>
    </sheetNames>
    <sheetDataSet>
      <sheetData sheetId="0"/>
      <sheetData sheetId="1">
        <row r="27">
          <cell r="D27">
            <v>10814</v>
          </cell>
          <cell r="E27">
            <v>36500</v>
          </cell>
          <cell r="F27">
            <v>58200</v>
          </cell>
          <cell r="G27">
            <v>58200</v>
          </cell>
          <cell r="H27">
            <v>58200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자연적인구보정(최종)"/>
      <sheetName val="1.1 가.과거10년 인구"/>
      <sheetName val="1.1 나.과거10년 인구(읍면별)"/>
      <sheetName val="1.1 다.과거인구추이분석"/>
      <sheetName val="1.2.1수학적인구 추정(전체)-10년치"/>
      <sheetName val="1.2.2조성법"/>
      <sheetName val="생잔모형법(홍성군)"/>
      <sheetName val="생잔모형법(충청남도)"/>
      <sheetName val="통계청 장래인구 추계"/>
      <sheetName val="1.2.1 사회적인구 계획"/>
      <sheetName val="외부유입율"/>
      <sheetName val="내포외부유입율"/>
      <sheetName val="1.3 계획인구(읍면지역)"/>
      <sheetName val="계획인구(최종)"/>
      <sheetName val="---&gt;출력xxxx"/>
      <sheetName val="충남('15) 5세 계급별 인구(내포포함)"/>
      <sheetName val="홍성군('15) 5세 계급별 인구(내포제외)"/>
      <sheetName val="홍성군('15) 5세 계급별 인구 (내포포함)"/>
      <sheetName val="#1. 장래인구 성비"/>
      <sheetName val="#2. 모의 연령별 출산율"/>
      <sheetName val="#3. 생잔율"/>
      <sheetName val="#4. 생명표"/>
      <sheetName val="홍성군 인구현황(2015)"/>
      <sheetName val="요약보고서 삽도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0">
          <cell r="E50">
            <v>858</v>
          </cell>
          <cell r="F50">
            <v>858</v>
          </cell>
          <cell r="G50">
            <v>858</v>
          </cell>
          <cell r="H50">
            <v>858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E52">
            <v>2315</v>
          </cell>
          <cell r="F52">
            <v>2315</v>
          </cell>
          <cell r="G52">
            <v>2315</v>
          </cell>
          <cell r="H52">
            <v>2315</v>
          </cell>
        </row>
        <row r="53">
          <cell r="E53">
            <v>279</v>
          </cell>
          <cell r="F53">
            <v>279</v>
          </cell>
          <cell r="G53">
            <v>279</v>
          </cell>
          <cell r="H53">
            <v>279</v>
          </cell>
        </row>
        <row r="54">
          <cell r="E54">
            <v>77</v>
          </cell>
          <cell r="F54">
            <v>77</v>
          </cell>
          <cell r="G54">
            <v>77</v>
          </cell>
          <cell r="H54">
            <v>77</v>
          </cell>
        </row>
        <row r="82">
          <cell r="E82">
            <v>36451</v>
          </cell>
          <cell r="F82">
            <v>33458</v>
          </cell>
          <cell r="G82">
            <v>34583</v>
          </cell>
          <cell r="H82">
            <v>34736</v>
          </cell>
        </row>
        <row r="85">
          <cell r="E85">
            <v>9841</v>
          </cell>
          <cell r="F85">
            <v>9272</v>
          </cell>
          <cell r="G85">
            <v>8847</v>
          </cell>
          <cell r="H85">
            <v>8563</v>
          </cell>
        </row>
        <row r="88">
          <cell r="E88">
            <v>4032</v>
          </cell>
          <cell r="F88">
            <v>3799</v>
          </cell>
          <cell r="G88">
            <v>3625</v>
          </cell>
          <cell r="H88">
            <v>3508</v>
          </cell>
        </row>
        <row r="91">
          <cell r="E91">
            <v>3559</v>
          </cell>
          <cell r="F91">
            <v>3353</v>
          </cell>
          <cell r="G91">
            <v>3199</v>
          </cell>
          <cell r="H91">
            <v>3097</v>
          </cell>
        </row>
        <row r="94">
          <cell r="E94">
            <v>3334</v>
          </cell>
          <cell r="F94">
            <v>3141</v>
          </cell>
          <cell r="G94">
            <v>2997</v>
          </cell>
          <cell r="H94">
            <v>2901</v>
          </cell>
        </row>
        <row r="97">
          <cell r="E97">
            <v>3125</v>
          </cell>
          <cell r="F97">
            <v>2945</v>
          </cell>
          <cell r="G97">
            <v>2810</v>
          </cell>
          <cell r="H97">
            <v>2719</v>
          </cell>
        </row>
        <row r="100">
          <cell r="E100">
            <v>2605</v>
          </cell>
          <cell r="F100">
            <v>2455</v>
          </cell>
          <cell r="G100">
            <v>2342</v>
          </cell>
          <cell r="H100">
            <v>2267</v>
          </cell>
        </row>
        <row r="103">
          <cell r="E103">
            <v>2277</v>
          </cell>
          <cell r="F103">
            <v>2145</v>
          </cell>
          <cell r="G103">
            <v>2047</v>
          </cell>
          <cell r="H103">
            <v>1981</v>
          </cell>
        </row>
        <row r="106">
          <cell r="E106">
            <v>3384</v>
          </cell>
          <cell r="F106">
            <v>3188</v>
          </cell>
          <cell r="G106">
            <v>3042</v>
          </cell>
          <cell r="H106">
            <v>2944</v>
          </cell>
        </row>
        <row r="109">
          <cell r="E109">
            <v>3762</v>
          </cell>
          <cell r="F109">
            <v>3545</v>
          </cell>
          <cell r="G109">
            <v>3382</v>
          </cell>
          <cell r="H109">
            <v>3273</v>
          </cell>
        </row>
        <row r="112">
          <cell r="E112">
            <v>4001</v>
          </cell>
          <cell r="F112">
            <v>3770</v>
          </cell>
          <cell r="G112">
            <v>3597</v>
          </cell>
          <cell r="H112">
            <v>3482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W62"/>
  <sheetViews>
    <sheetView tabSelected="1" view="pageBreakPreview" zoomScaleSheetLayoutView="100" workbookViewId="0">
      <selection activeCell="S25" sqref="S25"/>
    </sheetView>
  </sheetViews>
  <sheetFormatPr defaultRowHeight="12" outlineLevelRow="1"/>
  <cols>
    <col min="1" max="1" width="7.21875" style="2" customWidth="1"/>
    <col min="2" max="6" width="6.6640625" style="3" customWidth="1"/>
    <col min="7" max="11" width="6.77734375" style="2" bestFit="1" customWidth="1"/>
    <col min="12" max="16" width="8.5546875" style="2" customWidth="1"/>
    <col min="17" max="17" width="11.44140625" style="2" customWidth="1"/>
    <col min="18" max="16384" width="8.88671875" style="2"/>
  </cols>
  <sheetData>
    <row r="1" spans="1:23" ht="23.25" customHeight="1">
      <c r="A1" s="266" t="s">
        <v>685</v>
      </c>
      <c r="B1" s="266"/>
      <c r="C1" s="266"/>
      <c r="D1" s="266"/>
      <c r="E1" s="266"/>
      <c r="F1" s="266"/>
      <c r="S1" s="283" t="s">
        <v>561</v>
      </c>
      <c r="T1" s="284"/>
      <c r="U1" s="287" t="s">
        <v>562</v>
      </c>
      <c r="V1" s="288"/>
      <c r="W1" s="289"/>
    </row>
    <row r="2" spans="1:23" ht="18.75" customHeight="1">
      <c r="A2" s="276" t="s">
        <v>544</v>
      </c>
      <c r="B2" s="277" t="s">
        <v>7</v>
      </c>
      <c r="C2" s="277"/>
      <c r="D2" s="277"/>
      <c r="E2" s="277"/>
      <c r="F2" s="277"/>
      <c r="G2" s="276" t="s">
        <v>236</v>
      </c>
      <c r="H2" s="276"/>
      <c r="I2" s="276"/>
      <c r="J2" s="276"/>
      <c r="K2" s="276"/>
      <c r="L2" s="280" t="s">
        <v>1</v>
      </c>
      <c r="M2" s="281"/>
      <c r="N2" s="281"/>
      <c r="O2" s="281"/>
      <c r="P2" s="282"/>
      <c r="Q2" s="276" t="s">
        <v>9</v>
      </c>
      <c r="S2" s="285"/>
      <c r="T2" s="286"/>
      <c r="U2" s="170" t="s">
        <v>563</v>
      </c>
      <c r="V2" s="170" t="s">
        <v>564</v>
      </c>
      <c r="W2" s="170" t="s">
        <v>565</v>
      </c>
    </row>
    <row r="3" spans="1:23" ht="18.75" customHeight="1">
      <c r="A3" s="276"/>
      <c r="B3" s="4" t="s">
        <v>3</v>
      </c>
      <c r="C3" s="4" t="s">
        <v>4</v>
      </c>
      <c r="D3" s="4" t="s">
        <v>32</v>
      </c>
      <c r="E3" s="4" t="s">
        <v>33</v>
      </c>
      <c r="F3" s="4" t="s">
        <v>34</v>
      </c>
      <c r="G3" s="4" t="s">
        <v>3</v>
      </c>
      <c r="H3" s="4" t="s">
        <v>4</v>
      </c>
      <c r="I3" s="4" t="s">
        <v>32</v>
      </c>
      <c r="J3" s="4" t="s">
        <v>33</v>
      </c>
      <c r="K3" s="4" t="s">
        <v>34</v>
      </c>
      <c r="L3" s="4" t="s">
        <v>3</v>
      </c>
      <c r="M3" s="4" t="s">
        <v>4</v>
      </c>
      <c r="N3" s="4" t="s">
        <v>32</v>
      </c>
      <c r="O3" s="4" t="s">
        <v>33</v>
      </c>
      <c r="P3" s="4" t="s">
        <v>34</v>
      </c>
      <c r="Q3" s="276"/>
      <c r="S3" s="290" t="s">
        <v>549</v>
      </c>
      <c r="T3" s="290"/>
      <c r="U3" s="170">
        <f t="shared" ref="U3:U14" si="0">SUM(V3:W3)</f>
        <v>1861</v>
      </c>
      <c r="V3" s="170">
        <v>1226</v>
      </c>
      <c r="W3" s="170">
        <v>635</v>
      </c>
    </row>
    <row r="4" spans="1:23" ht="18" customHeight="1">
      <c r="A4" s="11" t="s">
        <v>225</v>
      </c>
      <c r="B4" s="48">
        <f>홍성읍!D64+U4</f>
        <v>42801</v>
      </c>
      <c r="C4" s="48">
        <f>홍성읍!E64</f>
        <v>39980</v>
      </c>
      <c r="D4" s="48">
        <f>홍성읍!F64</f>
        <v>36987</v>
      </c>
      <c r="E4" s="48">
        <f>홍성읍!G64</f>
        <v>38112</v>
      </c>
      <c r="F4" s="48">
        <f>홍성읍!H64</f>
        <v>38265</v>
      </c>
      <c r="G4" s="255">
        <f>ROUND((L4/B4)*100,1)</f>
        <v>95.9</v>
      </c>
      <c r="H4" s="255">
        <f>ROUND((M4/C4)*100,1)</f>
        <v>97.2</v>
      </c>
      <c r="I4" s="255">
        <f>ROUND((N4/D4)*100,1)</f>
        <v>97.8</v>
      </c>
      <c r="J4" s="255">
        <f>ROUND((O4/E4)*100,1)</f>
        <v>97.8</v>
      </c>
      <c r="K4" s="255">
        <f>ROUND((P4/F4)*100,1)</f>
        <v>97.8</v>
      </c>
      <c r="L4" s="256">
        <f>홍성읍!N64</f>
        <v>41055</v>
      </c>
      <c r="M4" s="256">
        <f>홍성읍!O64</f>
        <v>38864</v>
      </c>
      <c r="N4" s="256">
        <f>홍성읍!P64</f>
        <v>36168</v>
      </c>
      <c r="O4" s="256">
        <f>홍성읍!Q64</f>
        <v>37268</v>
      </c>
      <c r="P4" s="256">
        <f>홍성읍!R64</f>
        <v>37418</v>
      </c>
      <c r="Q4" s="257"/>
      <c r="S4" s="278" t="s">
        <v>550</v>
      </c>
      <c r="T4" s="278"/>
      <c r="U4" s="170">
        <f t="shared" si="0"/>
        <v>502</v>
      </c>
      <c r="V4" s="170">
        <v>227</v>
      </c>
      <c r="W4" s="170">
        <v>275</v>
      </c>
    </row>
    <row r="5" spans="1:23" ht="18" customHeight="1">
      <c r="A5" s="11" t="s">
        <v>226</v>
      </c>
      <c r="B5" s="48">
        <f>광천읍!D59+U5</f>
        <v>10551</v>
      </c>
      <c r="C5" s="48">
        <f>광천읍!E59</f>
        <v>9841</v>
      </c>
      <c r="D5" s="48">
        <f>광천읍!F59</f>
        <v>9272</v>
      </c>
      <c r="E5" s="48">
        <f>광천읍!G59</f>
        <v>8847</v>
      </c>
      <c r="F5" s="48">
        <f>광천읍!H59</f>
        <v>8563</v>
      </c>
      <c r="G5" s="255">
        <f t="shared" ref="G5:G14" si="1">ROUND((L5/B5)*100,1)</f>
        <v>91.9</v>
      </c>
      <c r="H5" s="255">
        <f t="shared" ref="H5:H14" si="2">ROUND((M5/C5)*100,1)</f>
        <v>94.7</v>
      </c>
      <c r="I5" s="255">
        <f t="shared" ref="I5:I14" si="3">ROUND((N5/D5)*100,1)</f>
        <v>94.7</v>
      </c>
      <c r="J5" s="255">
        <f t="shared" ref="J5:J14" si="4">ROUND((O5/E5)*100,1)</f>
        <v>94.8</v>
      </c>
      <c r="K5" s="255">
        <f t="shared" ref="K5:K14" si="5">ROUND((P5/F5)*100,1)</f>
        <v>94.8</v>
      </c>
      <c r="L5" s="256">
        <f>광천읍!N59</f>
        <v>9695</v>
      </c>
      <c r="M5" s="256">
        <f>광천읍!O59</f>
        <v>9323</v>
      </c>
      <c r="N5" s="256">
        <f>광천읍!P59</f>
        <v>8784</v>
      </c>
      <c r="O5" s="256">
        <f>광천읍!Q59</f>
        <v>8384</v>
      </c>
      <c r="P5" s="256">
        <f>광천읍!R59</f>
        <v>8116</v>
      </c>
      <c r="Q5" s="257"/>
      <c r="S5" s="279" t="s">
        <v>551</v>
      </c>
      <c r="T5" s="279"/>
      <c r="U5" s="170">
        <f t="shared" si="0"/>
        <v>293</v>
      </c>
      <c r="V5" s="170">
        <v>205</v>
      </c>
      <c r="W5" s="170">
        <v>88</v>
      </c>
    </row>
    <row r="6" spans="1:23" ht="18" customHeight="1">
      <c r="A6" s="11" t="s">
        <v>227</v>
      </c>
      <c r="B6" s="48">
        <f>홍북면!D44+U6</f>
        <v>4323</v>
      </c>
      <c r="C6" s="48">
        <f>홍북면!E44</f>
        <v>4032</v>
      </c>
      <c r="D6" s="48">
        <f>홍북면!F44</f>
        <v>3799</v>
      </c>
      <c r="E6" s="48">
        <f>홍북면!G44</f>
        <v>3625</v>
      </c>
      <c r="F6" s="48">
        <f>홍북면!H44</f>
        <v>3508</v>
      </c>
      <c r="G6" s="255">
        <f t="shared" si="1"/>
        <v>76.2</v>
      </c>
      <c r="H6" s="255">
        <f t="shared" si="2"/>
        <v>78.900000000000006</v>
      </c>
      <c r="I6" s="255">
        <f t="shared" si="3"/>
        <v>85.1</v>
      </c>
      <c r="J6" s="255">
        <f t="shared" si="4"/>
        <v>85.1</v>
      </c>
      <c r="K6" s="255">
        <f t="shared" si="5"/>
        <v>85.1</v>
      </c>
      <c r="L6" s="256">
        <f>홍북면!N44</f>
        <v>3296</v>
      </c>
      <c r="M6" s="256">
        <f>홍북면!O44</f>
        <v>3181</v>
      </c>
      <c r="N6" s="256">
        <f>홍북면!P44</f>
        <v>3233</v>
      </c>
      <c r="O6" s="256">
        <f>홍북면!Q44</f>
        <v>3086</v>
      </c>
      <c r="P6" s="256">
        <f>홍북면!R44</f>
        <v>2984</v>
      </c>
      <c r="Q6" s="257"/>
      <c r="S6" s="279" t="s">
        <v>552</v>
      </c>
      <c r="T6" s="279"/>
      <c r="U6" s="170">
        <f t="shared" si="0"/>
        <v>148</v>
      </c>
      <c r="V6" s="170">
        <v>97</v>
      </c>
      <c r="W6" s="170">
        <v>51</v>
      </c>
    </row>
    <row r="7" spans="1:23" ht="18" customHeight="1">
      <c r="A7" s="11" t="s">
        <v>228</v>
      </c>
      <c r="B7" s="48">
        <f>금마면!D41+U7</f>
        <v>3816</v>
      </c>
      <c r="C7" s="48">
        <f>금마면!E41</f>
        <v>3559</v>
      </c>
      <c r="D7" s="48">
        <f>금마면!F41</f>
        <v>3353</v>
      </c>
      <c r="E7" s="48">
        <f>금마면!G41</f>
        <v>3199</v>
      </c>
      <c r="F7" s="48">
        <f>금마면!H41</f>
        <v>3097</v>
      </c>
      <c r="G7" s="255">
        <f t="shared" si="1"/>
        <v>73.8</v>
      </c>
      <c r="H7" s="255">
        <f t="shared" si="2"/>
        <v>75.900000000000006</v>
      </c>
      <c r="I7" s="255">
        <f t="shared" si="3"/>
        <v>85</v>
      </c>
      <c r="J7" s="255">
        <f t="shared" si="4"/>
        <v>85</v>
      </c>
      <c r="K7" s="255">
        <f t="shared" si="5"/>
        <v>85</v>
      </c>
      <c r="L7" s="256">
        <f>금마면!N41</f>
        <v>2815</v>
      </c>
      <c r="M7" s="256">
        <f>금마면!O41</f>
        <v>2700</v>
      </c>
      <c r="N7" s="256">
        <f>금마면!P41</f>
        <v>2849</v>
      </c>
      <c r="O7" s="256">
        <f>금마면!Q41</f>
        <v>2718</v>
      </c>
      <c r="P7" s="256">
        <f>금마면!R41</f>
        <v>2633</v>
      </c>
      <c r="Q7" s="257"/>
      <c r="S7" s="279" t="s">
        <v>553</v>
      </c>
      <c r="T7" s="279"/>
      <c r="U7" s="170">
        <f t="shared" si="0"/>
        <v>111</v>
      </c>
      <c r="V7" s="191">
        <v>74</v>
      </c>
      <c r="W7" s="170">
        <v>37</v>
      </c>
    </row>
    <row r="8" spans="1:23" ht="18" customHeight="1">
      <c r="A8" s="11" t="s">
        <v>229</v>
      </c>
      <c r="B8" s="48">
        <f>홍동면!D49+U8</f>
        <v>3575</v>
      </c>
      <c r="C8" s="48">
        <f>홍동면!E49</f>
        <v>3334</v>
      </c>
      <c r="D8" s="48">
        <f>홍동면!F49</f>
        <v>3141</v>
      </c>
      <c r="E8" s="48">
        <f>홍동면!G49</f>
        <v>2997</v>
      </c>
      <c r="F8" s="48">
        <f>홍동면!H49</f>
        <v>2901</v>
      </c>
      <c r="G8" s="255">
        <f t="shared" si="1"/>
        <v>70.400000000000006</v>
      </c>
      <c r="H8" s="255">
        <f t="shared" si="2"/>
        <v>74.3</v>
      </c>
      <c r="I8" s="255">
        <f t="shared" si="3"/>
        <v>82.3</v>
      </c>
      <c r="J8" s="255">
        <f t="shared" si="4"/>
        <v>82.2</v>
      </c>
      <c r="K8" s="255">
        <f t="shared" si="5"/>
        <v>82.5</v>
      </c>
      <c r="L8" s="256">
        <f>홍동면!N49</f>
        <v>2518</v>
      </c>
      <c r="M8" s="256">
        <f>홍동면!O49</f>
        <v>2478</v>
      </c>
      <c r="N8" s="256">
        <f>홍동면!P49</f>
        <v>2586</v>
      </c>
      <c r="O8" s="256">
        <f>홍동면!Q49</f>
        <v>2465</v>
      </c>
      <c r="P8" s="256">
        <f>홍동면!R49</f>
        <v>2392</v>
      </c>
      <c r="Q8" s="257"/>
      <c r="S8" s="279" t="s">
        <v>554</v>
      </c>
      <c r="T8" s="279"/>
      <c r="U8" s="170">
        <f t="shared" si="0"/>
        <v>48</v>
      </c>
      <c r="V8" s="170">
        <v>30</v>
      </c>
      <c r="W8" s="170">
        <v>18</v>
      </c>
    </row>
    <row r="9" spans="1:23" ht="18" customHeight="1">
      <c r="A9" s="11" t="s">
        <v>230</v>
      </c>
      <c r="B9" s="48">
        <f>장곡면!D49+U9</f>
        <v>3350</v>
      </c>
      <c r="C9" s="48">
        <f>장곡면!E49</f>
        <v>3125</v>
      </c>
      <c r="D9" s="48">
        <f>장곡면!F49</f>
        <v>2945</v>
      </c>
      <c r="E9" s="48">
        <f>장곡면!G49</f>
        <v>2810</v>
      </c>
      <c r="F9" s="48">
        <f>장곡면!H49</f>
        <v>2719</v>
      </c>
      <c r="G9" s="255">
        <f t="shared" si="1"/>
        <v>40</v>
      </c>
      <c r="H9" s="255">
        <f t="shared" si="2"/>
        <v>83.5</v>
      </c>
      <c r="I9" s="255">
        <f t="shared" si="3"/>
        <v>83.7</v>
      </c>
      <c r="J9" s="255">
        <f t="shared" si="4"/>
        <v>83.6</v>
      </c>
      <c r="K9" s="255">
        <f t="shared" si="5"/>
        <v>83.6</v>
      </c>
      <c r="L9" s="256">
        <f>장곡면!N49</f>
        <v>1340</v>
      </c>
      <c r="M9" s="256">
        <f>장곡면!O49</f>
        <v>2610</v>
      </c>
      <c r="N9" s="256">
        <f>장곡면!P49</f>
        <v>2465</v>
      </c>
      <c r="O9" s="256">
        <f>장곡면!Q49</f>
        <v>2348</v>
      </c>
      <c r="P9" s="256">
        <f>장곡면!R49</f>
        <v>2274</v>
      </c>
      <c r="Q9" s="257"/>
      <c r="S9" s="291" t="s">
        <v>555</v>
      </c>
      <c r="T9" s="291"/>
      <c r="U9" s="170">
        <f t="shared" si="0"/>
        <v>112</v>
      </c>
      <c r="V9" s="170">
        <v>69</v>
      </c>
      <c r="W9" s="170">
        <v>43</v>
      </c>
    </row>
    <row r="10" spans="1:23" ht="18" customHeight="1">
      <c r="A10" s="11" t="s">
        <v>231</v>
      </c>
      <c r="B10" s="48">
        <f>은하면!D37+U10</f>
        <v>2793</v>
      </c>
      <c r="C10" s="48">
        <f>은하면!E37</f>
        <v>2605</v>
      </c>
      <c r="D10" s="48">
        <f>은하면!F37</f>
        <v>2455</v>
      </c>
      <c r="E10" s="48">
        <f>은하면!G37</f>
        <v>2342</v>
      </c>
      <c r="F10" s="48">
        <f>은하면!H37</f>
        <v>2267</v>
      </c>
      <c r="G10" s="255">
        <f>ROUND((L10/B10)*100,1)</f>
        <v>79.099999999999994</v>
      </c>
      <c r="H10" s="255">
        <f>ROUND((M10/C10)*100,1)</f>
        <v>84</v>
      </c>
      <c r="I10" s="255">
        <f>ROUND((N10/D10)*100,1)</f>
        <v>84</v>
      </c>
      <c r="J10" s="255">
        <f>ROUND((O10/E10)*100,1)</f>
        <v>84</v>
      </c>
      <c r="K10" s="255">
        <f>ROUND((P10/F10)*100,1)</f>
        <v>83.9</v>
      </c>
      <c r="L10" s="256">
        <f>은하면!N37</f>
        <v>2209</v>
      </c>
      <c r="M10" s="256">
        <f>은하면!O37</f>
        <v>2187</v>
      </c>
      <c r="N10" s="256">
        <f>은하면!P37</f>
        <v>2061</v>
      </c>
      <c r="O10" s="256">
        <f>은하면!Q37</f>
        <v>1967</v>
      </c>
      <c r="P10" s="256">
        <f>은하면!R37</f>
        <v>1903</v>
      </c>
      <c r="Q10" s="257"/>
      <c r="S10" s="291" t="s">
        <v>556</v>
      </c>
      <c r="T10" s="291"/>
      <c r="U10" s="170">
        <f t="shared" si="0"/>
        <v>165</v>
      </c>
      <c r="V10" s="170">
        <v>137</v>
      </c>
      <c r="W10" s="170">
        <v>28</v>
      </c>
    </row>
    <row r="11" spans="1:23" ht="18" customHeight="1">
      <c r="A11" s="11" t="s">
        <v>232</v>
      </c>
      <c r="B11" s="48">
        <f>결성면!D38+U11</f>
        <v>2441</v>
      </c>
      <c r="C11" s="48">
        <f>결성면!E38</f>
        <v>2277</v>
      </c>
      <c r="D11" s="48">
        <f>결성면!F38</f>
        <v>2145</v>
      </c>
      <c r="E11" s="48">
        <f>결성면!G38</f>
        <v>2047</v>
      </c>
      <c r="F11" s="48">
        <f>결성면!H38</f>
        <v>1981</v>
      </c>
      <c r="G11" s="255">
        <f t="shared" si="1"/>
        <v>78.8</v>
      </c>
      <c r="H11" s="255">
        <f t="shared" si="2"/>
        <v>82.2</v>
      </c>
      <c r="I11" s="255">
        <f t="shared" si="3"/>
        <v>85.8</v>
      </c>
      <c r="J11" s="255">
        <f t="shared" si="4"/>
        <v>85.6</v>
      </c>
      <c r="K11" s="255">
        <f t="shared" si="5"/>
        <v>85.8</v>
      </c>
      <c r="L11" s="256">
        <f>결성면!N38</f>
        <v>1923</v>
      </c>
      <c r="M11" s="256">
        <f>결성면!O38</f>
        <v>1872</v>
      </c>
      <c r="N11" s="256">
        <f>결성면!P38</f>
        <v>1840</v>
      </c>
      <c r="O11" s="256">
        <f>결성면!Q38</f>
        <v>1753</v>
      </c>
      <c r="P11" s="256">
        <f>결성면!R38</f>
        <v>1699</v>
      </c>
      <c r="Q11" s="257"/>
      <c r="S11" s="291" t="s">
        <v>557</v>
      </c>
      <c r="T11" s="291"/>
      <c r="U11" s="170">
        <f t="shared" si="0"/>
        <v>103</v>
      </c>
      <c r="V11" s="170">
        <v>86</v>
      </c>
      <c r="W11" s="170">
        <v>17</v>
      </c>
    </row>
    <row r="12" spans="1:23" ht="18" customHeight="1">
      <c r="A12" s="11" t="s">
        <v>233</v>
      </c>
      <c r="B12" s="48">
        <f>서부면!D43+U12</f>
        <v>3628</v>
      </c>
      <c r="C12" s="48">
        <f>서부면!E43</f>
        <v>3384</v>
      </c>
      <c r="D12" s="48">
        <f>서부면!F43</f>
        <v>3188</v>
      </c>
      <c r="E12" s="48">
        <f>서부면!G43</f>
        <v>3042</v>
      </c>
      <c r="F12" s="48">
        <f>서부면!H43</f>
        <v>2944</v>
      </c>
      <c r="G12" s="255">
        <f t="shared" si="1"/>
        <v>65.099999999999994</v>
      </c>
      <c r="H12" s="255">
        <f t="shared" si="2"/>
        <v>81.099999999999994</v>
      </c>
      <c r="I12" s="255">
        <f t="shared" si="3"/>
        <v>86.7</v>
      </c>
      <c r="J12" s="255">
        <f t="shared" si="4"/>
        <v>86.7</v>
      </c>
      <c r="K12" s="255">
        <f t="shared" si="5"/>
        <v>86.7</v>
      </c>
      <c r="L12" s="256">
        <f>서부면!N43</f>
        <v>2361</v>
      </c>
      <c r="M12" s="256">
        <f>서부면!O43</f>
        <v>2746</v>
      </c>
      <c r="N12" s="256">
        <f>서부면!P43</f>
        <v>2765</v>
      </c>
      <c r="O12" s="256">
        <f>서부면!Q43</f>
        <v>2638</v>
      </c>
      <c r="P12" s="256">
        <f>서부면!R43</f>
        <v>2551</v>
      </c>
      <c r="Q12" s="257"/>
      <c r="S12" s="279" t="s">
        <v>558</v>
      </c>
      <c r="T12" s="279"/>
      <c r="U12" s="170">
        <f t="shared" si="0"/>
        <v>45</v>
      </c>
      <c r="V12" s="170">
        <v>26</v>
      </c>
      <c r="W12" s="170">
        <v>19</v>
      </c>
    </row>
    <row r="13" spans="1:23" ht="18" customHeight="1">
      <c r="A13" s="11" t="s">
        <v>234</v>
      </c>
      <c r="B13" s="48">
        <f>갈산면!D44+U13</f>
        <v>4033</v>
      </c>
      <c r="C13" s="48">
        <f>갈산면!E44</f>
        <v>3762</v>
      </c>
      <c r="D13" s="48">
        <f>갈산면!F44</f>
        <v>3545</v>
      </c>
      <c r="E13" s="48">
        <f>갈산면!G44</f>
        <v>3382</v>
      </c>
      <c r="F13" s="48">
        <f>갈산면!H44</f>
        <v>3273</v>
      </c>
      <c r="G13" s="255">
        <f t="shared" si="1"/>
        <v>48.9</v>
      </c>
      <c r="H13" s="255">
        <f t="shared" si="2"/>
        <v>61.2</v>
      </c>
      <c r="I13" s="255">
        <f t="shared" si="3"/>
        <v>77.5</v>
      </c>
      <c r="J13" s="255">
        <f t="shared" si="4"/>
        <v>84.4</v>
      </c>
      <c r="K13" s="255">
        <f t="shared" si="5"/>
        <v>84.4</v>
      </c>
      <c r="L13" s="256">
        <f>갈산면!N44</f>
        <v>1974</v>
      </c>
      <c r="M13" s="256">
        <f>갈산면!O44</f>
        <v>2301</v>
      </c>
      <c r="N13" s="256">
        <f>갈산면!P44</f>
        <v>2747</v>
      </c>
      <c r="O13" s="256">
        <f>갈산면!Q44</f>
        <v>2856</v>
      </c>
      <c r="P13" s="256">
        <f>갈산면!R44</f>
        <v>2763</v>
      </c>
      <c r="Q13" s="257"/>
      <c r="S13" s="279" t="s">
        <v>559</v>
      </c>
      <c r="T13" s="279"/>
      <c r="U13" s="170">
        <f t="shared" si="0"/>
        <v>161</v>
      </c>
      <c r="V13" s="170">
        <v>136</v>
      </c>
      <c r="W13" s="170">
        <v>25</v>
      </c>
    </row>
    <row r="14" spans="1:23" ht="18" customHeight="1">
      <c r="A14" s="11" t="s">
        <v>238</v>
      </c>
      <c r="B14" s="48">
        <f>구항면!D37+U14</f>
        <v>4289</v>
      </c>
      <c r="C14" s="48">
        <f>구항면!E37</f>
        <v>4001</v>
      </c>
      <c r="D14" s="48">
        <f>구항면!F37</f>
        <v>3770</v>
      </c>
      <c r="E14" s="48">
        <f>구항면!G37</f>
        <v>3597</v>
      </c>
      <c r="F14" s="48">
        <f>구항면!H37</f>
        <v>3482</v>
      </c>
      <c r="G14" s="255">
        <f t="shared" si="1"/>
        <v>37.9</v>
      </c>
      <c r="H14" s="255">
        <f t="shared" si="2"/>
        <v>82.6</v>
      </c>
      <c r="I14" s="255">
        <f t="shared" si="3"/>
        <v>82.5</v>
      </c>
      <c r="J14" s="255">
        <f t="shared" si="4"/>
        <v>82.5</v>
      </c>
      <c r="K14" s="255">
        <f t="shared" si="5"/>
        <v>82.6</v>
      </c>
      <c r="L14" s="256">
        <f>구항면!N37</f>
        <v>1627</v>
      </c>
      <c r="M14" s="256">
        <f>구항면!O37</f>
        <v>3303</v>
      </c>
      <c r="N14" s="256">
        <f>구항면!P37</f>
        <v>3112</v>
      </c>
      <c r="O14" s="256">
        <f>구항면!Q37</f>
        <v>2967</v>
      </c>
      <c r="P14" s="256">
        <f>구항면!R37</f>
        <v>2876</v>
      </c>
      <c r="Q14" s="257"/>
      <c r="S14" s="279" t="s">
        <v>560</v>
      </c>
      <c r="T14" s="279"/>
      <c r="U14" s="170">
        <f t="shared" si="0"/>
        <v>173</v>
      </c>
      <c r="V14" s="170">
        <v>139</v>
      </c>
      <c r="W14" s="170">
        <v>34</v>
      </c>
    </row>
    <row r="15" spans="1:23" s="42" customFormat="1" ht="18" hidden="1" customHeight="1" outlineLevel="1">
      <c r="A15" s="259" t="s">
        <v>239</v>
      </c>
      <c r="B15" s="260">
        <f>[1]내포신도시인구계획!D27</f>
        <v>10814</v>
      </c>
      <c r="C15" s="260">
        <f>[1]내포신도시인구계획!E27</f>
        <v>36500</v>
      </c>
      <c r="D15" s="260">
        <f>[1]내포신도시인구계획!F27</f>
        <v>58200</v>
      </c>
      <c r="E15" s="260">
        <f>[1]내포신도시인구계획!G27</f>
        <v>58200</v>
      </c>
      <c r="F15" s="260">
        <f>[1]내포신도시인구계획!H27</f>
        <v>58200</v>
      </c>
      <c r="G15" s="261">
        <v>100</v>
      </c>
      <c r="H15" s="261">
        <v>100</v>
      </c>
      <c r="I15" s="261">
        <v>100</v>
      </c>
      <c r="J15" s="261">
        <v>100</v>
      </c>
      <c r="K15" s="261">
        <v>100</v>
      </c>
      <c r="L15" s="262">
        <f>B15*G15/100</f>
        <v>10814</v>
      </c>
      <c r="M15" s="262">
        <f>C15*H15/100</f>
        <v>36500</v>
      </c>
      <c r="N15" s="262">
        <f>D15*I15/100</f>
        <v>58200</v>
      </c>
      <c r="O15" s="262">
        <f>E15*J15/100</f>
        <v>58200</v>
      </c>
      <c r="P15" s="262">
        <f>F15*K15/100</f>
        <v>58200</v>
      </c>
      <c r="Q15" s="263"/>
    </row>
    <row r="16" spans="1:23" s="42" customFormat="1" ht="18" hidden="1" customHeight="1" outlineLevel="1">
      <c r="A16" s="259" t="s">
        <v>0</v>
      </c>
      <c r="B16" s="260">
        <f>SUM(B4:B15)</f>
        <v>96414</v>
      </c>
      <c r="C16" s="260">
        <f>SUM(C4:C15)</f>
        <v>116400</v>
      </c>
      <c r="D16" s="260">
        <f>SUM(D4:D15)</f>
        <v>132800</v>
      </c>
      <c r="E16" s="260">
        <f>SUM(E4:E15)</f>
        <v>132200</v>
      </c>
      <c r="F16" s="260">
        <f>SUM(F4:F15)</f>
        <v>131200</v>
      </c>
      <c r="G16" s="261">
        <f t="shared" ref="G16:K17" si="6">ROUND((L16/B16)*100,1)</f>
        <v>84.7</v>
      </c>
      <c r="H16" s="261">
        <f t="shared" si="6"/>
        <v>92.8</v>
      </c>
      <c r="I16" s="261">
        <f t="shared" si="6"/>
        <v>95.5</v>
      </c>
      <c r="J16" s="261">
        <f t="shared" si="6"/>
        <v>95.8</v>
      </c>
      <c r="K16" s="261">
        <f t="shared" si="6"/>
        <v>95.9</v>
      </c>
      <c r="L16" s="264">
        <f>SUM(L4:L15)</f>
        <v>81627</v>
      </c>
      <c r="M16" s="264">
        <f>SUM(M4:M15)</f>
        <v>108065</v>
      </c>
      <c r="N16" s="264">
        <f>SUM(N4:N15)</f>
        <v>126810</v>
      </c>
      <c r="O16" s="264">
        <f>SUM(O4:O15)</f>
        <v>126650</v>
      </c>
      <c r="P16" s="264">
        <f>SUM(P4:P15)</f>
        <v>125809</v>
      </c>
      <c r="Q16" s="259" t="s">
        <v>566</v>
      </c>
    </row>
    <row r="17" spans="1:17" ht="18" customHeight="1" collapsed="1">
      <c r="A17" s="11" t="s">
        <v>235</v>
      </c>
      <c r="B17" s="48">
        <f>SUM(B4:B14)</f>
        <v>85600</v>
      </c>
      <c r="C17" s="48">
        <f>SUM(C4:C14)</f>
        <v>79900</v>
      </c>
      <c r="D17" s="48">
        <f>SUM(D4:D14)</f>
        <v>74600</v>
      </c>
      <c r="E17" s="48">
        <f>SUM(E4:E14)</f>
        <v>74000</v>
      </c>
      <c r="F17" s="48">
        <f>SUM(F4:F14)</f>
        <v>73000</v>
      </c>
      <c r="G17" s="255">
        <f t="shared" si="6"/>
        <v>82.7</v>
      </c>
      <c r="H17" s="255">
        <f t="shared" si="6"/>
        <v>89.6</v>
      </c>
      <c r="I17" s="255">
        <f t="shared" si="6"/>
        <v>92</v>
      </c>
      <c r="J17" s="255">
        <f t="shared" si="6"/>
        <v>92.5</v>
      </c>
      <c r="K17" s="255">
        <f t="shared" si="6"/>
        <v>92.6</v>
      </c>
      <c r="L17" s="258">
        <f>SUM(L4:L14)</f>
        <v>70813</v>
      </c>
      <c r="M17" s="258">
        <f>SUM(M4:M14)</f>
        <v>71565</v>
      </c>
      <c r="N17" s="258">
        <f>SUM(N4:N14)</f>
        <v>68610</v>
      </c>
      <c r="O17" s="258">
        <f>SUM(O4:O14)</f>
        <v>68450</v>
      </c>
      <c r="P17" s="258">
        <f>SUM(P4:P14)</f>
        <v>67609</v>
      </c>
      <c r="Q17" s="257"/>
    </row>
    <row r="18" spans="1:17" ht="18" customHeight="1">
      <c r="A18" s="51"/>
      <c r="B18" s="250"/>
      <c r="C18" s="250"/>
      <c r="D18" s="250"/>
      <c r="E18" s="250"/>
      <c r="F18" s="250"/>
      <c r="G18" s="251"/>
      <c r="H18" s="251"/>
      <c r="I18" s="251"/>
      <c r="J18" s="251"/>
      <c r="K18" s="251"/>
      <c r="L18" s="252"/>
      <c r="M18" s="252"/>
      <c r="N18" s="252"/>
      <c r="O18" s="252"/>
      <c r="P18" s="252"/>
      <c r="Q18" s="253"/>
    </row>
    <row r="19" spans="1:17" ht="18" customHeight="1">
      <c r="A19" s="265" t="s">
        <v>686</v>
      </c>
      <c r="B19" s="265"/>
      <c r="C19" s="265"/>
      <c r="D19" s="265"/>
      <c r="E19" s="265"/>
      <c r="F19" s="265"/>
      <c r="G19" s="251"/>
      <c r="H19" s="251"/>
      <c r="I19" s="251"/>
      <c r="J19" s="251"/>
      <c r="K19" s="251"/>
      <c r="L19" s="252"/>
      <c r="M19" s="252"/>
      <c r="N19" s="252"/>
      <c r="O19" s="252"/>
      <c r="P19" s="252"/>
      <c r="Q19" s="253"/>
    </row>
    <row r="20" spans="1:17" ht="18" customHeight="1">
      <c r="A20" s="271" t="s">
        <v>544</v>
      </c>
      <c r="B20" s="272" t="s">
        <v>7</v>
      </c>
      <c r="C20" s="272"/>
      <c r="D20" s="272"/>
      <c r="E20" s="272"/>
      <c r="F20" s="272"/>
      <c r="G20" s="271" t="s">
        <v>8</v>
      </c>
      <c r="H20" s="271"/>
      <c r="I20" s="271"/>
      <c r="J20" s="271"/>
      <c r="K20" s="271"/>
      <c r="L20" s="273" t="s">
        <v>1</v>
      </c>
      <c r="M20" s="274"/>
      <c r="N20" s="274"/>
      <c r="O20" s="274"/>
      <c r="P20" s="275"/>
      <c r="Q20" s="271" t="s">
        <v>9</v>
      </c>
    </row>
    <row r="21" spans="1:17" ht="18" customHeight="1">
      <c r="A21" s="271"/>
      <c r="B21" s="254" t="s">
        <v>3</v>
      </c>
      <c r="C21" s="254" t="s">
        <v>4</v>
      </c>
      <c r="D21" s="254" t="s">
        <v>32</v>
      </c>
      <c r="E21" s="254" t="s">
        <v>33</v>
      </c>
      <c r="F21" s="254" t="s">
        <v>34</v>
      </c>
      <c r="G21" s="254" t="s">
        <v>3</v>
      </c>
      <c r="H21" s="254" t="s">
        <v>4</v>
      </c>
      <c r="I21" s="254" t="s">
        <v>32</v>
      </c>
      <c r="J21" s="254" t="s">
        <v>33</v>
      </c>
      <c r="K21" s="254" t="s">
        <v>34</v>
      </c>
      <c r="L21" s="254" t="s">
        <v>3</v>
      </c>
      <c r="M21" s="254" t="s">
        <v>4</v>
      </c>
      <c r="N21" s="254" t="s">
        <v>32</v>
      </c>
      <c r="O21" s="254" t="s">
        <v>33</v>
      </c>
      <c r="P21" s="254" t="s">
        <v>34</v>
      </c>
      <c r="Q21" s="271"/>
    </row>
    <row r="22" spans="1:17" ht="18" customHeight="1">
      <c r="A22" s="11" t="s">
        <v>239</v>
      </c>
      <c r="B22" s="48">
        <f>B15</f>
        <v>10814</v>
      </c>
      <c r="C22" s="48">
        <f t="shared" ref="C22:F22" si="7">C15</f>
        <v>36500</v>
      </c>
      <c r="D22" s="48">
        <f t="shared" si="7"/>
        <v>58200</v>
      </c>
      <c r="E22" s="48">
        <f t="shared" si="7"/>
        <v>58200</v>
      </c>
      <c r="F22" s="48">
        <f t="shared" si="7"/>
        <v>58200</v>
      </c>
      <c r="G22" s="255">
        <v>100</v>
      </c>
      <c r="H22" s="255">
        <v>100</v>
      </c>
      <c r="I22" s="255">
        <v>100</v>
      </c>
      <c r="J22" s="255">
        <v>100</v>
      </c>
      <c r="K22" s="255">
        <v>100</v>
      </c>
      <c r="L22" s="256">
        <f>B22*G22/100</f>
        <v>10814</v>
      </c>
      <c r="M22" s="256">
        <f>C22*H22/100</f>
        <v>36500</v>
      </c>
      <c r="N22" s="256">
        <f>D22*I22/100</f>
        <v>58200</v>
      </c>
      <c r="O22" s="256">
        <f>E22*J22/100</f>
        <v>58200</v>
      </c>
      <c r="P22" s="256">
        <f>F22*K22/100</f>
        <v>58200</v>
      </c>
      <c r="Q22" s="268" t="s">
        <v>549</v>
      </c>
    </row>
    <row r="23" spans="1:17" ht="18" customHeight="1">
      <c r="A23" s="51"/>
      <c r="B23" s="250"/>
      <c r="C23" s="250"/>
      <c r="D23" s="250"/>
      <c r="E23" s="250"/>
      <c r="F23" s="250"/>
      <c r="G23" s="251"/>
      <c r="H23" s="251"/>
      <c r="I23" s="251"/>
      <c r="J23" s="251"/>
      <c r="K23" s="251"/>
      <c r="L23" s="252"/>
      <c r="M23" s="252"/>
      <c r="N23" s="252"/>
      <c r="O23" s="252"/>
      <c r="P23" s="252"/>
      <c r="Q23" s="253"/>
    </row>
    <row r="24" spans="1:17" ht="18" customHeight="1">
      <c r="A24" s="265" t="s">
        <v>687</v>
      </c>
      <c r="B24" s="265"/>
      <c r="C24" s="265"/>
      <c r="D24" s="265"/>
      <c r="E24" s="265"/>
      <c r="F24" s="265"/>
      <c r="G24" s="265"/>
      <c r="H24" s="265"/>
      <c r="I24" s="251"/>
      <c r="J24" s="251"/>
      <c r="K24" s="251"/>
      <c r="L24" s="252"/>
      <c r="M24" s="252"/>
      <c r="N24" s="252"/>
      <c r="O24" s="252"/>
      <c r="P24" s="252"/>
      <c r="Q24" s="253"/>
    </row>
    <row r="25" spans="1:17" ht="18" customHeight="1">
      <c r="A25" s="271" t="s">
        <v>544</v>
      </c>
      <c r="B25" s="272" t="s">
        <v>7</v>
      </c>
      <c r="C25" s="272"/>
      <c r="D25" s="272"/>
      <c r="E25" s="272"/>
      <c r="F25" s="272"/>
      <c r="G25" s="271" t="s">
        <v>8</v>
      </c>
      <c r="H25" s="271"/>
      <c r="I25" s="271"/>
      <c r="J25" s="271"/>
      <c r="K25" s="271"/>
      <c r="L25" s="273" t="s">
        <v>1</v>
      </c>
      <c r="M25" s="274"/>
      <c r="N25" s="274"/>
      <c r="O25" s="274"/>
      <c r="P25" s="275"/>
      <c r="Q25" s="271" t="s">
        <v>9</v>
      </c>
    </row>
    <row r="26" spans="1:17" ht="18" customHeight="1">
      <c r="A26" s="271"/>
      <c r="B26" s="254" t="s">
        <v>3</v>
      </c>
      <c r="C26" s="254" t="s">
        <v>4</v>
      </c>
      <c r="D26" s="254" t="s">
        <v>32</v>
      </c>
      <c r="E26" s="254" t="s">
        <v>33</v>
      </c>
      <c r="F26" s="254" t="s">
        <v>34</v>
      </c>
      <c r="G26" s="254" t="s">
        <v>3</v>
      </c>
      <c r="H26" s="254" t="s">
        <v>4</v>
      </c>
      <c r="I26" s="254" t="s">
        <v>32</v>
      </c>
      <c r="J26" s="254" t="s">
        <v>33</v>
      </c>
      <c r="K26" s="254" t="s">
        <v>34</v>
      </c>
      <c r="L26" s="254" t="s">
        <v>3</v>
      </c>
      <c r="M26" s="254" t="s">
        <v>4</v>
      </c>
      <c r="N26" s="254" t="s">
        <v>32</v>
      </c>
      <c r="O26" s="254" t="s">
        <v>33</v>
      </c>
      <c r="P26" s="254" t="s">
        <v>34</v>
      </c>
      <c r="Q26" s="271"/>
    </row>
    <row r="27" spans="1:17" ht="18" customHeight="1">
      <c r="A27" s="11" t="s">
        <v>549</v>
      </c>
      <c r="B27" s="48">
        <f>B16</f>
        <v>96414</v>
      </c>
      <c r="C27" s="48">
        <f t="shared" ref="C27:P27" si="8">C16</f>
        <v>116400</v>
      </c>
      <c r="D27" s="48">
        <f t="shared" si="8"/>
        <v>132800</v>
      </c>
      <c r="E27" s="48">
        <f t="shared" si="8"/>
        <v>132200</v>
      </c>
      <c r="F27" s="48">
        <f t="shared" si="8"/>
        <v>131200</v>
      </c>
      <c r="G27" s="267">
        <f t="shared" si="8"/>
        <v>84.7</v>
      </c>
      <c r="H27" s="267">
        <f t="shared" si="8"/>
        <v>92.8</v>
      </c>
      <c r="I27" s="267">
        <f t="shared" si="8"/>
        <v>95.5</v>
      </c>
      <c r="J27" s="267">
        <f t="shared" si="8"/>
        <v>95.8</v>
      </c>
      <c r="K27" s="267">
        <f>K16</f>
        <v>95.9</v>
      </c>
      <c r="L27" s="48">
        <f t="shared" si="8"/>
        <v>81627</v>
      </c>
      <c r="M27" s="48">
        <f t="shared" si="8"/>
        <v>108065</v>
      </c>
      <c r="N27" s="48">
        <f t="shared" si="8"/>
        <v>126810</v>
      </c>
      <c r="O27" s="48">
        <f t="shared" si="8"/>
        <v>126650</v>
      </c>
      <c r="P27" s="48">
        <f t="shared" si="8"/>
        <v>125809</v>
      </c>
      <c r="Q27" s="257"/>
    </row>
    <row r="28" spans="1:17" ht="18" customHeight="1">
      <c r="A28" s="51"/>
      <c r="B28" s="250"/>
      <c r="C28" s="250"/>
      <c r="D28" s="250"/>
      <c r="E28" s="250"/>
      <c r="F28" s="250"/>
      <c r="G28" s="251"/>
      <c r="H28" s="251"/>
      <c r="I28" s="251"/>
      <c r="J28" s="251"/>
      <c r="K28" s="251"/>
      <c r="L28" s="252"/>
      <c r="M28" s="252"/>
      <c r="N28" s="252"/>
      <c r="O28" s="252"/>
      <c r="P28" s="252"/>
      <c r="Q28" s="253"/>
    </row>
    <row r="29" spans="1:17" ht="18" customHeight="1">
      <c r="A29" s="51"/>
      <c r="B29" s="250"/>
      <c r="C29" s="250"/>
      <c r="D29" s="250"/>
      <c r="E29" s="250"/>
      <c r="F29" s="250"/>
      <c r="G29" s="251"/>
      <c r="H29" s="251"/>
      <c r="I29" s="251"/>
      <c r="J29" s="251"/>
      <c r="K29" s="251"/>
      <c r="L29" s="252"/>
      <c r="M29" s="252"/>
      <c r="N29" s="252"/>
      <c r="O29" s="252"/>
      <c r="P29" s="252"/>
      <c r="Q29" s="253"/>
    </row>
    <row r="30" spans="1:17" ht="18" customHeight="1">
      <c r="L30" s="201">
        <f>ROUNDUP(B17*G17/100,0)</f>
        <v>70792</v>
      </c>
      <c r="M30" s="201">
        <f>ROUNDUP(C17*H17/100,0)</f>
        <v>71591</v>
      </c>
      <c r="N30" s="201">
        <f>ROUNDUP(D17*I17/100,0)</f>
        <v>68632</v>
      </c>
      <c r="O30" s="201">
        <f>ROUNDUP(E17*J17/100,0)</f>
        <v>68450</v>
      </c>
      <c r="P30" s="201">
        <f>ROUNDUP(F17*K17/100,0)</f>
        <v>67598</v>
      </c>
    </row>
    <row r="31" spans="1:17" ht="18" customHeight="1">
      <c r="L31" s="202">
        <f>L17-L30</f>
        <v>21</v>
      </c>
      <c r="M31" s="202">
        <f>M17-M30</f>
        <v>-26</v>
      </c>
      <c r="N31" s="202">
        <f>N17-N30</f>
        <v>-22</v>
      </c>
      <c r="O31" s="202">
        <f>O17-O30</f>
        <v>0</v>
      </c>
      <c r="P31" s="202">
        <f>P17-P30</f>
        <v>11</v>
      </c>
    </row>
    <row r="32" spans="1:17" ht="18" customHeight="1">
      <c r="G32" s="199"/>
      <c r="H32" s="47"/>
      <c r="I32" s="47"/>
      <c r="J32" s="47"/>
      <c r="K32" s="47"/>
    </row>
    <row r="33" spans="4:17" ht="18" customHeight="1">
      <c r="G33" s="47"/>
      <c r="H33" s="47"/>
      <c r="I33" s="47"/>
      <c r="J33" s="47"/>
      <c r="K33" s="47"/>
      <c r="N33" s="45">
        <f>C10*H10/100</f>
        <v>2188.1999999999998</v>
      </c>
      <c r="O33" s="45">
        <f>D10*I10/100</f>
        <v>2062.1999999999998</v>
      </c>
      <c r="P33" s="45">
        <f>E10*J10/100</f>
        <v>1967.28</v>
      </c>
      <c r="Q33" s="45">
        <f>F10*K10/100</f>
        <v>1902.0130000000001</v>
      </c>
    </row>
    <row r="34" spans="4:17" ht="18" customHeight="1">
      <c r="D34" s="43"/>
      <c r="F34" s="197">
        <v>0.96400000000000008</v>
      </c>
      <c r="G34" s="47">
        <f t="shared" ref="G34:G44" si="9">B4*F34</f>
        <v>41260.164000000004</v>
      </c>
      <c r="H34" s="3">
        <v>40769</v>
      </c>
      <c r="I34" s="200">
        <f>H34-G34</f>
        <v>-491.16400000000431</v>
      </c>
      <c r="J34" s="47"/>
      <c r="K34" s="47">
        <f t="shared" ref="K34:K44" si="10">H34-L4</f>
        <v>-286</v>
      </c>
    </row>
    <row r="35" spans="4:17" ht="18" customHeight="1">
      <c r="D35" s="43"/>
      <c r="F35" s="197">
        <v>0.97400000000000009</v>
      </c>
      <c r="G35" s="47">
        <f t="shared" si="9"/>
        <v>10276.674000000001</v>
      </c>
      <c r="H35" s="3">
        <v>9987</v>
      </c>
      <c r="I35" s="200">
        <f t="shared" ref="I35:I44" si="11">H35-G35</f>
        <v>-289.67400000000089</v>
      </c>
      <c r="J35" s="47"/>
      <c r="K35" s="47">
        <f t="shared" si="10"/>
        <v>292</v>
      </c>
    </row>
    <row r="36" spans="4:17" ht="18" customHeight="1">
      <c r="D36" s="43"/>
      <c r="F36" s="197">
        <v>0.95400000000000007</v>
      </c>
      <c r="G36" s="47">
        <f t="shared" si="9"/>
        <v>4124.1420000000007</v>
      </c>
      <c r="H36" s="3">
        <v>3983</v>
      </c>
      <c r="I36" s="200">
        <f t="shared" si="11"/>
        <v>-141.14200000000073</v>
      </c>
      <c r="J36" s="47"/>
      <c r="K36" s="47">
        <f t="shared" si="10"/>
        <v>687</v>
      </c>
    </row>
    <row r="37" spans="4:17" ht="18" customHeight="1">
      <c r="D37" s="43"/>
      <c r="F37" s="197">
        <v>0.24600000000000002</v>
      </c>
      <c r="G37" s="47">
        <f t="shared" si="9"/>
        <v>938.7360000000001</v>
      </c>
      <c r="H37" s="3">
        <v>913</v>
      </c>
      <c r="I37" s="200">
        <f t="shared" si="11"/>
        <v>-25.736000000000104</v>
      </c>
      <c r="J37" s="47"/>
      <c r="K37" s="47">
        <f t="shared" si="10"/>
        <v>-1902</v>
      </c>
    </row>
    <row r="38" spans="4:17" ht="18" customHeight="1">
      <c r="D38" s="43"/>
      <c r="F38" s="197">
        <v>0.77900000000000003</v>
      </c>
      <c r="G38" s="47">
        <f t="shared" si="9"/>
        <v>2784.9250000000002</v>
      </c>
      <c r="H38" s="3">
        <v>2747</v>
      </c>
      <c r="I38" s="200">
        <f t="shared" si="11"/>
        <v>-37.925000000000182</v>
      </c>
      <c r="J38" s="47"/>
      <c r="K38" s="47">
        <f t="shared" si="10"/>
        <v>229</v>
      </c>
    </row>
    <row r="39" spans="4:17" ht="18" customHeight="1">
      <c r="D39" s="43"/>
      <c r="F39" s="197">
        <v>0.44700000000000001</v>
      </c>
      <c r="G39" s="47">
        <f t="shared" si="9"/>
        <v>1497.45</v>
      </c>
      <c r="H39" s="3">
        <v>1446</v>
      </c>
      <c r="I39" s="200">
        <f t="shared" si="11"/>
        <v>-51.450000000000045</v>
      </c>
      <c r="J39" s="47"/>
      <c r="K39" s="47">
        <f t="shared" si="10"/>
        <v>106</v>
      </c>
    </row>
    <row r="40" spans="4:17" ht="18" customHeight="1">
      <c r="D40" s="43"/>
      <c r="F40" s="197">
        <v>1</v>
      </c>
      <c r="G40" s="47">
        <f t="shared" si="9"/>
        <v>2793</v>
      </c>
      <c r="H40" s="3">
        <v>2628</v>
      </c>
      <c r="I40" s="200">
        <f t="shared" si="11"/>
        <v>-165</v>
      </c>
      <c r="J40" s="47"/>
      <c r="K40" s="47">
        <f t="shared" si="10"/>
        <v>419</v>
      </c>
    </row>
    <row r="41" spans="4:17" ht="18" customHeight="1">
      <c r="D41" s="43"/>
      <c r="F41" s="197">
        <v>0.72599999999999998</v>
      </c>
      <c r="G41" s="47">
        <f t="shared" si="9"/>
        <v>1772.1659999999999</v>
      </c>
      <c r="H41" s="3">
        <v>1698</v>
      </c>
      <c r="I41" s="200">
        <f t="shared" si="11"/>
        <v>-74.16599999999994</v>
      </c>
      <c r="J41" s="47"/>
      <c r="K41" s="47">
        <f t="shared" si="10"/>
        <v>-225</v>
      </c>
    </row>
    <row r="42" spans="4:17" ht="18" customHeight="1">
      <c r="D42" s="43"/>
      <c r="F42" s="197">
        <v>0.84200000000000008</v>
      </c>
      <c r="G42" s="47">
        <f t="shared" si="9"/>
        <v>3054.7760000000003</v>
      </c>
      <c r="H42" s="3">
        <v>3018</v>
      </c>
      <c r="I42" s="200">
        <f t="shared" si="11"/>
        <v>-36.776000000000295</v>
      </c>
      <c r="J42" s="47"/>
      <c r="K42" s="47">
        <f t="shared" si="10"/>
        <v>657</v>
      </c>
    </row>
    <row r="43" spans="4:17" ht="18" customHeight="1">
      <c r="D43" s="196"/>
      <c r="F43" s="198">
        <v>0.72900000000000009</v>
      </c>
      <c r="G43" s="47">
        <f t="shared" si="9"/>
        <v>2940.0570000000002</v>
      </c>
      <c r="H43" s="3">
        <v>2821</v>
      </c>
      <c r="I43" s="200">
        <f t="shared" si="11"/>
        <v>-119.05700000000024</v>
      </c>
      <c r="K43" s="47">
        <f t="shared" si="10"/>
        <v>847</v>
      </c>
    </row>
    <row r="44" spans="4:17" ht="18" customHeight="1">
      <c r="D44" s="196"/>
      <c r="F44" s="198">
        <v>0.27800000000000002</v>
      </c>
      <c r="G44" s="47">
        <f t="shared" si="9"/>
        <v>1192.3420000000001</v>
      </c>
      <c r="H44" s="3">
        <v>1145</v>
      </c>
      <c r="I44" s="200">
        <f t="shared" si="11"/>
        <v>-47.342000000000098</v>
      </c>
      <c r="K44" s="47">
        <f t="shared" si="10"/>
        <v>-482</v>
      </c>
    </row>
    <row r="45" spans="4:17" ht="18" customHeight="1">
      <c r="G45" s="47"/>
    </row>
    <row r="46" spans="4:17" ht="18" customHeight="1">
      <c r="G46" s="47"/>
    </row>
    <row r="47" spans="4:17" ht="18" customHeight="1"/>
    <row r="48" spans="4:17" ht="18" customHeight="1"/>
    <row r="49" spans="17:17" ht="18" customHeight="1">
      <c r="Q49" s="39"/>
    </row>
    <row r="50" spans="17:17" ht="18" customHeight="1">
      <c r="Q50" s="39"/>
    </row>
    <row r="51" spans="17:17" ht="18" customHeight="1">
      <c r="Q51" s="39"/>
    </row>
    <row r="52" spans="17:17" ht="18" customHeight="1">
      <c r="Q52" s="39"/>
    </row>
    <row r="53" spans="17:17" ht="18" customHeight="1">
      <c r="Q53" s="39"/>
    </row>
    <row r="54" spans="17:17" ht="18" customHeight="1">
      <c r="Q54" s="39"/>
    </row>
    <row r="55" spans="17:17">
      <c r="Q55" s="39"/>
    </row>
    <row r="56" spans="17:17">
      <c r="Q56" s="39"/>
    </row>
    <row r="57" spans="17:17">
      <c r="Q57" s="39"/>
    </row>
    <row r="58" spans="17:17">
      <c r="Q58" s="39"/>
    </row>
    <row r="59" spans="17:17">
      <c r="Q59" s="39"/>
    </row>
    <row r="60" spans="17:17">
      <c r="Q60" s="39"/>
    </row>
    <row r="61" spans="17:17">
      <c r="Q61" s="39"/>
    </row>
    <row r="62" spans="17:17">
      <c r="Q62" s="39"/>
    </row>
  </sheetData>
  <mergeCells count="29">
    <mergeCell ref="S14:T14"/>
    <mergeCell ref="S1:T2"/>
    <mergeCell ref="S12:T12"/>
    <mergeCell ref="S13:T13"/>
    <mergeCell ref="U1:W1"/>
    <mergeCell ref="S3:T3"/>
    <mergeCell ref="S8:T8"/>
    <mergeCell ref="S9:T9"/>
    <mergeCell ref="S10:T10"/>
    <mergeCell ref="S11:T11"/>
    <mergeCell ref="S6:T6"/>
    <mergeCell ref="S7:T7"/>
    <mergeCell ref="G2:K2"/>
    <mergeCell ref="A2:A3"/>
    <mergeCell ref="B2:F2"/>
    <mergeCell ref="S4:T4"/>
    <mergeCell ref="S5:T5"/>
    <mergeCell ref="L2:P2"/>
    <mergeCell ref="Q2:Q3"/>
    <mergeCell ref="A25:A26"/>
    <mergeCell ref="B25:F25"/>
    <mergeCell ref="G25:K25"/>
    <mergeCell ref="L25:P25"/>
    <mergeCell ref="Q25:Q26"/>
    <mergeCell ref="A20:A21"/>
    <mergeCell ref="B20:F20"/>
    <mergeCell ref="G20:K20"/>
    <mergeCell ref="L20:P20"/>
    <mergeCell ref="Q20:Q2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J91"/>
  <sheetViews>
    <sheetView view="pageBreakPreview" topLeftCell="A37" zoomScaleSheetLayoutView="100" workbookViewId="0">
      <selection activeCell="E58" sqref="E58:H58"/>
    </sheetView>
  </sheetViews>
  <sheetFormatPr defaultRowHeight="12" outlineLevelCol="1"/>
  <cols>
    <col min="1" max="1" width="7.21875" style="2" customWidth="1"/>
    <col min="2" max="2" width="2.6640625" style="2" customWidth="1" outlineLevel="1"/>
    <col min="3" max="3" width="6.33203125" style="2" customWidth="1"/>
    <col min="4" max="8" width="6.6640625" style="213" customWidth="1"/>
    <col min="9" max="13" width="5.5546875" style="214" customWidth="1"/>
    <col min="14" max="18" width="6.6640625" style="214" customWidth="1"/>
    <col min="19" max="22" width="5.5546875" style="2" hidden="1" customWidth="1"/>
    <col min="23" max="26" width="6.6640625" style="2" hidden="1" customWidth="1"/>
    <col min="27" max="28" width="11.109375" style="2" hidden="1" customWidth="1"/>
    <col min="29" max="29" width="11.44140625" style="2" hidden="1" customWidth="1"/>
    <col min="30" max="32" width="8.88671875" style="2" customWidth="1"/>
    <col min="33" max="34" width="8.88671875" style="2"/>
    <col min="35" max="35" width="20.77734375" style="2" customWidth="1"/>
    <col min="36" max="16384" width="8.88671875" style="2"/>
  </cols>
  <sheetData>
    <row r="1" spans="1:36" ht="23.25" customHeight="1">
      <c r="A1" s="292" t="s">
        <v>160</v>
      </c>
      <c r="B1" s="292"/>
      <c r="C1" s="292"/>
      <c r="D1" s="292"/>
      <c r="E1" s="292"/>
      <c r="F1" s="292"/>
      <c r="G1" s="292"/>
      <c r="H1" s="29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36" ht="18.75" customHeight="1">
      <c r="A2" s="276" t="s">
        <v>5</v>
      </c>
      <c r="B2" s="1">
        <v>1</v>
      </c>
      <c r="C2" s="276" t="s">
        <v>6</v>
      </c>
      <c r="D2" s="277" t="s">
        <v>7</v>
      </c>
      <c r="E2" s="277"/>
      <c r="F2" s="277"/>
      <c r="G2" s="277"/>
      <c r="H2" s="277"/>
      <c r="I2" s="276" t="s">
        <v>8</v>
      </c>
      <c r="J2" s="276"/>
      <c r="K2" s="276"/>
      <c r="L2" s="276"/>
      <c r="M2" s="276"/>
      <c r="N2" s="280" t="s">
        <v>1</v>
      </c>
      <c r="O2" s="281"/>
      <c r="P2" s="281"/>
      <c r="Q2" s="281"/>
      <c r="R2" s="282"/>
      <c r="S2" s="276" t="s">
        <v>13</v>
      </c>
      <c r="T2" s="276"/>
      <c r="U2" s="276"/>
      <c r="V2" s="276"/>
      <c r="W2" s="276" t="s">
        <v>14</v>
      </c>
      <c r="X2" s="276"/>
      <c r="Y2" s="276"/>
      <c r="Z2" s="276"/>
      <c r="AA2" s="293" t="s">
        <v>241</v>
      </c>
      <c r="AB2" s="293" t="s">
        <v>15</v>
      </c>
      <c r="AC2" s="276" t="s">
        <v>9</v>
      </c>
    </row>
    <row r="3" spans="1:36" ht="18.75" customHeight="1">
      <c r="A3" s="276"/>
      <c r="B3" s="1">
        <v>1</v>
      </c>
      <c r="C3" s="276"/>
      <c r="D3" s="4" t="s">
        <v>3</v>
      </c>
      <c r="E3" s="4" t="s">
        <v>4</v>
      </c>
      <c r="F3" s="4" t="s">
        <v>32</v>
      </c>
      <c r="G3" s="4" t="s">
        <v>33</v>
      </c>
      <c r="H3" s="4" t="s">
        <v>34</v>
      </c>
      <c r="I3" s="4" t="s">
        <v>3</v>
      </c>
      <c r="J3" s="4" t="s">
        <v>4</v>
      </c>
      <c r="K3" s="4" t="s">
        <v>32</v>
      </c>
      <c r="L3" s="4" t="s">
        <v>33</v>
      </c>
      <c r="M3" s="4" t="s">
        <v>34</v>
      </c>
      <c r="N3" s="4" t="s">
        <v>3</v>
      </c>
      <c r="O3" s="4" t="s">
        <v>4</v>
      </c>
      <c r="P3" s="4" t="s">
        <v>32</v>
      </c>
      <c r="Q3" s="4" t="s">
        <v>33</v>
      </c>
      <c r="R3" s="4" t="s">
        <v>34</v>
      </c>
      <c r="S3" s="4" t="s">
        <v>4</v>
      </c>
      <c r="T3" s="4" t="s">
        <v>32</v>
      </c>
      <c r="U3" s="4" t="s">
        <v>33</v>
      </c>
      <c r="V3" s="4" t="s">
        <v>34</v>
      </c>
      <c r="W3" s="4" t="s">
        <v>4</v>
      </c>
      <c r="X3" s="4" t="s">
        <v>32</v>
      </c>
      <c r="Y3" s="4" t="s">
        <v>33</v>
      </c>
      <c r="Z3" s="4" t="s">
        <v>34</v>
      </c>
      <c r="AA3" s="276"/>
      <c r="AB3" s="276"/>
      <c r="AC3" s="276"/>
    </row>
    <row r="4" spans="1:36" ht="18" customHeight="1">
      <c r="A4" s="276" t="s">
        <v>159</v>
      </c>
      <c r="B4" s="1">
        <v>1</v>
      </c>
      <c r="C4" s="8" t="s">
        <v>146</v>
      </c>
      <c r="D4" s="220">
        <f>SUM(D5:D7)</f>
        <v>509</v>
      </c>
      <c r="E4" s="220">
        <f>SUM(E5:E7)</f>
        <v>481</v>
      </c>
      <c r="F4" s="220">
        <f>SUM(F5:F7)</f>
        <v>453</v>
      </c>
      <c r="G4" s="220">
        <f>SUM(G5:G7)</f>
        <v>433</v>
      </c>
      <c r="H4" s="220">
        <f>SUM(H5:H7)</f>
        <v>418</v>
      </c>
      <c r="I4" s="204">
        <f>ROUND(N4/D4,2)</f>
        <v>0.9</v>
      </c>
      <c r="J4" s="204">
        <f>ROUND(O4/E4,2)</f>
        <v>0.9</v>
      </c>
      <c r="K4" s="204">
        <f>ROUND(P4/F4,2)</f>
        <v>0.9</v>
      </c>
      <c r="L4" s="204">
        <f>ROUND(Q4/G4,2)</f>
        <v>0.9</v>
      </c>
      <c r="M4" s="204">
        <f>ROUND(R4/H4,2)</f>
        <v>0.9</v>
      </c>
      <c r="N4" s="203">
        <f>SUM(N5:N7)</f>
        <v>458</v>
      </c>
      <c r="O4" s="203">
        <f>SUM(O5:O7)</f>
        <v>434</v>
      </c>
      <c r="P4" s="203">
        <f>SUM(P5:P7)</f>
        <v>408</v>
      </c>
      <c r="Q4" s="203">
        <f>SUM(Q5:Q7)</f>
        <v>390</v>
      </c>
      <c r="R4" s="203">
        <f>SUM(R5:R7)</f>
        <v>376</v>
      </c>
      <c r="S4" s="13"/>
      <c r="T4" s="13"/>
      <c r="U4" s="13"/>
      <c r="V4" s="13"/>
      <c r="W4" s="13"/>
      <c r="X4" s="13"/>
      <c r="Y4" s="13"/>
      <c r="Z4" s="13"/>
      <c r="AA4" s="13" t="s">
        <v>223</v>
      </c>
      <c r="AB4" s="49" t="s">
        <v>224</v>
      </c>
      <c r="AC4" s="1"/>
    </row>
    <row r="5" spans="1:36" ht="18" customHeight="1">
      <c r="A5" s="276"/>
      <c r="B5" s="230">
        <v>2</v>
      </c>
      <c r="C5" s="233" t="s">
        <v>481</v>
      </c>
      <c r="D5" s="243">
        <f>정리!P361</f>
        <v>96</v>
      </c>
      <c r="E5" s="234">
        <f>ROUND(($D5/$D$43)*E$58,0)</f>
        <v>91</v>
      </c>
      <c r="F5" s="234">
        <f t="shared" ref="F5:H23" si="0">ROUND(($D5/$D$43)*F$58,0)</f>
        <v>85</v>
      </c>
      <c r="G5" s="234">
        <f t="shared" si="0"/>
        <v>82</v>
      </c>
      <c r="H5" s="234">
        <f t="shared" si="0"/>
        <v>79</v>
      </c>
      <c r="I5" s="236">
        <v>90</v>
      </c>
      <c r="J5" s="236">
        <v>90</v>
      </c>
      <c r="K5" s="236">
        <v>90</v>
      </c>
      <c r="L5" s="236">
        <v>90</v>
      </c>
      <c r="M5" s="236">
        <v>90</v>
      </c>
      <c r="N5" s="234">
        <f t="shared" ref="N5:R7" si="1">ROUND(D5*I5/100,0)</f>
        <v>86</v>
      </c>
      <c r="O5" s="234">
        <f t="shared" si="1"/>
        <v>82</v>
      </c>
      <c r="P5" s="234">
        <f t="shared" si="1"/>
        <v>77</v>
      </c>
      <c r="Q5" s="234">
        <f t="shared" si="1"/>
        <v>74</v>
      </c>
      <c r="R5" s="234">
        <f t="shared" si="1"/>
        <v>71</v>
      </c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5"/>
    </row>
    <row r="6" spans="1:36" ht="18" customHeight="1">
      <c r="A6" s="276"/>
      <c r="B6" s="230">
        <v>2</v>
      </c>
      <c r="C6" s="233" t="s">
        <v>482</v>
      </c>
      <c r="D6" s="243">
        <f>정리!P362</f>
        <v>291</v>
      </c>
      <c r="E6" s="234">
        <f>ROUND(($D6/$D$43)*E$58,0)</f>
        <v>275</v>
      </c>
      <c r="F6" s="234">
        <f t="shared" si="0"/>
        <v>259</v>
      </c>
      <c r="G6" s="234">
        <f t="shared" si="0"/>
        <v>247</v>
      </c>
      <c r="H6" s="234">
        <f t="shared" si="0"/>
        <v>239</v>
      </c>
      <c r="I6" s="236">
        <v>90</v>
      </c>
      <c r="J6" s="236">
        <v>90</v>
      </c>
      <c r="K6" s="236">
        <v>90</v>
      </c>
      <c r="L6" s="236">
        <v>90</v>
      </c>
      <c r="M6" s="236">
        <v>90</v>
      </c>
      <c r="N6" s="234">
        <f t="shared" si="1"/>
        <v>262</v>
      </c>
      <c r="O6" s="234">
        <f t="shared" si="1"/>
        <v>248</v>
      </c>
      <c r="P6" s="234">
        <f t="shared" si="1"/>
        <v>233</v>
      </c>
      <c r="Q6" s="234">
        <f t="shared" si="1"/>
        <v>222</v>
      </c>
      <c r="R6" s="234">
        <f t="shared" si="1"/>
        <v>215</v>
      </c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5"/>
    </row>
    <row r="7" spans="1:36" ht="18" customHeight="1">
      <c r="A7" s="276"/>
      <c r="B7" s="230">
        <v>2</v>
      </c>
      <c r="C7" s="233" t="s">
        <v>483</v>
      </c>
      <c r="D7" s="243">
        <f>정리!P363</f>
        <v>122</v>
      </c>
      <c r="E7" s="234">
        <f>ROUND(($D7/$D$43)*E$58,0)</f>
        <v>115</v>
      </c>
      <c r="F7" s="234">
        <f t="shared" si="0"/>
        <v>109</v>
      </c>
      <c r="G7" s="234">
        <f t="shared" si="0"/>
        <v>104</v>
      </c>
      <c r="H7" s="234">
        <f t="shared" si="0"/>
        <v>100</v>
      </c>
      <c r="I7" s="236">
        <v>90</v>
      </c>
      <c r="J7" s="236">
        <v>90</v>
      </c>
      <c r="K7" s="236">
        <v>90</v>
      </c>
      <c r="L7" s="236">
        <v>90</v>
      </c>
      <c r="M7" s="236">
        <v>90</v>
      </c>
      <c r="N7" s="234">
        <f t="shared" si="1"/>
        <v>110</v>
      </c>
      <c r="O7" s="234">
        <f t="shared" si="1"/>
        <v>104</v>
      </c>
      <c r="P7" s="234">
        <f t="shared" si="1"/>
        <v>98</v>
      </c>
      <c r="Q7" s="234">
        <f t="shared" si="1"/>
        <v>94</v>
      </c>
      <c r="R7" s="234">
        <f t="shared" si="1"/>
        <v>90</v>
      </c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5"/>
    </row>
    <row r="8" spans="1:36" ht="18" customHeight="1">
      <c r="A8" s="276"/>
      <c r="B8" s="1">
        <v>1</v>
      </c>
      <c r="C8" s="8" t="s">
        <v>147</v>
      </c>
      <c r="D8" s="220">
        <f>SUM(D9:D10)</f>
        <v>190</v>
      </c>
      <c r="E8" s="220">
        <f>SUM(E9:E10)</f>
        <v>179</v>
      </c>
      <c r="F8" s="220">
        <f>SUM(F9:F10)</f>
        <v>169</v>
      </c>
      <c r="G8" s="220">
        <f>SUM(G9:G10)</f>
        <v>161</v>
      </c>
      <c r="H8" s="220">
        <f>SUM(H9:H10)</f>
        <v>156</v>
      </c>
      <c r="I8" s="204">
        <f>ROUND(N8/D8,2)</f>
        <v>0</v>
      </c>
      <c r="J8" s="204">
        <f>ROUND(O8/E8,2)</f>
        <v>0</v>
      </c>
      <c r="K8" s="204">
        <f>ROUND(P8/F8,2)</f>
        <v>0.85</v>
      </c>
      <c r="L8" s="204">
        <f>ROUND(Q8/G8,2)</f>
        <v>0.85</v>
      </c>
      <c r="M8" s="204">
        <f>ROUND(R8/H8,2)</f>
        <v>0.85</v>
      </c>
      <c r="N8" s="203">
        <f>SUM(N9:N10)</f>
        <v>0</v>
      </c>
      <c r="O8" s="203">
        <f>SUM(O9:O10)</f>
        <v>0</v>
      </c>
      <c r="P8" s="203">
        <f>SUM(P9:P10)</f>
        <v>144</v>
      </c>
      <c r="Q8" s="203">
        <f>SUM(Q9:Q10)</f>
        <v>137</v>
      </c>
      <c r="R8" s="203">
        <f>SUM(R9:R10)</f>
        <v>133</v>
      </c>
      <c r="S8" s="13"/>
      <c r="T8" s="13"/>
      <c r="U8" s="13"/>
      <c r="V8" s="13"/>
      <c r="W8" s="13"/>
      <c r="X8" s="13"/>
      <c r="Y8" s="13"/>
      <c r="Z8" s="13"/>
      <c r="AA8" s="13" t="s">
        <v>223</v>
      </c>
      <c r="AB8" s="49" t="s">
        <v>224</v>
      </c>
      <c r="AC8" s="1"/>
    </row>
    <row r="9" spans="1:36" ht="18" customHeight="1">
      <c r="A9" s="276"/>
      <c r="B9" s="230">
        <v>2</v>
      </c>
      <c r="C9" s="233" t="s">
        <v>484</v>
      </c>
      <c r="D9" s="243">
        <f>정리!P365</f>
        <v>124</v>
      </c>
      <c r="E9" s="234">
        <f>ROUND(($D9/$D$43)*E$58,0)</f>
        <v>117</v>
      </c>
      <c r="F9" s="234">
        <f t="shared" si="0"/>
        <v>110</v>
      </c>
      <c r="G9" s="234">
        <f t="shared" si="0"/>
        <v>105</v>
      </c>
      <c r="H9" s="234">
        <f t="shared" si="0"/>
        <v>102</v>
      </c>
      <c r="I9" s="236">
        <v>0</v>
      </c>
      <c r="J9" s="236">
        <v>0</v>
      </c>
      <c r="K9" s="236">
        <v>85</v>
      </c>
      <c r="L9" s="236">
        <v>85</v>
      </c>
      <c r="M9" s="236">
        <v>85</v>
      </c>
      <c r="N9" s="234">
        <f t="shared" ref="N9:R10" si="2">ROUND(D9*I9/100,0)</f>
        <v>0</v>
      </c>
      <c r="O9" s="234">
        <f t="shared" si="2"/>
        <v>0</v>
      </c>
      <c r="P9" s="234">
        <f t="shared" si="2"/>
        <v>94</v>
      </c>
      <c r="Q9" s="234">
        <f t="shared" si="2"/>
        <v>89</v>
      </c>
      <c r="R9" s="234">
        <f t="shared" si="2"/>
        <v>87</v>
      </c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5"/>
      <c r="AD9" s="2" t="s">
        <v>568</v>
      </c>
      <c r="AE9" s="2" t="s">
        <v>624</v>
      </c>
      <c r="AI9" s="2" t="s">
        <v>670</v>
      </c>
      <c r="AJ9" s="2" t="s">
        <v>661</v>
      </c>
    </row>
    <row r="10" spans="1:36" ht="18" customHeight="1">
      <c r="A10" s="276"/>
      <c r="B10" s="230">
        <v>2</v>
      </c>
      <c r="C10" s="233" t="s">
        <v>485</v>
      </c>
      <c r="D10" s="243">
        <f>정리!P366</f>
        <v>66</v>
      </c>
      <c r="E10" s="234">
        <f>ROUND(($D10/$D$43)*E$58,0)</f>
        <v>62</v>
      </c>
      <c r="F10" s="234">
        <f t="shared" si="0"/>
        <v>59</v>
      </c>
      <c r="G10" s="234">
        <f t="shared" si="0"/>
        <v>56</v>
      </c>
      <c r="H10" s="234">
        <f t="shared" si="0"/>
        <v>54</v>
      </c>
      <c r="I10" s="236">
        <v>0</v>
      </c>
      <c r="J10" s="236">
        <v>0</v>
      </c>
      <c r="K10" s="236">
        <v>85</v>
      </c>
      <c r="L10" s="236">
        <v>85</v>
      </c>
      <c r="M10" s="236">
        <v>85</v>
      </c>
      <c r="N10" s="234">
        <f t="shared" si="2"/>
        <v>0</v>
      </c>
      <c r="O10" s="234">
        <f t="shared" si="2"/>
        <v>0</v>
      </c>
      <c r="P10" s="234">
        <f t="shared" si="2"/>
        <v>50</v>
      </c>
      <c r="Q10" s="234">
        <f t="shared" si="2"/>
        <v>48</v>
      </c>
      <c r="R10" s="234">
        <f t="shared" si="2"/>
        <v>46</v>
      </c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5"/>
      <c r="AD10" s="2" t="s">
        <v>567</v>
      </c>
      <c r="AE10" s="2" t="s">
        <v>625</v>
      </c>
      <c r="AI10" s="2" t="s">
        <v>670</v>
      </c>
      <c r="AJ10" s="2" t="s">
        <v>661</v>
      </c>
    </row>
    <row r="11" spans="1:36" ht="18" customHeight="1">
      <c r="A11" s="276"/>
      <c r="B11" s="1">
        <v>1</v>
      </c>
      <c r="C11" s="8" t="s">
        <v>148</v>
      </c>
      <c r="D11" s="220">
        <f>SUM(D12:D15)</f>
        <v>499</v>
      </c>
      <c r="E11" s="220">
        <f>SUM(E12:E15)</f>
        <v>471</v>
      </c>
      <c r="F11" s="220">
        <f>SUM(F12:F15)</f>
        <v>443</v>
      </c>
      <c r="G11" s="220">
        <f>SUM(G12:G15)</f>
        <v>424</v>
      </c>
      <c r="H11" s="220">
        <f>SUM(H12:H15)</f>
        <v>410</v>
      </c>
      <c r="I11" s="204">
        <f>ROUND(N11/D11,2)</f>
        <v>0.44</v>
      </c>
      <c r="J11" s="204">
        <f>ROUND(O11/E11,2)</f>
        <v>0.85</v>
      </c>
      <c r="K11" s="204">
        <f>ROUND(P11/F11,2)</f>
        <v>0.85</v>
      </c>
      <c r="L11" s="204">
        <f>ROUND(Q11/G11,2)</f>
        <v>0.85</v>
      </c>
      <c r="M11" s="204">
        <f>ROUND(R11/H11,2)</f>
        <v>0.85</v>
      </c>
      <c r="N11" s="203">
        <f>SUM(N12:N15)</f>
        <v>222</v>
      </c>
      <c r="O11" s="203">
        <f>SUM(O12:O15)</f>
        <v>400</v>
      </c>
      <c r="P11" s="203">
        <f>SUM(P12:P15)</f>
        <v>377</v>
      </c>
      <c r="Q11" s="203">
        <f>SUM(Q12:Q15)</f>
        <v>360</v>
      </c>
      <c r="R11" s="203">
        <f>SUM(R12:R15)</f>
        <v>349</v>
      </c>
      <c r="S11" s="13"/>
      <c r="T11" s="13"/>
      <c r="U11" s="13"/>
      <c r="V11" s="13"/>
      <c r="W11" s="13"/>
      <c r="X11" s="13"/>
      <c r="Y11" s="13"/>
      <c r="Z11" s="13"/>
      <c r="AA11" s="13" t="s">
        <v>223</v>
      </c>
      <c r="AB11" s="49" t="s">
        <v>224</v>
      </c>
      <c r="AC11" s="1"/>
    </row>
    <row r="12" spans="1:36" ht="18" customHeight="1">
      <c r="A12" s="276"/>
      <c r="B12" s="230">
        <v>2</v>
      </c>
      <c r="C12" s="233" t="s">
        <v>375</v>
      </c>
      <c r="D12" s="243">
        <f>정리!P368</f>
        <v>124</v>
      </c>
      <c r="E12" s="234">
        <f>ROUND(($D12/$D$43)*E$58,0)</f>
        <v>117</v>
      </c>
      <c r="F12" s="234">
        <f t="shared" si="0"/>
        <v>110</v>
      </c>
      <c r="G12" s="234">
        <f t="shared" si="0"/>
        <v>105</v>
      </c>
      <c r="H12" s="234">
        <f t="shared" si="0"/>
        <v>102</v>
      </c>
      <c r="I12" s="236">
        <v>0</v>
      </c>
      <c r="J12" s="236">
        <v>85</v>
      </c>
      <c r="K12" s="236">
        <v>85</v>
      </c>
      <c r="L12" s="236">
        <v>85</v>
      </c>
      <c r="M12" s="236">
        <v>85</v>
      </c>
      <c r="N12" s="234">
        <f t="shared" ref="N12:R15" si="3">ROUND(D12*I12/100,0)</f>
        <v>0</v>
      </c>
      <c r="O12" s="234">
        <f t="shared" si="3"/>
        <v>99</v>
      </c>
      <c r="P12" s="234">
        <f t="shared" si="3"/>
        <v>94</v>
      </c>
      <c r="Q12" s="234">
        <f t="shared" si="3"/>
        <v>89</v>
      </c>
      <c r="R12" s="234">
        <f t="shared" si="3"/>
        <v>87</v>
      </c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5"/>
      <c r="AD12" s="2" t="s">
        <v>568</v>
      </c>
      <c r="AE12" s="2" t="s">
        <v>588</v>
      </c>
      <c r="AI12" s="2" t="s">
        <v>657</v>
      </c>
      <c r="AJ12" s="2" t="s">
        <v>661</v>
      </c>
    </row>
    <row r="13" spans="1:36" ht="18" customHeight="1">
      <c r="A13" s="276"/>
      <c r="B13" s="230">
        <v>2</v>
      </c>
      <c r="C13" s="233" t="s">
        <v>486</v>
      </c>
      <c r="D13" s="243">
        <f>정리!P369</f>
        <v>114</v>
      </c>
      <c r="E13" s="234">
        <f>ROUND(($D13/$D$43)*E$58,0)</f>
        <v>108</v>
      </c>
      <c r="F13" s="234">
        <f t="shared" si="0"/>
        <v>101</v>
      </c>
      <c r="G13" s="234">
        <f t="shared" si="0"/>
        <v>97</v>
      </c>
      <c r="H13" s="234">
        <f t="shared" si="0"/>
        <v>94</v>
      </c>
      <c r="I13" s="236">
        <v>0</v>
      </c>
      <c r="J13" s="236">
        <v>85</v>
      </c>
      <c r="K13" s="236">
        <v>85</v>
      </c>
      <c r="L13" s="236">
        <v>85</v>
      </c>
      <c r="M13" s="236">
        <v>85</v>
      </c>
      <c r="N13" s="234">
        <f t="shared" si="3"/>
        <v>0</v>
      </c>
      <c r="O13" s="234">
        <f t="shared" si="3"/>
        <v>92</v>
      </c>
      <c r="P13" s="234">
        <f t="shared" si="3"/>
        <v>86</v>
      </c>
      <c r="Q13" s="234">
        <f t="shared" si="3"/>
        <v>82</v>
      </c>
      <c r="R13" s="234">
        <f t="shared" si="3"/>
        <v>80</v>
      </c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5"/>
      <c r="AD13" s="2" t="s">
        <v>567</v>
      </c>
      <c r="AE13" s="2" t="s">
        <v>622</v>
      </c>
      <c r="AF13" s="2" t="s">
        <v>568</v>
      </c>
      <c r="AG13" s="2" t="s">
        <v>627</v>
      </c>
      <c r="AI13" s="2" t="s">
        <v>657</v>
      </c>
      <c r="AJ13" s="2" t="s">
        <v>661</v>
      </c>
    </row>
    <row r="14" spans="1:36" ht="18" customHeight="1">
      <c r="A14" s="276"/>
      <c r="B14" s="230">
        <v>2</v>
      </c>
      <c r="C14" s="233" t="s">
        <v>322</v>
      </c>
      <c r="D14" s="243">
        <f>정리!P370</f>
        <v>179</v>
      </c>
      <c r="E14" s="234">
        <f>ROUND(($D14/$D$43)*E$58,0)</f>
        <v>169</v>
      </c>
      <c r="F14" s="234">
        <f t="shared" si="0"/>
        <v>159</v>
      </c>
      <c r="G14" s="234">
        <f t="shared" si="0"/>
        <v>152</v>
      </c>
      <c r="H14" s="234">
        <f t="shared" si="0"/>
        <v>147</v>
      </c>
      <c r="I14" s="236">
        <v>85</v>
      </c>
      <c r="J14" s="236">
        <v>85</v>
      </c>
      <c r="K14" s="236">
        <v>85</v>
      </c>
      <c r="L14" s="236">
        <v>85</v>
      </c>
      <c r="M14" s="236">
        <v>85</v>
      </c>
      <c r="N14" s="234">
        <f t="shared" si="3"/>
        <v>152</v>
      </c>
      <c r="O14" s="234">
        <f t="shared" si="3"/>
        <v>144</v>
      </c>
      <c r="P14" s="234">
        <f t="shared" si="3"/>
        <v>135</v>
      </c>
      <c r="Q14" s="234">
        <f t="shared" si="3"/>
        <v>129</v>
      </c>
      <c r="R14" s="234">
        <f t="shared" si="3"/>
        <v>125</v>
      </c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5"/>
    </row>
    <row r="15" spans="1:36" ht="18" customHeight="1">
      <c r="A15" s="276"/>
      <c r="B15" s="230">
        <v>2</v>
      </c>
      <c r="C15" s="233" t="s">
        <v>487</v>
      </c>
      <c r="D15" s="243">
        <f>정리!P371</f>
        <v>82</v>
      </c>
      <c r="E15" s="234">
        <f>ROUND(($D15/$D$43)*E$58,0)</f>
        <v>77</v>
      </c>
      <c r="F15" s="234">
        <f t="shared" si="0"/>
        <v>73</v>
      </c>
      <c r="G15" s="234">
        <f t="shared" si="0"/>
        <v>70</v>
      </c>
      <c r="H15" s="234">
        <f t="shared" si="0"/>
        <v>67</v>
      </c>
      <c r="I15" s="236">
        <v>85</v>
      </c>
      <c r="J15" s="236">
        <v>85</v>
      </c>
      <c r="K15" s="236">
        <v>85</v>
      </c>
      <c r="L15" s="236">
        <v>85</v>
      </c>
      <c r="M15" s="236">
        <v>85</v>
      </c>
      <c r="N15" s="234">
        <f t="shared" si="3"/>
        <v>70</v>
      </c>
      <c r="O15" s="234">
        <f t="shared" si="3"/>
        <v>65</v>
      </c>
      <c r="P15" s="234">
        <f t="shared" si="3"/>
        <v>62</v>
      </c>
      <c r="Q15" s="234">
        <f t="shared" si="3"/>
        <v>60</v>
      </c>
      <c r="R15" s="234">
        <f t="shared" si="3"/>
        <v>57</v>
      </c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5"/>
    </row>
    <row r="16" spans="1:36" ht="18" customHeight="1">
      <c r="A16" s="276"/>
      <c r="B16" s="1">
        <v>1</v>
      </c>
      <c r="C16" s="8" t="s">
        <v>149</v>
      </c>
      <c r="D16" s="220">
        <f>SUM(D17:D18)</f>
        <v>286</v>
      </c>
      <c r="E16" s="220">
        <f>SUM(E17:E18)</f>
        <v>270</v>
      </c>
      <c r="F16" s="220">
        <f>SUM(F17:F18)</f>
        <v>254</v>
      </c>
      <c r="G16" s="220">
        <f>SUM(G17:G18)</f>
        <v>242</v>
      </c>
      <c r="H16" s="220">
        <f>SUM(H17:H18)</f>
        <v>235</v>
      </c>
      <c r="I16" s="204">
        <f>ROUND(N16/D16,2)</f>
        <v>0.7</v>
      </c>
      <c r="J16" s="204">
        <f>ROUND(O16/E16,2)</f>
        <v>0.85</v>
      </c>
      <c r="K16" s="204">
        <f>ROUND(P16/F16,2)</f>
        <v>0.85</v>
      </c>
      <c r="L16" s="204">
        <f>ROUND(Q16/G16,2)</f>
        <v>0.85</v>
      </c>
      <c r="M16" s="204">
        <f>ROUND(R16/H16,2)</f>
        <v>0.85</v>
      </c>
      <c r="N16" s="203">
        <f>SUM(N17:N18)</f>
        <v>201</v>
      </c>
      <c r="O16" s="203">
        <f>SUM(O17:O18)</f>
        <v>230</v>
      </c>
      <c r="P16" s="203">
        <f>SUM(P17:P18)</f>
        <v>216</v>
      </c>
      <c r="Q16" s="203">
        <f>SUM(Q17:Q18)</f>
        <v>205</v>
      </c>
      <c r="R16" s="203">
        <f>SUM(R17:R18)</f>
        <v>200</v>
      </c>
      <c r="S16" s="13"/>
      <c r="T16" s="13"/>
      <c r="U16" s="13"/>
      <c r="V16" s="13"/>
      <c r="W16" s="13"/>
      <c r="X16" s="13"/>
      <c r="Y16" s="13"/>
      <c r="Z16" s="13"/>
      <c r="AA16" s="13" t="s">
        <v>223</v>
      </c>
      <c r="AB16" s="49" t="s">
        <v>224</v>
      </c>
      <c r="AC16" s="1"/>
    </row>
    <row r="17" spans="1:36" ht="18" customHeight="1">
      <c r="A17" s="276"/>
      <c r="B17" s="230">
        <v>2</v>
      </c>
      <c r="C17" s="233" t="s">
        <v>488</v>
      </c>
      <c r="D17" s="243">
        <f>정리!P373</f>
        <v>123</v>
      </c>
      <c r="E17" s="234">
        <f>ROUND(($D17/$D$43)*E$58,0)</f>
        <v>116</v>
      </c>
      <c r="F17" s="234">
        <f t="shared" si="0"/>
        <v>109</v>
      </c>
      <c r="G17" s="234">
        <f t="shared" si="0"/>
        <v>104</v>
      </c>
      <c r="H17" s="234">
        <f t="shared" si="0"/>
        <v>101</v>
      </c>
      <c r="I17" s="236">
        <v>50</v>
      </c>
      <c r="J17" s="236">
        <v>85</v>
      </c>
      <c r="K17" s="236">
        <v>85</v>
      </c>
      <c r="L17" s="236">
        <v>85</v>
      </c>
      <c r="M17" s="236">
        <v>85</v>
      </c>
      <c r="N17" s="234">
        <f t="shared" ref="N17:R18" si="4">ROUND(D17*I17/100,0)</f>
        <v>62</v>
      </c>
      <c r="O17" s="234">
        <f t="shared" si="4"/>
        <v>99</v>
      </c>
      <c r="P17" s="234">
        <f t="shared" si="4"/>
        <v>93</v>
      </c>
      <c r="Q17" s="234">
        <f t="shared" si="4"/>
        <v>88</v>
      </c>
      <c r="R17" s="234">
        <f t="shared" si="4"/>
        <v>86</v>
      </c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5"/>
      <c r="AD17" s="2" t="s">
        <v>567</v>
      </c>
      <c r="AE17" s="2" t="s">
        <v>623</v>
      </c>
      <c r="AI17" s="2" t="s">
        <v>671</v>
      </c>
      <c r="AJ17" s="2" t="s">
        <v>661</v>
      </c>
    </row>
    <row r="18" spans="1:36" ht="18" customHeight="1">
      <c r="A18" s="276"/>
      <c r="B18" s="230">
        <v>2</v>
      </c>
      <c r="C18" s="233" t="s">
        <v>489</v>
      </c>
      <c r="D18" s="243">
        <f>정리!P374</f>
        <v>163</v>
      </c>
      <c r="E18" s="234">
        <f>ROUND(($D18/$D$43)*E$58,0)</f>
        <v>154</v>
      </c>
      <c r="F18" s="234">
        <f t="shared" si="0"/>
        <v>145</v>
      </c>
      <c r="G18" s="234">
        <f t="shared" si="0"/>
        <v>138</v>
      </c>
      <c r="H18" s="234">
        <f t="shared" si="0"/>
        <v>134</v>
      </c>
      <c r="I18" s="236">
        <v>85</v>
      </c>
      <c r="J18" s="236">
        <v>85</v>
      </c>
      <c r="K18" s="236">
        <v>85</v>
      </c>
      <c r="L18" s="236">
        <v>85</v>
      </c>
      <c r="M18" s="236">
        <v>85</v>
      </c>
      <c r="N18" s="234">
        <f t="shared" si="4"/>
        <v>139</v>
      </c>
      <c r="O18" s="234">
        <f t="shared" si="4"/>
        <v>131</v>
      </c>
      <c r="P18" s="234">
        <f t="shared" si="4"/>
        <v>123</v>
      </c>
      <c r="Q18" s="234">
        <f t="shared" si="4"/>
        <v>117</v>
      </c>
      <c r="R18" s="234">
        <f t="shared" si="4"/>
        <v>114</v>
      </c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5"/>
    </row>
    <row r="19" spans="1:36" ht="18" customHeight="1">
      <c r="A19" s="276"/>
      <c r="B19" s="1">
        <v>1</v>
      </c>
      <c r="C19" s="8" t="s">
        <v>150</v>
      </c>
      <c r="D19" s="220">
        <f>SUM(D20:D21)</f>
        <v>179</v>
      </c>
      <c r="E19" s="220">
        <f>SUM(E20:E21)</f>
        <v>169</v>
      </c>
      <c r="F19" s="220">
        <f>SUM(F20:F21)</f>
        <v>159</v>
      </c>
      <c r="G19" s="220">
        <f>SUM(G20:G21)</f>
        <v>152</v>
      </c>
      <c r="H19" s="220">
        <f>SUM(H20:H21)</f>
        <v>147</v>
      </c>
      <c r="I19" s="204">
        <f>ROUND(N19/D19,2)</f>
        <v>0.37</v>
      </c>
      <c r="J19" s="204">
        <f>ROUND(O19/E19,2)</f>
        <v>0.85</v>
      </c>
      <c r="K19" s="204">
        <f>ROUND(P19/F19,2)</f>
        <v>0.86</v>
      </c>
      <c r="L19" s="204">
        <f>ROUND(Q19/G19,2)</f>
        <v>0.85</v>
      </c>
      <c r="M19" s="204">
        <f>ROUND(R19/H19,2)</f>
        <v>0.85</v>
      </c>
      <c r="N19" s="203">
        <f>SUM(N20:N21)</f>
        <v>67</v>
      </c>
      <c r="O19" s="203">
        <f>SUM(O20:O21)</f>
        <v>144</v>
      </c>
      <c r="P19" s="203">
        <f>SUM(P20:P21)</f>
        <v>136</v>
      </c>
      <c r="Q19" s="203">
        <f>SUM(Q20:Q21)</f>
        <v>129</v>
      </c>
      <c r="R19" s="203">
        <f>SUM(R20:R21)</f>
        <v>125</v>
      </c>
      <c r="S19" s="13"/>
      <c r="T19" s="13"/>
      <c r="U19" s="13"/>
      <c r="V19" s="13"/>
      <c r="W19" s="13"/>
      <c r="X19" s="13"/>
      <c r="Y19" s="13"/>
      <c r="Z19" s="13"/>
      <c r="AA19" s="13" t="s">
        <v>223</v>
      </c>
      <c r="AB19" s="49" t="s">
        <v>224</v>
      </c>
      <c r="AC19" s="1"/>
    </row>
    <row r="20" spans="1:36" ht="18" customHeight="1">
      <c r="A20" s="276"/>
      <c r="B20" s="230">
        <v>2</v>
      </c>
      <c r="C20" s="233" t="s">
        <v>490</v>
      </c>
      <c r="D20" s="243">
        <f>정리!P376</f>
        <v>100</v>
      </c>
      <c r="E20" s="234">
        <f>ROUND(($D20/$D$43)*E$58,0)</f>
        <v>94</v>
      </c>
      <c r="F20" s="234">
        <f t="shared" si="0"/>
        <v>89</v>
      </c>
      <c r="G20" s="234">
        <f t="shared" si="0"/>
        <v>85</v>
      </c>
      <c r="H20" s="234">
        <f t="shared" si="0"/>
        <v>82</v>
      </c>
      <c r="I20" s="236">
        <v>0</v>
      </c>
      <c r="J20" s="236">
        <v>85</v>
      </c>
      <c r="K20" s="236">
        <v>85</v>
      </c>
      <c r="L20" s="236">
        <v>85</v>
      </c>
      <c r="M20" s="236">
        <v>85</v>
      </c>
      <c r="N20" s="234">
        <f t="shared" ref="N20:R21" si="5">ROUND(D20*I20/100,0)</f>
        <v>0</v>
      </c>
      <c r="O20" s="234">
        <f t="shared" si="5"/>
        <v>80</v>
      </c>
      <c r="P20" s="234">
        <f t="shared" si="5"/>
        <v>76</v>
      </c>
      <c r="Q20" s="234">
        <f t="shared" si="5"/>
        <v>72</v>
      </c>
      <c r="R20" s="234">
        <f t="shared" si="5"/>
        <v>70</v>
      </c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5"/>
      <c r="AI20" s="2" t="s">
        <v>672</v>
      </c>
    </row>
    <row r="21" spans="1:36" ht="18" customHeight="1">
      <c r="A21" s="276"/>
      <c r="B21" s="230">
        <v>2</v>
      </c>
      <c r="C21" s="233" t="s">
        <v>491</v>
      </c>
      <c r="D21" s="243">
        <f>정리!P377</f>
        <v>79</v>
      </c>
      <c r="E21" s="234">
        <f>ROUND(($D21/$D$43)*E$58,0)</f>
        <v>75</v>
      </c>
      <c r="F21" s="234">
        <f t="shared" si="0"/>
        <v>70</v>
      </c>
      <c r="G21" s="234">
        <f t="shared" si="0"/>
        <v>67</v>
      </c>
      <c r="H21" s="234">
        <f t="shared" si="0"/>
        <v>65</v>
      </c>
      <c r="I21" s="236">
        <v>85</v>
      </c>
      <c r="J21" s="236">
        <v>85</v>
      </c>
      <c r="K21" s="236">
        <v>85</v>
      </c>
      <c r="L21" s="236">
        <v>85</v>
      </c>
      <c r="M21" s="236">
        <v>85</v>
      </c>
      <c r="N21" s="234">
        <f t="shared" si="5"/>
        <v>67</v>
      </c>
      <c r="O21" s="234">
        <f t="shared" si="5"/>
        <v>64</v>
      </c>
      <c r="P21" s="234">
        <f t="shared" si="5"/>
        <v>60</v>
      </c>
      <c r="Q21" s="234">
        <f t="shared" si="5"/>
        <v>57</v>
      </c>
      <c r="R21" s="234">
        <f t="shared" si="5"/>
        <v>55</v>
      </c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5"/>
    </row>
    <row r="22" spans="1:36" ht="18" customHeight="1">
      <c r="A22" s="276"/>
      <c r="B22" s="1">
        <v>1</v>
      </c>
      <c r="C22" s="8" t="s">
        <v>151</v>
      </c>
      <c r="D22" s="220">
        <f>SUM(D23:D24)</f>
        <v>412</v>
      </c>
      <c r="E22" s="220">
        <f>SUM(E23:E24)</f>
        <v>389</v>
      </c>
      <c r="F22" s="220">
        <f>SUM(F23:F24)</f>
        <v>367</v>
      </c>
      <c r="G22" s="220">
        <f>SUM(G23:G24)</f>
        <v>350</v>
      </c>
      <c r="H22" s="220">
        <f>SUM(H23:H24)</f>
        <v>338</v>
      </c>
      <c r="I22" s="204">
        <f>ROUND(N22/D22,2)</f>
        <v>0.73</v>
      </c>
      <c r="J22" s="204">
        <f>ROUND(O22/E22,2)</f>
        <v>0.85</v>
      </c>
      <c r="K22" s="204">
        <f>ROUND(P22/F22,2)</f>
        <v>0.85</v>
      </c>
      <c r="L22" s="204">
        <f>ROUND(Q22/G22,2)</f>
        <v>0.85</v>
      </c>
      <c r="M22" s="204">
        <f>ROUND(R22/H22,2)</f>
        <v>0.85</v>
      </c>
      <c r="N22" s="203">
        <f>SUM(N23:N24)</f>
        <v>300</v>
      </c>
      <c r="O22" s="203">
        <f>SUM(O23:O24)</f>
        <v>330</v>
      </c>
      <c r="P22" s="203">
        <f>SUM(P23:P24)</f>
        <v>312</v>
      </c>
      <c r="Q22" s="203">
        <f>SUM(Q23:Q24)</f>
        <v>298</v>
      </c>
      <c r="R22" s="203">
        <f>SUM(R23:R24)</f>
        <v>287</v>
      </c>
      <c r="S22" s="13"/>
      <c r="T22" s="13"/>
      <c r="U22" s="13"/>
      <c r="V22" s="13"/>
      <c r="W22" s="13"/>
      <c r="X22" s="13"/>
      <c r="Y22" s="13"/>
      <c r="Z22" s="13"/>
      <c r="AA22" s="13" t="s">
        <v>223</v>
      </c>
      <c r="AB22" s="49" t="s">
        <v>224</v>
      </c>
      <c r="AC22" s="1"/>
    </row>
    <row r="23" spans="1:36" ht="18" customHeight="1">
      <c r="A23" s="276"/>
      <c r="B23" s="230">
        <v>2</v>
      </c>
      <c r="C23" s="233" t="s">
        <v>492</v>
      </c>
      <c r="D23" s="243">
        <f>정리!P379</f>
        <v>145</v>
      </c>
      <c r="E23" s="234">
        <f>ROUND(($D23/$D$43)*E$58,0)</f>
        <v>137</v>
      </c>
      <c r="F23" s="234">
        <f t="shared" si="0"/>
        <v>129</v>
      </c>
      <c r="G23" s="234">
        <f t="shared" si="0"/>
        <v>123</v>
      </c>
      <c r="H23" s="234">
        <f t="shared" si="0"/>
        <v>119</v>
      </c>
      <c r="I23" s="236">
        <v>50</v>
      </c>
      <c r="J23" s="236">
        <v>85</v>
      </c>
      <c r="K23" s="236">
        <v>85</v>
      </c>
      <c r="L23" s="236">
        <v>85</v>
      </c>
      <c r="M23" s="236">
        <v>85</v>
      </c>
      <c r="N23" s="234">
        <f t="shared" ref="N23:R24" si="6">ROUND(D23*I23/100,0)</f>
        <v>73</v>
      </c>
      <c r="O23" s="234">
        <f t="shared" si="6"/>
        <v>116</v>
      </c>
      <c r="P23" s="234">
        <f t="shared" si="6"/>
        <v>110</v>
      </c>
      <c r="Q23" s="234">
        <f t="shared" si="6"/>
        <v>105</v>
      </c>
      <c r="R23" s="234">
        <f t="shared" si="6"/>
        <v>101</v>
      </c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5"/>
      <c r="AD23" s="2" t="s">
        <v>567</v>
      </c>
      <c r="AE23" s="2" t="s">
        <v>620</v>
      </c>
      <c r="AI23" s="2" t="s">
        <v>671</v>
      </c>
      <c r="AJ23" s="2" t="s">
        <v>661</v>
      </c>
    </row>
    <row r="24" spans="1:36" ht="18" customHeight="1">
      <c r="A24" s="276"/>
      <c r="B24" s="230">
        <v>2</v>
      </c>
      <c r="C24" s="233" t="s">
        <v>493</v>
      </c>
      <c r="D24" s="243">
        <f>정리!P380</f>
        <v>267</v>
      </c>
      <c r="E24" s="234">
        <f>ROUND(($D24/$D$43)*E$58,0)</f>
        <v>252</v>
      </c>
      <c r="F24" s="234">
        <f>ROUND(($D24/$D$43)*F$58,0)</f>
        <v>238</v>
      </c>
      <c r="G24" s="234">
        <f>ROUND(($D24/$D$43)*G$58,0)</f>
        <v>227</v>
      </c>
      <c r="H24" s="234">
        <f>ROUND(($D24/$D$43)*H$58,0)</f>
        <v>219</v>
      </c>
      <c r="I24" s="236">
        <v>85</v>
      </c>
      <c r="J24" s="236">
        <v>85</v>
      </c>
      <c r="K24" s="236">
        <v>85</v>
      </c>
      <c r="L24" s="236">
        <v>85</v>
      </c>
      <c r="M24" s="236">
        <v>85</v>
      </c>
      <c r="N24" s="234">
        <f t="shared" si="6"/>
        <v>227</v>
      </c>
      <c r="O24" s="234">
        <f t="shared" si="6"/>
        <v>214</v>
      </c>
      <c r="P24" s="234">
        <f t="shared" si="6"/>
        <v>202</v>
      </c>
      <c r="Q24" s="234">
        <f t="shared" si="6"/>
        <v>193</v>
      </c>
      <c r="R24" s="234">
        <f t="shared" si="6"/>
        <v>186</v>
      </c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5"/>
    </row>
    <row r="25" spans="1:36" ht="18" customHeight="1">
      <c r="A25" s="276"/>
      <c r="B25" s="1">
        <v>1</v>
      </c>
      <c r="C25" s="8" t="s">
        <v>152</v>
      </c>
      <c r="D25" s="220">
        <f>SUM(D26:D28)</f>
        <v>664</v>
      </c>
      <c r="E25" s="220">
        <f>SUM(E26:E28)</f>
        <v>627</v>
      </c>
      <c r="F25" s="220">
        <f>SUM(F26:F28)</f>
        <v>591</v>
      </c>
      <c r="G25" s="220">
        <f>SUM(G26:G28)</f>
        <v>564</v>
      </c>
      <c r="H25" s="220">
        <f>SUM(H26:H28)</f>
        <v>545</v>
      </c>
      <c r="I25" s="204">
        <f>ROUND(N25/D25,2)</f>
        <v>0.88</v>
      </c>
      <c r="J25" s="204">
        <f>ROUND(O25/E25,2)</f>
        <v>0.89</v>
      </c>
      <c r="K25" s="204">
        <f>ROUND(P25/F25,2)</f>
        <v>0.88</v>
      </c>
      <c r="L25" s="204">
        <f>ROUND(Q25/G25,2)</f>
        <v>0.88</v>
      </c>
      <c r="M25" s="204">
        <f>ROUND(R25/H25,2)</f>
        <v>0.88</v>
      </c>
      <c r="N25" s="203">
        <f>SUM(N26:N28)</f>
        <v>587</v>
      </c>
      <c r="O25" s="203">
        <f>SUM(O26:O28)</f>
        <v>555</v>
      </c>
      <c r="P25" s="203">
        <f>SUM(P26:P28)</f>
        <v>523</v>
      </c>
      <c r="Q25" s="203">
        <f>SUM(Q26:Q28)</f>
        <v>499</v>
      </c>
      <c r="R25" s="203">
        <f>SUM(R26:R28)</f>
        <v>482</v>
      </c>
      <c r="S25" s="13"/>
      <c r="T25" s="13"/>
      <c r="U25" s="13"/>
      <c r="V25" s="13"/>
      <c r="W25" s="13"/>
      <c r="X25" s="13"/>
      <c r="Y25" s="13"/>
      <c r="Z25" s="13"/>
      <c r="AA25" s="13" t="s">
        <v>223</v>
      </c>
      <c r="AB25" s="49" t="s">
        <v>224</v>
      </c>
      <c r="AC25" s="1"/>
    </row>
    <row r="26" spans="1:36" ht="18" customHeight="1">
      <c r="A26" s="276"/>
      <c r="B26" s="230">
        <v>2</v>
      </c>
      <c r="C26" s="233" t="s">
        <v>494</v>
      </c>
      <c r="D26" s="243">
        <f>정리!P382</f>
        <v>466</v>
      </c>
      <c r="E26" s="234">
        <f t="shared" ref="E26:H42" si="7">ROUND(($D26/$D$43)*E$58,0)</f>
        <v>440</v>
      </c>
      <c r="F26" s="234">
        <f t="shared" si="7"/>
        <v>415</v>
      </c>
      <c r="G26" s="234">
        <f t="shared" si="7"/>
        <v>396</v>
      </c>
      <c r="H26" s="234">
        <f t="shared" si="7"/>
        <v>383</v>
      </c>
      <c r="I26" s="236">
        <v>90</v>
      </c>
      <c r="J26" s="236">
        <v>90</v>
      </c>
      <c r="K26" s="236">
        <v>90</v>
      </c>
      <c r="L26" s="236">
        <v>90</v>
      </c>
      <c r="M26" s="236">
        <v>90</v>
      </c>
      <c r="N26" s="234">
        <f t="shared" ref="N26:R28" si="8">ROUND(D26*I26/100,0)</f>
        <v>419</v>
      </c>
      <c r="O26" s="234">
        <f t="shared" si="8"/>
        <v>396</v>
      </c>
      <c r="P26" s="234">
        <f t="shared" si="8"/>
        <v>374</v>
      </c>
      <c r="Q26" s="234">
        <f t="shared" si="8"/>
        <v>356</v>
      </c>
      <c r="R26" s="234">
        <f t="shared" si="8"/>
        <v>345</v>
      </c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5"/>
    </row>
    <row r="27" spans="1:36" ht="18" customHeight="1">
      <c r="A27" s="276"/>
      <c r="B27" s="230">
        <v>2</v>
      </c>
      <c r="C27" s="233" t="s">
        <v>357</v>
      </c>
      <c r="D27" s="243">
        <f>정리!P383</f>
        <v>111</v>
      </c>
      <c r="E27" s="234">
        <f t="shared" si="7"/>
        <v>105</v>
      </c>
      <c r="F27" s="234">
        <f t="shared" si="7"/>
        <v>99</v>
      </c>
      <c r="G27" s="234">
        <f t="shared" si="7"/>
        <v>94</v>
      </c>
      <c r="H27" s="234">
        <f t="shared" si="7"/>
        <v>91</v>
      </c>
      <c r="I27" s="236">
        <v>85</v>
      </c>
      <c r="J27" s="236">
        <v>85</v>
      </c>
      <c r="K27" s="236">
        <v>85</v>
      </c>
      <c r="L27" s="236">
        <v>85</v>
      </c>
      <c r="M27" s="236">
        <v>85</v>
      </c>
      <c r="N27" s="234">
        <f t="shared" si="8"/>
        <v>94</v>
      </c>
      <c r="O27" s="234">
        <f t="shared" si="8"/>
        <v>89</v>
      </c>
      <c r="P27" s="234">
        <f t="shared" si="8"/>
        <v>84</v>
      </c>
      <c r="Q27" s="234">
        <f t="shared" si="8"/>
        <v>80</v>
      </c>
      <c r="R27" s="234">
        <f t="shared" si="8"/>
        <v>77</v>
      </c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5"/>
    </row>
    <row r="28" spans="1:36" ht="18" customHeight="1">
      <c r="A28" s="276"/>
      <c r="B28" s="230">
        <v>2</v>
      </c>
      <c r="C28" s="233" t="s">
        <v>495</v>
      </c>
      <c r="D28" s="243">
        <f>정리!P384</f>
        <v>87</v>
      </c>
      <c r="E28" s="234">
        <f t="shared" si="7"/>
        <v>82</v>
      </c>
      <c r="F28" s="234">
        <f t="shared" si="7"/>
        <v>77</v>
      </c>
      <c r="G28" s="234">
        <f t="shared" si="7"/>
        <v>74</v>
      </c>
      <c r="H28" s="234">
        <f t="shared" si="7"/>
        <v>71</v>
      </c>
      <c r="I28" s="236">
        <v>85</v>
      </c>
      <c r="J28" s="236">
        <v>85</v>
      </c>
      <c r="K28" s="236">
        <v>85</v>
      </c>
      <c r="L28" s="236">
        <v>85</v>
      </c>
      <c r="M28" s="236">
        <v>85</v>
      </c>
      <c r="N28" s="234">
        <f t="shared" si="8"/>
        <v>74</v>
      </c>
      <c r="O28" s="234">
        <f t="shared" si="8"/>
        <v>70</v>
      </c>
      <c r="P28" s="234">
        <f t="shared" si="8"/>
        <v>65</v>
      </c>
      <c r="Q28" s="234">
        <f t="shared" si="8"/>
        <v>63</v>
      </c>
      <c r="R28" s="234">
        <f t="shared" si="8"/>
        <v>60</v>
      </c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5"/>
    </row>
    <row r="29" spans="1:36" ht="18" customHeight="1">
      <c r="A29" s="276"/>
      <c r="B29" s="1">
        <v>1</v>
      </c>
      <c r="C29" s="8" t="s">
        <v>153</v>
      </c>
      <c r="D29" s="220">
        <f>SUM(D30:D31)</f>
        <v>183</v>
      </c>
      <c r="E29" s="220">
        <f>SUM(E30:E31)</f>
        <v>173</v>
      </c>
      <c r="F29" s="220">
        <f>SUM(F30:F31)</f>
        <v>163</v>
      </c>
      <c r="G29" s="220">
        <f>SUM(G30:G31)</f>
        <v>156</v>
      </c>
      <c r="H29" s="220">
        <f>SUM(H30:H31)</f>
        <v>150</v>
      </c>
      <c r="I29" s="204">
        <f>ROUND(N29/D29,2)</f>
        <v>0.62</v>
      </c>
      <c r="J29" s="204">
        <f>ROUND(O29/E29,2)</f>
        <v>0.85</v>
      </c>
      <c r="K29" s="204">
        <f>ROUND(P29/F29,2)</f>
        <v>0.85</v>
      </c>
      <c r="L29" s="204">
        <f>ROUND(Q29/G29,2)</f>
        <v>0.85</v>
      </c>
      <c r="M29" s="204">
        <f>ROUND(R29/H29,2)</f>
        <v>0.85</v>
      </c>
      <c r="N29" s="203">
        <f>SUM(N30:N31)</f>
        <v>114</v>
      </c>
      <c r="O29" s="203">
        <f>SUM(O30:O31)</f>
        <v>147</v>
      </c>
      <c r="P29" s="203">
        <f>SUM(P30:P31)</f>
        <v>139</v>
      </c>
      <c r="Q29" s="203">
        <f>SUM(Q30:Q31)</f>
        <v>133</v>
      </c>
      <c r="R29" s="203">
        <f>SUM(R30:R31)</f>
        <v>127</v>
      </c>
      <c r="S29" s="13"/>
      <c r="T29" s="13"/>
      <c r="U29" s="13"/>
      <c r="V29" s="13"/>
      <c r="W29" s="13"/>
      <c r="X29" s="13"/>
      <c r="Y29" s="13"/>
      <c r="Z29" s="13"/>
      <c r="AA29" s="13" t="s">
        <v>223</v>
      </c>
      <c r="AB29" s="13" t="s">
        <v>216</v>
      </c>
      <c r="AC29" s="1"/>
    </row>
    <row r="30" spans="1:36" ht="18" customHeight="1">
      <c r="A30" s="276"/>
      <c r="B30" s="230">
        <v>2</v>
      </c>
      <c r="C30" s="233" t="s">
        <v>463</v>
      </c>
      <c r="D30" s="243">
        <f>정리!P386</f>
        <v>121</v>
      </c>
      <c r="E30" s="234">
        <f t="shared" si="7"/>
        <v>114</v>
      </c>
      <c r="F30" s="234">
        <f t="shared" si="7"/>
        <v>108</v>
      </c>
      <c r="G30" s="234">
        <f t="shared" si="7"/>
        <v>103</v>
      </c>
      <c r="H30" s="234">
        <f t="shared" si="7"/>
        <v>99</v>
      </c>
      <c r="I30" s="236">
        <v>50</v>
      </c>
      <c r="J30" s="236">
        <v>85</v>
      </c>
      <c r="K30" s="236">
        <v>85</v>
      </c>
      <c r="L30" s="236">
        <v>85</v>
      </c>
      <c r="M30" s="236">
        <v>85</v>
      </c>
      <c r="N30" s="234">
        <f t="shared" ref="N30:R31" si="9">ROUND(D30*I30/100,0)</f>
        <v>61</v>
      </c>
      <c r="O30" s="234">
        <f t="shared" si="9"/>
        <v>97</v>
      </c>
      <c r="P30" s="234">
        <f t="shared" si="9"/>
        <v>92</v>
      </c>
      <c r="Q30" s="234">
        <f t="shared" si="9"/>
        <v>88</v>
      </c>
      <c r="R30" s="234">
        <f t="shared" si="9"/>
        <v>84</v>
      </c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5"/>
      <c r="AD30" s="2" t="s">
        <v>567</v>
      </c>
      <c r="AE30" s="2" t="s">
        <v>621</v>
      </c>
      <c r="AI30" s="2" t="s">
        <v>671</v>
      </c>
      <c r="AJ30" s="2" t="s">
        <v>661</v>
      </c>
    </row>
    <row r="31" spans="1:36" ht="18" customHeight="1">
      <c r="A31" s="276"/>
      <c r="B31" s="230">
        <v>2</v>
      </c>
      <c r="C31" s="233" t="s">
        <v>496</v>
      </c>
      <c r="D31" s="243">
        <f>정리!P387</f>
        <v>62</v>
      </c>
      <c r="E31" s="234">
        <f t="shared" si="7"/>
        <v>59</v>
      </c>
      <c r="F31" s="234">
        <f t="shared" si="7"/>
        <v>55</v>
      </c>
      <c r="G31" s="234">
        <f t="shared" si="7"/>
        <v>53</v>
      </c>
      <c r="H31" s="234">
        <f t="shared" si="7"/>
        <v>51</v>
      </c>
      <c r="I31" s="236">
        <v>85</v>
      </c>
      <c r="J31" s="236">
        <v>85</v>
      </c>
      <c r="K31" s="236">
        <v>85</v>
      </c>
      <c r="L31" s="236">
        <v>85</v>
      </c>
      <c r="M31" s="236">
        <v>85</v>
      </c>
      <c r="N31" s="234">
        <f t="shared" si="9"/>
        <v>53</v>
      </c>
      <c r="O31" s="234">
        <f t="shared" si="9"/>
        <v>50</v>
      </c>
      <c r="P31" s="234">
        <f t="shared" si="9"/>
        <v>47</v>
      </c>
      <c r="Q31" s="234">
        <f t="shared" si="9"/>
        <v>45</v>
      </c>
      <c r="R31" s="234">
        <f t="shared" si="9"/>
        <v>43</v>
      </c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5"/>
    </row>
    <row r="32" spans="1:36" ht="18" customHeight="1">
      <c r="A32" s="276"/>
      <c r="B32" s="1">
        <v>1</v>
      </c>
      <c r="C32" s="8" t="s">
        <v>154</v>
      </c>
      <c r="D32" s="220">
        <f>정리!P388</f>
        <v>106</v>
      </c>
      <c r="E32" s="203">
        <f t="shared" si="7"/>
        <v>100</v>
      </c>
      <c r="F32" s="203">
        <f t="shared" si="7"/>
        <v>94</v>
      </c>
      <c r="G32" s="203">
        <f t="shared" si="7"/>
        <v>90</v>
      </c>
      <c r="H32" s="203">
        <f t="shared" si="7"/>
        <v>87</v>
      </c>
      <c r="I32" s="224">
        <v>0</v>
      </c>
      <c r="J32" s="224">
        <v>50</v>
      </c>
      <c r="K32" s="224">
        <v>85</v>
      </c>
      <c r="L32" s="224">
        <v>85</v>
      </c>
      <c r="M32" s="224">
        <v>85</v>
      </c>
      <c r="N32" s="203">
        <f>ROUNDUP(D32*I32/100,0)</f>
        <v>0</v>
      </c>
      <c r="O32" s="203">
        <f>ROUNDDOWN(E32*J32/100,0)</f>
        <v>50</v>
      </c>
      <c r="P32" s="203">
        <f>ROUND(F32*K32/100,0)</f>
        <v>80</v>
      </c>
      <c r="Q32" s="203">
        <f>ROUND(G32*L32/100,0)</f>
        <v>77</v>
      </c>
      <c r="R32" s="203">
        <f>ROUND(H32*M32/100,0)</f>
        <v>74</v>
      </c>
      <c r="S32" s="13"/>
      <c r="T32" s="13"/>
      <c r="U32" s="13"/>
      <c r="V32" s="13"/>
      <c r="W32" s="13"/>
      <c r="X32" s="13"/>
      <c r="Y32" s="13"/>
      <c r="Z32" s="13"/>
      <c r="AA32" s="13" t="s">
        <v>223</v>
      </c>
      <c r="AB32" s="13" t="s">
        <v>216</v>
      </c>
      <c r="AC32" s="1"/>
      <c r="AH32" s="2" t="s">
        <v>656</v>
      </c>
      <c r="AI32" s="2" t="s">
        <v>682</v>
      </c>
    </row>
    <row r="33" spans="1:36" ht="18" customHeight="1">
      <c r="A33" s="276"/>
      <c r="B33" s="1">
        <v>1</v>
      </c>
      <c r="C33" s="8" t="s">
        <v>155</v>
      </c>
      <c r="D33" s="220">
        <f>SUM(D34:D37)</f>
        <v>278</v>
      </c>
      <c r="E33" s="220">
        <f>SUM(E34:E37)</f>
        <v>262</v>
      </c>
      <c r="F33" s="220">
        <f>SUM(F34:F37)</f>
        <v>247</v>
      </c>
      <c r="G33" s="220">
        <f>SUM(G34:G37)</f>
        <v>235</v>
      </c>
      <c r="H33" s="220">
        <f>SUM(H34:H37)</f>
        <v>229</v>
      </c>
      <c r="I33" s="204">
        <f>ROUND(N33/D33,2)</f>
        <v>0.85</v>
      </c>
      <c r="J33" s="204">
        <f>ROUND(O33/E33,2)</f>
        <v>0.85</v>
      </c>
      <c r="K33" s="204">
        <f>ROUND(P33/F33,2)</f>
        <v>0.85</v>
      </c>
      <c r="L33" s="204">
        <f>ROUND(Q33/G33,2)</f>
        <v>0.86</v>
      </c>
      <c r="M33" s="204">
        <f>ROUND(R33/H33,2)</f>
        <v>0.85</v>
      </c>
      <c r="N33" s="203">
        <f>SUM(N34:N37)</f>
        <v>236</v>
      </c>
      <c r="O33" s="203">
        <f>SUM(O34:O37)</f>
        <v>222</v>
      </c>
      <c r="P33" s="203">
        <f>SUM(P34:P37)</f>
        <v>210</v>
      </c>
      <c r="Q33" s="203">
        <f>SUM(Q34:Q37)</f>
        <v>201</v>
      </c>
      <c r="R33" s="203">
        <f>SUM(R34:R37)</f>
        <v>195</v>
      </c>
      <c r="S33" s="13"/>
      <c r="T33" s="13"/>
      <c r="U33" s="13"/>
      <c r="V33" s="13"/>
      <c r="W33" s="13"/>
      <c r="X33" s="13"/>
      <c r="Y33" s="13"/>
      <c r="Z33" s="13"/>
      <c r="AA33" s="13" t="s">
        <v>223</v>
      </c>
      <c r="AB33" s="13" t="s">
        <v>216</v>
      </c>
      <c r="AC33" s="1"/>
    </row>
    <row r="34" spans="1:36" ht="18" customHeight="1">
      <c r="A34" s="276"/>
      <c r="B34" s="230">
        <v>2</v>
      </c>
      <c r="C34" s="233" t="s">
        <v>497</v>
      </c>
      <c r="D34" s="243">
        <f>정리!P390</f>
        <v>97</v>
      </c>
      <c r="E34" s="234">
        <f t="shared" si="7"/>
        <v>92</v>
      </c>
      <c r="F34" s="234">
        <f t="shared" si="7"/>
        <v>86</v>
      </c>
      <c r="G34" s="234">
        <f>ROUND(($D34/$D$43)*G$58,0)</f>
        <v>82</v>
      </c>
      <c r="H34" s="234">
        <f t="shared" si="7"/>
        <v>80</v>
      </c>
      <c r="I34" s="236">
        <v>85</v>
      </c>
      <c r="J34" s="236">
        <v>85</v>
      </c>
      <c r="K34" s="236">
        <v>85</v>
      </c>
      <c r="L34" s="236">
        <v>85</v>
      </c>
      <c r="M34" s="236">
        <v>85</v>
      </c>
      <c r="N34" s="234">
        <f t="shared" ref="N34:R37" si="10">ROUND(D34*I34/100,0)</f>
        <v>82</v>
      </c>
      <c r="O34" s="234">
        <f t="shared" si="10"/>
        <v>78</v>
      </c>
      <c r="P34" s="234">
        <f t="shared" si="10"/>
        <v>73</v>
      </c>
      <c r="Q34" s="234">
        <f t="shared" si="10"/>
        <v>70</v>
      </c>
      <c r="R34" s="234">
        <f t="shared" si="10"/>
        <v>68</v>
      </c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5"/>
    </row>
    <row r="35" spans="1:36" ht="18" customHeight="1">
      <c r="A35" s="276"/>
      <c r="B35" s="230">
        <v>2</v>
      </c>
      <c r="C35" s="233" t="s">
        <v>298</v>
      </c>
      <c r="D35" s="243">
        <f>정리!P391</f>
        <v>64</v>
      </c>
      <c r="E35" s="234">
        <f t="shared" si="7"/>
        <v>60</v>
      </c>
      <c r="F35" s="234">
        <f t="shared" si="7"/>
        <v>57</v>
      </c>
      <c r="G35" s="234">
        <f>ROUND(($D35/$D$43)*G$58,0)</f>
        <v>54</v>
      </c>
      <c r="H35" s="234">
        <f t="shared" si="7"/>
        <v>53</v>
      </c>
      <c r="I35" s="236">
        <v>85</v>
      </c>
      <c r="J35" s="236">
        <v>85</v>
      </c>
      <c r="K35" s="236">
        <v>85</v>
      </c>
      <c r="L35" s="236">
        <v>85</v>
      </c>
      <c r="M35" s="236">
        <v>85</v>
      </c>
      <c r="N35" s="234">
        <f t="shared" si="10"/>
        <v>54</v>
      </c>
      <c r="O35" s="234">
        <f t="shared" si="10"/>
        <v>51</v>
      </c>
      <c r="P35" s="234">
        <f t="shared" si="10"/>
        <v>48</v>
      </c>
      <c r="Q35" s="234">
        <f t="shared" si="10"/>
        <v>46</v>
      </c>
      <c r="R35" s="234">
        <f t="shared" si="10"/>
        <v>45</v>
      </c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5"/>
    </row>
    <row r="36" spans="1:36" ht="18" customHeight="1">
      <c r="A36" s="276"/>
      <c r="B36" s="230">
        <v>2</v>
      </c>
      <c r="C36" s="233" t="s">
        <v>498</v>
      </c>
      <c r="D36" s="243">
        <f>정리!P392</f>
        <v>34</v>
      </c>
      <c r="E36" s="234">
        <f t="shared" si="7"/>
        <v>32</v>
      </c>
      <c r="F36" s="234">
        <f t="shared" si="7"/>
        <v>30</v>
      </c>
      <c r="G36" s="234">
        <f t="shared" si="7"/>
        <v>29</v>
      </c>
      <c r="H36" s="234">
        <f t="shared" si="7"/>
        <v>28</v>
      </c>
      <c r="I36" s="236">
        <v>85</v>
      </c>
      <c r="J36" s="236">
        <v>85</v>
      </c>
      <c r="K36" s="236">
        <v>85</v>
      </c>
      <c r="L36" s="236">
        <v>85</v>
      </c>
      <c r="M36" s="236">
        <v>85</v>
      </c>
      <c r="N36" s="234">
        <f t="shared" si="10"/>
        <v>29</v>
      </c>
      <c r="O36" s="234">
        <f t="shared" si="10"/>
        <v>27</v>
      </c>
      <c r="P36" s="234">
        <f t="shared" si="10"/>
        <v>26</v>
      </c>
      <c r="Q36" s="234">
        <f t="shared" si="10"/>
        <v>25</v>
      </c>
      <c r="R36" s="234">
        <f t="shared" si="10"/>
        <v>24</v>
      </c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5"/>
    </row>
    <row r="37" spans="1:36" ht="18" customHeight="1">
      <c r="A37" s="276"/>
      <c r="B37" s="230">
        <v>2</v>
      </c>
      <c r="C37" s="233" t="s">
        <v>499</v>
      </c>
      <c r="D37" s="243">
        <f>정리!P393</f>
        <v>83</v>
      </c>
      <c r="E37" s="234">
        <f t="shared" si="7"/>
        <v>78</v>
      </c>
      <c r="F37" s="234">
        <f t="shared" si="7"/>
        <v>74</v>
      </c>
      <c r="G37" s="234">
        <f>ROUND(($D37/$D$43)*G$58,0)</f>
        <v>70</v>
      </c>
      <c r="H37" s="234">
        <f t="shared" si="7"/>
        <v>68</v>
      </c>
      <c r="I37" s="236">
        <v>85</v>
      </c>
      <c r="J37" s="236">
        <v>85</v>
      </c>
      <c r="K37" s="236">
        <v>85</v>
      </c>
      <c r="L37" s="236">
        <v>85</v>
      </c>
      <c r="M37" s="236">
        <v>85</v>
      </c>
      <c r="N37" s="234">
        <f t="shared" si="10"/>
        <v>71</v>
      </c>
      <c r="O37" s="234">
        <f t="shared" si="10"/>
        <v>66</v>
      </c>
      <c r="P37" s="234">
        <f t="shared" si="10"/>
        <v>63</v>
      </c>
      <c r="Q37" s="234">
        <f t="shared" si="10"/>
        <v>60</v>
      </c>
      <c r="R37" s="234">
        <f t="shared" si="10"/>
        <v>58</v>
      </c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5"/>
    </row>
    <row r="38" spans="1:36" ht="18" customHeight="1">
      <c r="A38" s="276"/>
      <c r="B38" s="1">
        <v>1</v>
      </c>
      <c r="C38" s="8" t="s">
        <v>156</v>
      </c>
      <c r="D38" s="220">
        <f>SUM(D39:D41)</f>
        <v>207</v>
      </c>
      <c r="E38" s="220">
        <f>SUM(E39:E41)</f>
        <v>197</v>
      </c>
      <c r="F38" s="220">
        <f>SUM(F39:F41)</f>
        <v>186</v>
      </c>
      <c r="G38" s="220">
        <f>SUM(G39:G41)</f>
        <v>175</v>
      </c>
      <c r="H38" s="220">
        <f>SUM(H39:H41)</f>
        <v>170</v>
      </c>
      <c r="I38" s="204">
        <f>ROUND(N38/D38,2)</f>
        <v>0.85</v>
      </c>
      <c r="J38" s="204">
        <f>ROUND(O38/E38,2)</f>
        <v>0.85</v>
      </c>
      <c r="K38" s="204">
        <f>ROUND(P38/F38,2)</f>
        <v>0.85</v>
      </c>
      <c r="L38" s="204">
        <f>ROUND(Q38/G38,2)</f>
        <v>0.85</v>
      </c>
      <c r="M38" s="204">
        <f>ROUND(R38/H38,2)</f>
        <v>0.85</v>
      </c>
      <c r="N38" s="203">
        <f>SUM(N39:N41)</f>
        <v>176</v>
      </c>
      <c r="O38" s="203">
        <f>SUM(O39:O41)</f>
        <v>168</v>
      </c>
      <c r="P38" s="203">
        <f>SUM(P39:P41)</f>
        <v>158</v>
      </c>
      <c r="Q38" s="203">
        <f>SUM(Q39:Q41)</f>
        <v>149</v>
      </c>
      <c r="R38" s="203">
        <f>SUM(R39:R41)</f>
        <v>144</v>
      </c>
      <c r="S38" s="13"/>
      <c r="T38" s="13"/>
      <c r="U38" s="13"/>
      <c r="V38" s="13"/>
      <c r="W38" s="13"/>
      <c r="X38" s="13"/>
      <c r="Y38" s="13"/>
      <c r="Z38" s="13"/>
      <c r="AA38" s="13" t="s">
        <v>223</v>
      </c>
      <c r="AB38" s="49" t="s">
        <v>224</v>
      </c>
      <c r="AC38" s="1"/>
    </row>
    <row r="39" spans="1:36" ht="18" customHeight="1">
      <c r="A39" s="276"/>
      <c r="B39" s="230">
        <v>2</v>
      </c>
      <c r="C39" s="233" t="s">
        <v>500</v>
      </c>
      <c r="D39" s="243">
        <f>정리!P395</f>
        <v>45</v>
      </c>
      <c r="E39" s="234">
        <f t="shared" si="7"/>
        <v>43</v>
      </c>
      <c r="F39" s="234">
        <f t="shared" si="7"/>
        <v>40</v>
      </c>
      <c r="G39" s="234">
        <f t="shared" si="7"/>
        <v>38</v>
      </c>
      <c r="H39" s="234">
        <f t="shared" si="7"/>
        <v>37</v>
      </c>
      <c r="I39" s="236">
        <v>85</v>
      </c>
      <c r="J39" s="236">
        <v>85</v>
      </c>
      <c r="K39" s="236">
        <v>85</v>
      </c>
      <c r="L39" s="236">
        <v>85</v>
      </c>
      <c r="M39" s="236">
        <v>85</v>
      </c>
      <c r="N39" s="234">
        <f t="shared" ref="N39:R41" si="11">ROUND(D39*I39/100,0)</f>
        <v>38</v>
      </c>
      <c r="O39" s="234">
        <f t="shared" si="11"/>
        <v>37</v>
      </c>
      <c r="P39" s="234">
        <f t="shared" si="11"/>
        <v>34</v>
      </c>
      <c r="Q39" s="234">
        <f t="shared" si="11"/>
        <v>32</v>
      </c>
      <c r="R39" s="234">
        <f t="shared" si="11"/>
        <v>31</v>
      </c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5"/>
    </row>
    <row r="40" spans="1:36" ht="18" customHeight="1">
      <c r="A40" s="276"/>
      <c r="B40" s="230">
        <v>2</v>
      </c>
      <c r="C40" s="233" t="s">
        <v>501</v>
      </c>
      <c r="D40" s="243">
        <f>정리!P396</f>
        <v>79</v>
      </c>
      <c r="E40" s="234">
        <f>ROUND(($D40/$D$43)*E$58,0)</f>
        <v>75</v>
      </c>
      <c r="F40" s="234">
        <f>ROUND(($D40/$D$43)*F$58,0)+1</f>
        <v>71</v>
      </c>
      <c r="G40" s="234">
        <f>ROUND(($D40/$D$43)*G$58,0)</f>
        <v>67</v>
      </c>
      <c r="H40" s="234">
        <f t="shared" si="7"/>
        <v>65</v>
      </c>
      <c r="I40" s="236">
        <v>85</v>
      </c>
      <c r="J40" s="236">
        <v>85</v>
      </c>
      <c r="K40" s="236">
        <v>85</v>
      </c>
      <c r="L40" s="236">
        <v>85</v>
      </c>
      <c r="M40" s="236">
        <v>85</v>
      </c>
      <c r="N40" s="234">
        <f t="shared" si="11"/>
        <v>67</v>
      </c>
      <c r="O40" s="234">
        <f t="shared" si="11"/>
        <v>64</v>
      </c>
      <c r="P40" s="234">
        <f t="shared" si="11"/>
        <v>60</v>
      </c>
      <c r="Q40" s="234">
        <f t="shared" si="11"/>
        <v>57</v>
      </c>
      <c r="R40" s="234">
        <f t="shared" si="11"/>
        <v>55</v>
      </c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5"/>
    </row>
    <row r="41" spans="1:36" ht="18" customHeight="1">
      <c r="A41" s="276"/>
      <c r="B41" s="230">
        <v>2</v>
      </c>
      <c r="C41" s="233" t="s">
        <v>502</v>
      </c>
      <c r="D41" s="243">
        <f>정리!P397</f>
        <v>83</v>
      </c>
      <c r="E41" s="234">
        <f>ROUND(($D41/$D$43)*E$58,0)+1</f>
        <v>79</v>
      </c>
      <c r="F41" s="234">
        <f>ROUND(($D41/$D$43)*F$58,0)+1</f>
        <v>75</v>
      </c>
      <c r="G41" s="234">
        <f>ROUND(($D41/$D$43)*G$58,0)</f>
        <v>70</v>
      </c>
      <c r="H41" s="234">
        <f>ROUND(($D41/$D$43)*H$58,0)</f>
        <v>68</v>
      </c>
      <c r="I41" s="236">
        <v>85</v>
      </c>
      <c r="J41" s="236">
        <v>85</v>
      </c>
      <c r="K41" s="236">
        <v>85</v>
      </c>
      <c r="L41" s="236">
        <v>85</v>
      </c>
      <c r="M41" s="236">
        <v>85</v>
      </c>
      <c r="N41" s="234">
        <f t="shared" si="11"/>
        <v>71</v>
      </c>
      <c r="O41" s="234">
        <f t="shared" si="11"/>
        <v>67</v>
      </c>
      <c r="P41" s="234">
        <f t="shared" si="11"/>
        <v>64</v>
      </c>
      <c r="Q41" s="234">
        <f t="shared" si="11"/>
        <v>60</v>
      </c>
      <c r="R41" s="234">
        <f t="shared" si="11"/>
        <v>58</v>
      </c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5"/>
    </row>
    <row r="42" spans="1:36" ht="18" customHeight="1">
      <c r="A42" s="276"/>
      <c r="B42" s="1">
        <v>1</v>
      </c>
      <c r="C42" s="8" t="s">
        <v>157</v>
      </c>
      <c r="D42" s="220">
        <f>정리!P398</f>
        <v>70</v>
      </c>
      <c r="E42" s="203">
        <f t="shared" si="7"/>
        <v>66</v>
      </c>
      <c r="F42" s="203">
        <f t="shared" si="7"/>
        <v>62</v>
      </c>
      <c r="G42" s="203">
        <f>ROUND(($D42/$D$43)*G$58,0)+1</f>
        <v>60</v>
      </c>
      <c r="H42" s="203">
        <f>ROUND(($D42/$D$43)*H$58,0)+1</f>
        <v>59</v>
      </c>
      <c r="I42" s="224">
        <v>0</v>
      </c>
      <c r="J42" s="224">
        <v>100</v>
      </c>
      <c r="K42" s="224">
        <v>100</v>
      </c>
      <c r="L42" s="224">
        <v>100</v>
      </c>
      <c r="M42" s="224">
        <v>100</v>
      </c>
      <c r="N42" s="203">
        <f>ROUND(D42*I42/100,0)</f>
        <v>0</v>
      </c>
      <c r="O42" s="203">
        <f>ROUNDDOWN(E42*J42/100,0)</f>
        <v>66</v>
      </c>
      <c r="P42" s="203">
        <f>ROUND(F42*K42/100,0)</f>
        <v>62</v>
      </c>
      <c r="Q42" s="203">
        <f>ROUND(G42*L42/100,0)</f>
        <v>60</v>
      </c>
      <c r="R42" s="203">
        <f>ROUND(H42*M42/100,2)</f>
        <v>59</v>
      </c>
      <c r="S42" s="13"/>
      <c r="T42" s="13"/>
      <c r="U42" s="13"/>
      <c r="V42" s="13"/>
      <c r="W42" s="13"/>
      <c r="X42" s="13"/>
      <c r="Y42" s="13"/>
      <c r="Z42" s="13"/>
      <c r="AA42" s="13" t="s">
        <v>223</v>
      </c>
      <c r="AB42" s="49" t="s">
        <v>224</v>
      </c>
      <c r="AC42" s="1"/>
      <c r="AD42" s="2" t="s">
        <v>568</v>
      </c>
      <c r="AE42" s="2" t="s">
        <v>626</v>
      </c>
      <c r="AI42" s="2" t="s">
        <v>669</v>
      </c>
      <c r="AJ42" s="2" t="s">
        <v>661</v>
      </c>
    </row>
    <row r="43" spans="1:36" ht="18" customHeight="1">
      <c r="A43" s="276"/>
      <c r="B43" s="1">
        <v>1</v>
      </c>
      <c r="C43" s="1" t="s">
        <v>2</v>
      </c>
      <c r="D43" s="220">
        <f>SUM(D4,D8,D11,D16,D19,D22,D25,D29,D32,D33,D38,D42)</f>
        <v>3583</v>
      </c>
      <c r="E43" s="220">
        <f>SUM(E4,E8,E11,E16,E19,E22,E25,E29,E32,E33,E38,E42)</f>
        <v>3384</v>
      </c>
      <c r="F43" s="220">
        <f>SUM(F4,F8,F11,F16,F19,F22,F25,F29,F32,F33,F38,F42)</f>
        <v>3188</v>
      </c>
      <c r="G43" s="220">
        <f>SUM(G4,G8,G11,G16,G19,G22,G25,G29,G32,G33,G38,G42)</f>
        <v>3042</v>
      </c>
      <c r="H43" s="220">
        <f>SUM(H4,H8,H11,H16,H19,H22,H25,H29,H32,H33,H38,H42)</f>
        <v>2944</v>
      </c>
      <c r="I43" s="206">
        <f>ROUND((N43/D43)*100,1)</f>
        <v>65.900000000000006</v>
      </c>
      <c r="J43" s="206">
        <f>ROUND((O43/E43)*100,1)</f>
        <v>81.099999999999994</v>
      </c>
      <c r="K43" s="206">
        <f>ROUND((P43/F43)*100,1)</f>
        <v>86.7</v>
      </c>
      <c r="L43" s="206">
        <f>ROUND((Q43/G43)*100,1)</f>
        <v>86.7</v>
      </c>
      <c r="M43" s="206">
        <f>ROUND((R43/H43)*100,1)</f>
        <v>86.7</v>
      </c>
      <c r="N43" s="220">
        <f>SUMIF($B$4:$B$42,1,N$4:N$42)</f>
        <v>2361</v>
      </c>
      <c r="O43" s="220">
        <f>SUMIF($B$4:$B$42,1,O$4:O$42)</f>
        <v>2746</v>
      </c>
      <c r="P43" s="220">
        <f>SUMIF($B$4:$B$42,1,P$4:P$42)</f>
        <v>2765</v>
      </c>
      <c r="Q43" s="220">
        <f>SUMIF($B$4:$B$42,1,Q$4:Q$42)</f>
        <v>2638</v>
      </c>
      <c r="R43" s="225">
        <f>SUMIF($B$4:$B$42,1,R$4:R$42)</f>
        <v>2551</v>
      </c>
      <c r="S43" s="40" t="e">
        <f>AVERAGE(S4:S42)</f>
        <v>#DIV/0!</v>
      </c>
      <c r="T43" s="40" t="e">
        <f>AVERAGE(T4:T42)</f>
        <v>#DIV/0!</v>
      </c>
      <c r="U43" s="40" t="e">
        <f>AVERAGE(U4:U42)</f>
        <v>#DIV/0!</v>
      </c>
      <c r="V43" s="40" t="e">
        <f>AVERAGE(V4:V42)</f>
        <v>#DIV/0!</v>
      </c>
      <c r="W43" s="4">
        <f>SUM(W4:W42)</f>
        <v>0</v>
      </c>
      <c r="X43" s="4">
        <f>SUM(X4:X42)</f>
        <v>0</v>
      </c>
      <c r="Y43" s="4">
        <f>SUM(Y4:Y42)</f>
        <v>0</v>
      </c>
      <c r="Z43" s="4">
        <f>SUM(Z4:Z42)</f>
        <v>0</v>
      </c>
      <c r="AA43" s="5"/>
      <c r="AB43" s="5"/>
      <c r="AC43" s="5"/>
    </row>
    <row r="44" spans="1:36" ht="18" customHeight="1">
      <c r="B44" s="53"/>
      <c r="E44" s="213" t="b">
        <f>E43=E58</f>
        <v>1</v>
      </c>
      <c r="F44" s="213" t="b">
        <f>F43=F58</f>
        <v>1</v>
      </c>
      <c r="G44" s="213" t="b">
        <f>G43=G58</f>
        <v>1</v>
      </c>
      <c r="H44" s="213" t="b">
        <f>H43=H58</f>
        <v>1</v>
      </c>
      <c r="I44" s="214">
        <v>84.2</v>
      </c>
      <c r="N44" s="214">
        <f>N43/D43</f>
        <v>0.65894501814122242</v>
      </c>
      <c r="O44" s="215">
        <f>O43/E43</f>
        <v>0.8114657210401891</v>
      </c>
      <c r="P44" s="215">
        <f>P43/F43</f>
        <v>0.86731493099121704</v>
      </c>
      <c r="Q44" s="215">
        <f>Q43/G43</f>
        <v>0.86719263642340561</v>
      </c>
      <c r="R44" s="215">
        <f>R43/H43</f>
        <v>0.86650815217391308</v>
      </c>
    </row>
    <row r="45" spans="1:36" ht="18" customHeight="1">
      <c r="B45" s="51"/>
      <c r="N45" s="216">
        <f>D43*I43/100</f>
        <v>2361.1970000000001</v>
      </c>
      <c r="O45" s="216">
        <f>E43*J43/100</f>
        <v>2744.4239999999995</v>
      </c>
      <c r="P45" s="216">
        <f>F43*K43/100</f>
        <v>2763.9960000000005</v>
      </c>
      <c r="Q45" s="216">
        <f>G43*L43/100</f>
        <v>2637.4140000000002</v>
      </c>
      <c r="R45" s="216">
        <f>H43*M43/100</f>
        <v>2552.4480000000003</v>
      </c>
    </row>
    <row r="46" spans="1:36" ht="18" customHeight="1">
      <c r="B46" s="51"/>
    </row>
    <row r="47" spans="1:36" ht="18" customHeight="1">
      <c r="B47" s="51"/>
    </row>
    <row r="48" spans="1:36" ht="18" customHeight="1">
      <c r="B48" s="51"/>
    </row>
    <row r="49" spans="2:15" ht="18" customHeight="1">
      <c r="B49" s="51"/>
    </row>
    <row r="50" spans="2:15" ht="18" customHeight="1">
      <c r="B50" s="51"/>
    </row>
    <row r="51" spans="2:15" ht="18" customHeight="1">
      <c r="B51" s="51"/>
      <c r="O51" s="214" t="s">
        <v>99</v>
      </c>
    </row>
    <row r="52" spans="2:15" ht="18" customHeight="1">
      <c r="B52" s="51"/>
    </row>
    <row r="53" spans="2:15" ht="18" customHeight="1">
      <c r="B53" s="51"/>
    </row>
    <row r="54" spans="2:15" ht="12" customHeight="1">
      <c r="B54" s="51"/>
    </row>
    <row r="55" spans="2:15" ht="18" customHeight="1">
      <c r="B55" s="51"/>
      <c r="E55" s="213" t="s">
        <v>210</v>
      </c>
      <c r="F55" s="213" t="s">
        <v>211</v>
      </c>
      <c r="G55" s="213" t="s">
        <v>212</v>
      </c>
      <c r="H55" s="213" t="s">
        <v>213</v>
      </c>
    </row>
    <row r="56" spans="2:15" ht="18" customHeight="1">
      <c r="B56" s="51"/>
      <c r="C56" s="14" t="s">
        <v>50</v>
      </c>
      <c r="D56" s="214"/>
      <c r="E56" s="217">
        <f>E58+E65</f>
        <v>3384</v>
      </c>
      <c r="F56" s="217">
        <f>F58+F65</f>
        <v>3188</v>
      </c>
      <c r="G56" s="217">
        <f>G58+G65</f>
        <v>3042</v>
      </c>
      <c r="H56" s="217">
        <f>H58+H65</f>
        <v>2944</v>
      </c>
      <c r="J56" s="218"/>
      <c r="K56" s="218"/>
      <c r="L56" s="218"/>
      <c r="M56" s="218"/>
      <c r="N56" s="218"/>
    </row>
    <row r="57" spans="2:15" ht="18" customHeight="1">
      <c r="B57" s="51"/>
    </row>
    <row r="58" spans="2:15" ht="12" customHeight="1">
      <c r="B58" s="51"/>
      <c r="C58" s="14" t="s">
        <v>200</v>
      </c>
      <c r="D58" s="214"/>
      <c r="E58" s="213">
        <f>'[2]계획인구(최종)'!E106</f>
        <v>3384</v>
      </c>
      <c r="F58" s="213">
        <f>'[2]계획인구(최종)'!F106</f>
        <v>3188</v>
      </c>
      <c r="G58" s="213">
        <f>'[2]계획인구(최종)'!G106</f>
        <v>3042</v>
      </c>
      <c r="H58" s="213">
        <f>'[2]계획인구(최종)'!H106</f>
        <v>2944</v>
      </c>
    </row>
    <row r="59" spans="2:15" ht="12" customHeight="1">
      <c r="B59" s="51"/>
      <c r="C59" s="14"/>
      <c r="D59" s="214"/>
    </row>
    <row r="60" spans="2:15" ht="12" customHeight="1">
      <c r="B60" s="51"/>
      <c r="C60" s="14" t="s">
        <v>201</v>
      </c>
      <c r="D60" s="219"/>
      <c r="E60" s="203" t="s">
        <v>210</v>
      </c>
      <c r="F60" s="203" t="s">
        <v>211</v>
      </c>
      <c r="G60" s="203" t="s">
        <v>212</v>
      </c>
      <c r="H60" s="203" t="s">
        <v>213</v>
      </c>
      <c r="I60" s="296" t="s">
        <v>214</v>
      </c>
      <c r="J60" s="296"/>
      <c r="K60" s="296"/>
    </row>
    <row r="61" spans="2:15" ht="13.5" customHeight="1">
      <c r="B61" s="51"/>
      <c r="D61" s="220" t="s">
        <v>206</v>
      </c>
      <c r="E61" s="221"/>
      <c r="F61" s="221"/>
      <c r="G61" s="221"/>
      <c r="H61" s="221"/>
      <c r="I61" s="222"/>
      <c r="J61" s="222"/>
      <c r="K61" s="222"/>
    </row>
    <row r="62" spans="2:15" ht="13.5" customHeight="1">
      <c r="B62" s="51"/>
      <c r="C62" s="14"/>
      <c r="D62" s="220" t="s">
        <v>207</v>
      </c>
      <c r="E62" s="221"/>
      <c r="F62" s="221"/>
      <c r="G62" s="221"/>
      <c r="H62" s="221"/>
      <c r="I62" s="222"/>
      <c r="J62" s="222"/>
      <c r="K62" s="222"/>
    </row>
    <row r="63" spans="2:15" ht="13.5" customHeight="1">
      <c r="B63" s="51"/>
      <c r="C63" s="14"/>
      <c r="D63" s="220" t="s">
        <v>208</v>
      </c>
      <c r="E63" s="221"/>
      <c r="F63" s="221"/>
      <c r="G63" s="221"/>
      <c r="H63" s="221"/>
      <c r="I63" s="222"/>
      <c r="J63" s="222"/>
      <c r="K63" s="222"/>
    </row>
    <row r="64" spans="2:15" ht="13.5" customHeight="1">
      <c r="B64" s="51"/>
      <c r="D64" s="220" t="s">
        <v>209</v>
      </c>
      <c r="E64" s="221"/>
      <c r="F64" s="221"/>
      <c r="G64" s="221"/>
      <c r="H64" s="221"/>
      <c r="I64" s="222"/>
      <c r="J64" s="222"/>
      <c r="K64" s="222"/>
    </row>
    <row r="65" spans="2:11">
      <c r="B65" s="51"/>
      <c r="D65" s="220" t="s">
        <v>0</v>
      </c>
      <c r="E65" s="220">
        <f>SUM(E61:E64)</f>
        <v>0</v>
      </c>
      <c r="F65" s="220">
        <f>SUM(F61:F64)</f>
        <v>0</v>
      </c>
      <c r="G65" s="220">
        <f>SUM(G61:G64)</f>
        <v>0</v>
      </c>
      <c r="H65" s="220">
        <f>SUM(H61:H64)</f>
        <v>0</v>
      </c>
      <c r="I65" s="296"/>
      <c r="J65" s="296"/>
      <c r="K65" s="296"/>
    </row>
    <row r="66" spans="2:11">
      <c r="B66" s="51"/>
    </row>
    <row r="67" spans="2:11">
      <c r="B67" s="51"/>
    </row>
    <row r="68" spans="2:11">
      <c r="B68" s="51"/>
    </row>
    <row r="69" spans="2:11">
      <c r="B69" s="51"/>
    </row>
    <row r="70" spans="2:11">
      <c r="B70" s="51"/>
    </row>
    <row r="71" spans="2:11">
      <c r="B71" s="51"/>
    </row>
    <row r="72" spans="2:11">
      <c r="B72" s="51"/>
    </row>
    <row r="73" spans="2:11">
      <c r="B73" s="51"/>
    </row>
    <row r="74" spans="2:11">
      <c r="B74" s="51"/>
    </row>
    <row r="75" spans="2:11">
      <c r="B75" s="51"/>
    </row>
    <row r="76" spans="2:11">
      <c r="B76" s="51"/>
    </row>
    <row r="77" spans="2:11">
      <c r="B77" s="51"/>
    </row>
    <row r="78" spans="2:11">
      <c r="B78" s="51"/>
    </row>
    <row r="79" spans="2:11">
      <c r="B79" s="51"/>
    </row>
    <row r="80" spans="2:11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</sheetData>
  <autoFilter ref="A2:AC45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</autoFilter>
  <mergeCells count="14">
    <mergeCell ref="AB2:AB3"/>
    <mergeCell ref="AC2:AC3"/>
    <mergeCell ref="A1:H1"/>
    <mergeCell ref="A2:A3"/>
    <mergeCell ref="C2:C3"/>
    <mergeCell ref="D2:H2"/>
    <mergeCell ref="I2:M2"/>
    <mergeCell ref="N2:R2"/>
    <mergeCell ref="AA2:AA3"/>
    <mergeCell ref="A4:A43"/>
    <mergeCell ref="I60:K60"/>
    <mergeCell ref="I65:K65"/>
    <mergeCell ref="S2:V2"/>
    <mergeCell ref="W2:Z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26" max="1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J88"/>
  <sheetViews>
    <sheetView view="pageBreakPreview" topLeftCell="A40" zoomScaleSheetLayoutView="100" workbookViewId="0">
      <selection activeCell="E55" sqref="E55:H55"/>
    </sheetView>
  </sheetViews>
  <sheetFormatPr defaultRowHeight="12" outlineLevelCol="1"/>
  <cols>
    <col min="1" max="1" width="7.21875" style="2" customWidth="1"/>
    <col min="2" max="2" width="2.6640625" style="2" customWidth="1" outlineLevel="1"/>
    <col min="3" max="3" width="6.33203125" style="2" customWidth="1"/>
    <col min="4" max="8" width="6.6640625" style="213" customWidth="1"/>
    <col min="9" max="13" width="5.5546875" style="214" customWidth="1"/>
    <col min="14" max="18" width="6.6640625" style="214" customWidth="1"/>
    <col min="19" max="22" width="5.5546875" style="2" hidden="1" customWidth="1"/>
    <col min="23" max="26" width="6.6640625" style="2" hidden="1" customWidth="1"/>
    <col min="27" max="28" width="11.109375" style="2" hidden="1" customWidth="1"/>
    <col min="29" max="29" width="11.44140625" style="2" hidden="1" customWidth="1"/>
    <col min="30" max="32" width="8.88671875" style="2" customWidth="1"/>
    <col min="33" max="34" width="8.88671875" style="2"/>
    <col min="35" max="35" width="17.77734375" style="2" customWidth="1"/>
    <col min="36" max="16384" width="8.88671875" style="2"/>
  </cols>
  <sheetData>
    <row r="1" spans="1:36" ht="23.25" customHeight="1">
      <c r="A1" s="292" t="s">
        <v>178</v>
      </c>
      <c r="B1" s="292"/>
      <c r="C1" s="292"/>
      <c r="D1" s="292"/>
      <c r="E1" s="292"/>
      <c r="F1" s="292"/>
      <c r="G1" s="292"/>
      <c r="H1" s="29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36" ht="18.75" customHeight="1">
      <c r="A2" s="276" t="s">
        <v>5</v>
      </c>
      <c r="B2" s="1">
        <v>1</v>
      </c>
      <c r="C2" s="276" t="s">
        <v>6</v>
      </c>
      <c r="D2" s="277" t="s">
        <v>7</v>
      </c>
      <c r="E2" s="277"/>
      <c r="F2" s="277"/>
      <c r="G2" s="277"/>
      <c r="H2" s="277"/>
      <c r="I2" s="276" t="s">
        <v>8</v>
      </c>
      <c r="J2" s="276"/>
      <c r="K2" s="276"/>
      <c r="L2" s="276"/>
      <c r="M2" s="276"/>
      <c r="N2" s="280" t="s">
        <v>1</v>
      </c>
      <c r="O2" s="281"/>
      <c r="P2" s="281"/>
      <c r="Q2" s="281"/>
      <c r="R2" s="282"/>
      <c r="S2" s="276" t="s">
        <v>13</v>
      </c>
      <c r="T2" s="276"/>
      <c r="U2" s="276"/>
      <c r="V2" s="276"/>
      <c r="W2" s="276" t="s">
        <v>14</v>
      </c>
      <c r="X2" s="276"/>
      <c r="Y2" s="276"/>
      <c r="Z2" s="276"/>
      <c r="AA2" s="293" t="s">
        <v>241</v>
      </c>
      <c r="AB2" s="293" t="s">
        <v>15</v>
      </c>
      <c r="AC2" s="276" t="s">
        <v>9</v>
      </c>
    </row>
    <row r="3" spans="1:36" ht="18.75" customHeight="1">
      <c r="A3" s="276"/>
      <c r="B3" s="1">
        <v>1</v>
      </c>
      <c r="C3" s="276"/>
      <c r="D3" s="4" t="s">
        <v>3</v>
      </c>
      <c r="E3" s="4" t="s">
        <v>4</v>
      </c>
      <c r="F3" s="4" t="s">
        <v>32</v>
      </c>
      <c r="G3" s="4" t="s">
        <v>33</v>
      </c>
      <c r="H3" s="4" t="s">
        <v>34</v>
      </c>
      <c r="I3" s="4" t="s">
        <v>3</v>
      </c>
      <c r="J3" s="4" t="s">
        <v>4</v>
      </c>
      <c r="K3" s="4" t="s">
        <v>32</v>
      </c>
      <c r="L3" s="4" t="s">
        <v>33</v>
      </c>
      <c r="M3" s="4" t="s">
        <v>34</v>
      </c>
      <c r="N3" s="4" t="s">
        <v>3</v>
      </c>
      <c r="O3" s="4" t="s">
        <v>4</v>
      </c>
      <c r="P3" s="4" t="s">
        <v>32</v>
      </c>
      <c r="Q3" s="4" t="s">
        <v>33</v>
      </c>
      <c r="R3" s="4" t="s">
        <v>34</v>
      </c>
      <c r="S3" s="4" t="s">
        <v>4</v>
      </c>
      <c r="T3" s="4" t="s">
        <v>32</v>
      </c>
      <c r="U3" s="4" t="s">
        <v>33</v>
      </c>
      <c r="V3" s="4" t="s">
        <v>34</v>
      </c>
      <c r="W3" s="4" t="s">
        <v>4</v>
      </c>
      <c r="X3" s="4" t="s">
        <v>32</v>
      </c>
      <c r="Y3" s="4" t="s">
        <v>33</v>
      </c>
      <c r="Z3" s="4" t="s">
        <v>34</v>
      </c>
      <c r="AA3" s="276"/>
      <c r="AB3" s="276"/>
      <c r="AC3" s="276"/>
    </row>
    <row r="4" spans="1:36" ht="18" customHeight="1">
      <c r="A4" s="276" t="s">
        <v>177</v>
      </c>
      <c r="B4" s="1">
        <v>1</v>
      </c>
      <c r="C4" s="8" t="s">
        <v>161</v>
      </c>
      <c r="D4" s="220">
        <f>SUM(D5:D6)</f>
        <v>853</v>
      </c>
      <c r="E4" s="220">
        <f>SUM(E5:E6)</f>
        <v>829</v>
      </c>
      <c r="F4" s="220">
        <f>SUM(F5:F6)</f>
        <v>781</v>
      </c>
      <c r="G4" s="220">
        <f>SUM(G5:G6)</f>
        <v>745</v>
      </c>
      <c r="H4" s="220">
        <f>SUM(H5:H6)</f>
        <v>721</v>
      </c>
      <c r="I4" s="204">
        <f>ROUND(N4/D4,2)</f>
        <v>0.9</v>
      </c>
      <c r="J4" s="204">
        <f>ROUND(O4/E4,2)</f>
        <v>0.9</v>
      </c>
      <c r="K4" s="204">
        <f>ROUND(P4/F4,2)</f>
        <v>0.9</v>
      </c>
      <c r="L4" s="204">
        <f>ROUND(Q4/G4,2)</f>
        <v>0.9</v>
      </c>
      <c r="M4" s="204">
        <f>ROUND(R4/H4,2)</f>
        <v>0.9</v>
      </c>
      <c r="N4" s="223">
        <f>SUM(N5:N6)</f>
        <v>768</v>
      </c>
      <c r="O4" s="223">
        <f>SUM(O5:O6)</f>
        <v>746</v>
      </c>
      <c r="P4" s="223">
        <f>SUM(P5:P6)</f>
        <v>703</v>
      </c>
      <c r="Q4" s="223">
        <f>SUM(Q5:Q6)</f>
        <v>671</v>
      </c>
      <c r="R4" s="223">
        <f>SUM(R5:R6)</f>
        <v>649</v>
      </c>
      <c r="S4" s="13"/>
      <c r="T4" s="13"/>
      <c r="U4" s="13"/>
      <c r="V4" s="13"/>
      <c r="W4" s="13"/>
      <c r="X4" s="13"/>
      <c r="Y4" s="13"/>
      <c r="Z4" s="13"/>
      <c r="AA4" s="13" t="s">
        <v>217</v>
      </c>
      <c r="AB4" s="13" t="s">
        <v>218</v>
      </c>
      <c r="AC4" s="1"/>
    </row>
    <row r="5" spans="1:36" ht="18" customHeight="1">
      <c r="A5" s="276"/>
      <c r="B5" s="230">
        <v>2</v>
      </c>
      <c r="C5" s="233" t="s">
        <v>503</v>
      </c>
      <c r="D5" s="243">
        <f>정리!P401</f>
        <v>402</v>
      </c>
      <c r="E5" s="234">
        <f>ROUND(($D5/$D$44)*E$55,0)</f>
        <v>391</v>
      </c>
      <c r="F5" s="234">
        <f t="shared" ref="F5:H19" si="0">ROUND(($D5/$D$44)*F$55,0)</f>
        <v>368</v>
      </c>
      <c r="G5" s="234">
        <f t="shared" si="0"/>
        <v>351</v>
      </c>
      <c r="H5" s="234">
        <f t="shared" si="0"/>
        <v>340</v>
      </c>
      <c r="I5" s="236">
        <v>90</v>
      </c>
      <c r="J5" s="236">
        <v>90</v>
      </c>
      <c r="K5" s="236">
        <v>90</v>
      </c>
      <c r="L5" s="236">
        <v>90</v>
      </c>
      <c r="M5" s="236">
        <v>90</v>
      </c>
      <c r="N5" s="244">
        <f t="shared" ref="N5:R6" si="1">ROUND(D5*I5/100,0)</f>
        <v>362</v>
      </c>
      <c r="O5" s="244">
        <f t="shared" si="1"/>
        <v>352</v>
      </c>
      <c r="P5" s="244">
        <f t="shared" si="1"/>
        <v>331</v>
      </c>
      <c r="Q5" s="244">
        <f t="shared" si="1"/>
        <v>316</v>
      </c>
      <c r="R5" s="244">
        <f t="shared" si="1"/>
        <v>306</v>
      </c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5"/>
    </row>
    <row r="6" spans="1:36" ht="18" customHeight="1">
      <c r="A6" s="276"/>
      <c r="B6" s="230">
        <v>2</v>
      </c>
      <c r="C6" s="233" t="s">
        <v>333</v>
      </c>
      <c r="D6" s="243">
        <f>정리!P402</f>
        <v>451</v>
      </c>
      <c r="E6" s="234">
        <f>ROUND(($D6/$D$44)*E$55,0)</f>
        <v>438</v>
      </c>
      <c r="F6" s="234">
        <f t="shared" si="0"/>
        <v>413</v>
      </c>
      <c r="G6" s="234">
        <f t="shared" si="0"/>
        <v>394</v>
      </c>
      <c r="H6" s="234">
        <f t="shared" si="0"/>
        <v>381</v>
      </c>
      <c r="I6" s="236">
        <v>90</v>
      </c>
      <c r="J6" s="236">
        <v>90</v>
      </c>
      <c r="K6" s="236">
        <v>90</v>
      </c>
      <c r="L6" s="236">
        <v>90</v>
      </c>
      <c r="M6" s="236">
        <v>90</v>
      </c>
      <c r="N6" s="244">
        <f t="shared" si="1"/>
        <v>406</v>
      </c>
      <c r="O6" s="244">
        <f t="shared" si="1"/>
        <v>394</v>
      </c>
      <c r="P6" s="244">
        <f t="shared" si="1"/>
        <v>372</v>
      </c>
      <c r="Q6" s="244">
        <f t="shared" si="1"/>
        <v>355</v>
      </c>
      <c r="R6" s="244">
        <f t="shared" si="1"/>
        <v>343</v>
      </c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5"/>
    </row>
    <row r="7" spans="1:36" ht="18" customHeight="1">
      <c r="A7" s="276"/>
      <c r="B7" s="1">
        <v>1</v>
      </c>
      <c r="C7" s="8" t="s">
        <v>162</v>
      </c>
      <c r="D7" s="220">
        <f>SUM(D8:D9)</f>
        <v>356</v>
      </c>
      <c r="E7" s="220">
        <f>SUM(E8:E9)</f>
        <v>346</v>
      </c>
      <c r="F7" s="220">
        <f>SUM(F8:F9)</f>
        <v>326</v>
      </c>
      <c r="G7" s="220">
        <f>SUM(G8:G9)</f>
        <v>311</v>
      </c>
      <c r="H7" s="220">
        <f>SUM(H8:H9)</f>
        <v>301</v>
      </c>
      <c r="I7" s="204">
        <f>ROUND(N7/D7,2)</f>
        <v>0.71</v>
      </c>
      <c r="J7" s="204">
        <f>ROUND(O7/E7,2)</f>
        <v>0.89</v>
      </c>
      <c r="K7" s="204">
        <f>ROUND(P7/F7,2)</f>
        <v>0.89</v>
      </c>
      <c r="L7" s="204">
        <f>ROUND(Q7/G7,2)</f>
        <v>0.89</v>
      </c>
      <c r="M7" s="204">
        <f>ROUND(R7/H7,2)</f>
        <v>0.89</v>
      </c>
      <c r="N7" s="223">
        <f>SUM(N8:N9)</f>
        <v>254</v>
      </c>
      <c r="O7" s="223">
        <f>SUM(O8:O9)</f>
        <v>308</v>
      </c>
      <c r="P7" s="223">
        <f>SUM(P8:P9)</f>
        <v>290</v>
      </c>
      <c r="Q7" s="223">
        <f>SUM(Q8:Q9)</f>
        <v>276</v>
      </c>
      <c r="R7" s="223">
        <f>SUM(R8:R9)</f>
        <v>268</v>
      </c>
      <c r="S7" s="13"/>
      <c r="T7" s="13"/>
      <c r="U7" s="13"/>
      <c r="V7" s="13"/>
      <c r="W7" s="13"/>
      <c r="X7" s="13"/>
      <c r="Y7" s="13"/>
      <c r="Z7" s="13"/>
      <c r="AA7" s="13" t="s">
        <v>217</v>
      </c>
      <c r="AB7" s="13" t="s">
        <v>218</v>
      </c>
      <c r="AC7" s="1"/>
    </row>
    <row r="8" spans="1:36" ht="18" customHeight="1">
      <c r="A8" s="276"/>
      <c r="B8" s="230">
        <v>2</v>
      </c>
      <c r="C8" s="233" t="s">
        <v>504</v>
      </c>
      <c r="D8" s="243">
        <f>정리!P404</f>
        <v>282</v>
      </c>
      <c r="E8" s="234">
        <f>ROUND(($D8/$D$44)*E$55,0)</f>
        <v>274</v>
      </c>
      <c r="F8" s="234">
        <f t="shared" si="0"/>
        <v>258</v>
      </c>
      <c r="G8" s="234">
        <f t="shared" si="0"/>
        <v>246</v>
      </c>
      <c r="H8" s="234">
        <f t="shared" si="0"/>
        <v>238</v>
      </c>
      <c r="I8" s="236">
        <v>90</v>
      </c>
      <c r="J8" s="236">
        <v>90</v>
      </c>
      <c r="K8" s="236">
        <v>90</v>
      </c>
      <c r="L8" s="236">
        <v>90</v>
      </c>
      <c r="M8" s="236">
        <v>90</v>
      </c>
      <c r="N8" s="244">
        <f t="shared" ref="N8:R9" si="2">ROUND(D8*I8/100,0)</f>
        <v>254</v>
      </c>
      <c r="O8" s="244">
        <f t="shared" si="2"/>
        <v>247</v>
      </c>
      <c r="P8" s="244">
        <f t="shared" si="2"/>
        <v>232</v>
      </c>
      <c r="Q8" s="244">
        <f t="shared" si="2"/>
        <v>221</v>
      </c>
      <c r="R8" s="244">
        <f t="shared" si="2"/>
        <v>214</v>
      </c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5"/>
    </row>
    <row r="9" spans="1:36" ht="18" customHeight="1">
      <c r="A9" s="276"/>
      <c r="B9" s="230">
        <v>2</v>
      </c>
      <c r="C9" s="233" t="s">
        <v>505</v>
      </c>
      <c r="D9" s="243">
        <f>정리!P405</f>
        <v>74</v>
      </c>
      <c r="E9" s="234">
        <f>ROUND(($D9/$D$44)*E$55,0)</f>
        <v>72</v>
      </c>
      <c r="F9" s="234">
        <f t="shared" si="0"/>
        <v>68</v>
      </c>
      <c r="G9" s="234">
        <f t="shared" si="0"/>
        <v>65</v>
      </c>
      <c r="H9" s="234">
        <f t="shared" si="0"/>
        <v>63</v>
      </c>
      <c r="I9" s="236">
        <v>0</v>
      </c>
      <c r="J9" s="236">
        <v>85</v>
      </c>
      <c r="K9" s="236">
        <v>85</v>
      </c>
      <c r="L9" s="236">
        <v>85</v>
      </c>
      <c r="M9" s="236">
        <v>85</v>
      </c>
      <c r="N9" s="244">
        <f t="shared" si="2"/>
        <v>0</v>
      </c>
      <c r="O9" s="244">
        <f t="shared" si="2"/>
        <v>61</v>
      </c>
      <c r="P9" s="244">
        <f t="shared" si="2"/>
        <v>58</v>
      </c>
      <c r="Q9" s="244">
        <f t="shared" si="2"/>
        <v>55</v>
      </c>
      <c r="R9" s="244">
        <f t="shared" si="2"/>
        <v>54</v>
      </c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5"/>
      <c r="AD9" s="2" t="s">
        <v>568</v>
      </c>
      <c r="AE9" s="2" t="s">
        <v>642</v>
      </c>
      <c r="AI9" s="2" t="s">
        <v>657</v>
      </c>
      <c r="AJ9" s="2" t="s">
        <v>661</v>
      </c>
    </row>
    <row r="10" spans="1:36" ht="18" customHeight="1">
      <c r="A10" s="276"/>
      <c r="B10" s="1">
        <v>1</v>
      </c>
      <c r="C10" s="8" t="s">
        <v>163</v>
      </c>
      <c r="D10" s="220">
        <f>SUM(D11:D13)</f>
        <v>292</v>
      </c>
      <c r="E10" s="220">
        <f>SUM(E11:E13)</f>
        <v>284</v>
      </c>
      <c r="F10" s="220">
        <f>SUM(F11:F13)</f>
        <v>268</v>
      </c>
      <c r="G10" s="220">
        <f>SUM(G11:G13)</f>
        <v>255</v>
      </c>
      <c r="H10" s="220">
        <f>SUM(H11:H13)</f>
        <v>247</v>
      </c>
      <c r="I10" s="204">
        <f>ROUND(N10/D10,2)</f>
        <v>0</v>
      </c>
      <c r="J10" s="204">
        <f>ROUND(O10/E10,2)</f>
        <v>0</v>
      </c>
      <c r="K10" s="204">
        <f>ROUND(P10/F10,2)</f>
        <v>0.47</v>
      </c>
      <c r="L10" s="204">
        <f>ROUND(Q10/G10,2)</f>
        <v>0.85</v>
      </c>
      <c r="M10" s="204">
        <f>ROUND(R10/H10,2)</f>
        <v>0.85</v>
      </c>
      <c r="N10" s="223">
        <f>SUM(N11:N13)</f>
        <v>0</v>
      </c>
      <c r="O10" s="223">
        <f>SUM(O11:O13)</f>
        <v>0</v>
      </c>
      <c r="P10" s="223">
        <f>SUM(P11:P13)</f>
        <v>125</v>
      </c>
      <c r="Q10" s="223">
        <f>SUM(Q11:Q13)</f>
        <v>217</v>
      </c>
      <c r="R10" s="223">
        <f>SUM(R11:R13)</f>
        <v>210</v>
      </c>
      <c r="S10" s="13"/>
      <c r="T10" s="13"/>
      <c r="U10" s="13"/>
      <c r="V10" s="13"/>
      <c r="W10" s="13"/>
      <c r="X10" s="13"/>
      <c r="Y10" s="13"/>
      <c r="Z10" s="13"/>
      <c r="AA10" s="13" t="s">
        <v>217</v>
      </c>
      <c r="AB10" s="13" t="s">
        <v>218</v>
      </c>
      <c r="AC10" s="1"/>
    </row>
    <row r="11" spans="1:36" ht="18" customHeight="1">
      <c r="A11" s="276"/>
      <c r="B11" s="230">
        <v>2</v>
      </c>
      <c r="C11" s="233" t="s">
        <v>298</v>
      </c>
      <c r="D11" s="243">
        <f>정리!P407</f>
        <v>85</v>
      </c>
      <c r="E11" s="234">
        <f>ROUND(($D11/$D$44)*E$55,0)</f>
        <v>83</v>
      </c>
      <c r="F11" s="234">
        <f t="shared" si="0"/>
        <v>78</v>
      </c>
      <c r="G11" s="234">
        <f t="shared" si="0"/>
        <v>74</v>
      </c>
      <c r="H11" s="234">
        <f t="shared" si="0"/>
        <v>72</v>
      </c>
      <c r="I11" s="236">
        <v>0</v>
      </c>
      <c r="J11" s="236">
        <v>0</v>
      </c>
      <c r="K11" s="236">
        <v>85</v>
      </c>
      <c r="L11" s="236">
        <v>85</v>
      </c>
      <c r="M11" s="236">
        <v>85</v>
      </c>
      <c r="N11" s="244">
        <f t="shared" ref="N11:R13" si="3">ROUND(D11*I11/100,0)</f>
        <v>0</v>
      </c>
      <c r="O11" s="244">
        <f t="shared" si="3"/>
        <v>0</v>
      </c>
      <c r="P11" s="244">
        <f t="shared" si="3"/>
        <v>66</v>
      </c>
      <c r="Q11" s="244">
        <f t="shared" si="3"/>
        <v>63</v>
      </c>
      <c r="R11" s="244">
        <f t="shared" si="3"/>
        <v>61</v>
      </c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5"/>
      <c r="AD11" s="2" t="s">
        <v>567</v>
      </c>
      <c r="AE11" s="2" t="s">
        <v>597</v>
      </c>
      <c r="AI11" s="2" t="s">
        <v>657</v>
      </c>
      <c r="AJ11" s="2" t="s">
        <v>661</v>
      </c>
    </row>
    <row r="12" spans="1:36" ht="18" customHeight="1">
      <c r="A12" s="276"/>
      <c r="B12" s="230">
        <v>2</v>
      </c>
      <c r="C12" s="233" t="s">
        <v>506</v>
      </c>
      <c r="D12" s="243">
        <f>정리!P408</f>
        <v>75</v>
      </c>
      <c r="E12" s="234">
        <f>ROUND(($D12/$D$44)*E$55,0)</f>
        <v>73</v>
      </c>
      <c r="F12" s="234">
        <f t="shared" si="0"/>
        <v>69</v>
      </c>
      <c r="G12" s="234">
        <f t="shared" si="0"/>
        <v>66</v>
      </c>
      <c r="H12" s="234">
        <f t="shared" si="0"/>
        <v>63</v>
      </c>
      <c r="I12" s="236">
        <v>0</v>
      </c>
      <c r="J12" s="236">
        <v>0</v>
      </c>
      <c r="K12" s="236">
        <v>85</v>
      </c>
      <c r="L12" s="236">
        <v>85</v>
      </c>
      <c r="M12" s="236">
        <v>85</v>
      </c>
      <c r="N12" s="244">
        <f t="shared" si="3"/>
        <v>0</v>
      </c>
      <c r="O12" s="244">
        <f t="shared" si="3"/>
        <v>0</v>
      </c>
      <c r="P12" s="244">
        <f t="shared" si="3"/>
        <v>59</v>
      </c>
      <c r="Q12" s="244">
        <f t="shared" si="3"/>
        <v>56</v>
      </c>
      <c r="R12" s="244">
        <f t="shared" si="3"/>
        <v>54</v>
      </c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5"/>
      <c r="AD12" s="2" t="s">
        <v>567</v>
      </c>
      <c r="AE12" s="2" t="s">
        <v>636</v>
      </c>
      <c r="AI12" s="2" t="s">
        <v>657</v>
      </c>
      <c r="AJ12" s="2" t="s">
        <v>661</v>
      </c>
    </row>
    <row r="13" spans="1:36" ht="18" customHeight="1">
      <c r="A13" s="276"/>
      <c r="B13" s="230">
        <v>2</v>
      </c>
      <c r="C13" s="233" t="s">
        <v>507</v>
      </c>
      <c r="D13" s="243">
        <f>정리!P409</f>
        <v>132</v>
      </c>
      <c r="E13" s="234">
        <f>ROUND(($D13/$D$44)*E$55,0)</f>
        <v>128</v>
      </c>
      <c r="F13" s="234">
        <f t="shared" si="0"/>
        <v>121</v>
      </c>
      <c r="G13" s="234">
        <f t="shared" si="0"/>
        <v>115</v>
      </c>
      <c r="H13" s="234">
        <f t="shared" si="0"/>
        <v>112</v>
      </c>
      <c r="I13" s="236">
        <v>0</v>
      </c>
      <c r="J13" s="236">
        <v>0</v>
      </c>
      <c r="K13" s="236">
        <v>0</v>
      </c>
      <c r="L13" s="236">
        <v>85</v>
      </c>
      <c r="M13" s="236">
        <v>85</v>
      </c>
      <c r="N13" s="244">
        <f t="shared" si="3"/>
        <v>0</v>
      </c>
      <c r="O13" s="244">
        <f t="shared" si="3"/>
        <v>0</v>
      </c>
      <c r="P13" s="244">
        <f t="shared" si="3"/>
        <v>0</v>
      </c>
      <c r="Q13" s="244">
        <f t="shared" si="3"/>
        <v>98</v>
      </c>
      <c r="R13" s="244">
        <f t="shared" si="3"/>
        <v>95</v>
      </c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5"/>
      <c r="AD13" s="2" t="s">
        <v>567</v>
      </c>
      <c r="AE13" s="2" t="s">
        <v>639</v>
      </c>
      <c r="AI13" s="2" t="s">
        <v>673</v>
      </c>
      <c r="AJ13" s="2" t="s">
        <v>661</v>
      </c>
    </row>
    <row r="14" spans="1:36" ht="18" customHeight="1">
      <c r="A14" s="276"/>
      <c r="B14" s="1">
        <v>1</v>
      </c>
      <c r="C14" s="8" t="s">
        <v>164</v>
      </c>
      <c r="D14" s="220">
        <f>SUM(D15:D16)</f>
        <v>184</v>
      </c>
      <c r="E14" s="220">
        <f>SUM(E15:E16)</f>
        <v>179</v>
      </c>
      <c r="F14" s="220">
        <f>SUM(F15:F16)</f>
        <v>168</v>
      </c>
      <c r="G14" s="220">
        <f>SUM(G15:G16)</f>
        <v>160</v>
      </c>
      <c r="H14" s="220">
        <f>SUM(H15:H16)</f>
        <v>155</v>
      </c>
      <c r="I14" s="204">
        <f>ROUND(N14/D14,2)</f>
        <v>0</v>
      </c>
      <c r="J14" s="204">
        <f>ROUND(O14/E14,2)</f>
        <v>0</v>
      </c>
      <c r="K14" s="204">
        <f>ROUND(P14/F14,2)</f>
        <v>0</v>
      </c>
      <c r="L14" s="204">
        <f>ROUND(Q14/G14,2)</f>
        <v>0.85</v>
      </c>
      <c r="M14" s="204">
        <f>ROUND(R14/H14,2)</f>
        <v>0.85</v>
      </c>
      <c r="N14" s="223">
        <f>SUM(N15:N16)</f>
        <v>0</v>
      </c>
      <c r="O14" s="223">
        <f>SUM(O15:O16)</f>
        <v>0</v>
      </c>
      <c r="P14" s="223">
        <f>SUM(P15:P16)</f>
        <v>0</v>
      </c>
      <c r="Q14" s="223">
        <f>SUM(Q15:Q16)</f>
        <v>136</v>
      </c>
      <c r="R14" s="223">
        <f>SUM(R15:R16)</f>
        <v>131</v>
      </c>
      <c r="S14" s="13"/>
      <c r="T14" s="13"/>
      <c r="U14" s="13"/>
      <c r="V14" s="13"/>
      <c r="W14" s="13"/>
      <c r="X14" s="13"/>
      <c r="Y14" s="13"/>
      <c r="Z14" s="13"/>
      <c r="AA14" s="13" t="s">
        <v>217</v>
      </c>
      <c r="AB14" s="13" t="s">
        <v>218</v>
      </c>
      <c r="AC14" s="1"/>
    </row>
    <row r="15" spans="1:36" ht="18" customHeight="1">
      <c r="A15" s="276"/>
      <c r="B15" s="230">
        <v>2</v>
      </c>
      <c r="C15" s="233" t="s">
        <v>508</v>
      </c>
      <c r="D15" s="243">
        <f>정리!P411</f>
        <v>69</v>
      </c>
      <c r="E15" s="234">
        <f>ROUND(($D15/$D$44)*E$55,0)</f>
        <v>67</v>
      </c>
      <c r="F15" s="234">
        <f t="shared" si="0"/>
        <v>63</v>
      </c>
      <c r="G15" s="234">
        <f t="shared" si="0"/>
        <v>60</v>
      </c>
      <c r="H15" s="234">
        <f t="shared" si="0"/>
        <v>58</v>
      </c>
      <c r="I15" s="236">
        <v>0</v>
      </c>
      <c r="J15" s="236">
        <v>0</v>
      </c>
      <c r="K15" s="236">
        <v>0</v>
      </c>
      <c r="L15" s="236">
        <v>85</v>
      </c>
      <c r="M15" s="236">
        <v>85</v>
      </c>
      <c r="N15" s="244">
        <f t="shared" ref="N15:R16" si="4">ROUND(D15*I15/100,0)</f>
        <v>0</v>
      </c>
      <c r="O15" s="244">
        <f t="shared" si="4"/>
        <v>0</v>
      </c>
      <c r="P15" s="244">
        <f t="shared" si="4"/>
        <v>0</v>
      </c>
      <c r="Q15" s="244">
        <f t="shared" si="4"/>
        <v>51</v>
      </c>
      <c r="R15" s="244">
        <f t="shared" si="4"/>
        <v>49</v>
      </c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5"/>
      <c r="AD15" s="2" t="s">
        <v>568</v>
      </c>
      <c r="AE15" s="2" t="s">
        <v>628</v>
      </c>
      <c r="AI15" s="2" t="s">
        <v>673</v>
      </c>
      <c r="AJ15" s="2" t="s">
        <v>661</v>
      </c>
    </row>
    <row r="16" spans="1:36" ht="18" customHeight="1">
      <c r="A16" s="276"/>
      <c r="B16" s="230">
        <v>2</v>
      </c>
      <c r="C16" s="233" t="s">
        <v>334</v>
      </c>
      <c r="D16" s="243">
        <f>정리!P412</f>
        <v>115</v>
      </c>
      <c r="E16" s="234">
        <f>ROUND(($D16/$D$44)*E$55,0)</f>
        <v>112</v>
      </c>
      <c r="F16" s="234">
        <f t="shared" si="0"/>
        <v>105</v>
      </c>
      <c r="G16" s="234">
        <f t="shared" si="0"/>
        <v>100</v>
      </c>
      <c r="H16" s="234">
        <f t="shared" si="0"/>
        <v>97</v>
      </c>
      <c r="I16" s="236">
        <v>0</v>
      </c>
      <c r="J16" s="236">
        <v>0</v>
      </c>
      <c r="K16" s="236">
        <v>0</v>
      </c>
      <c r="L16" s="236">
        <v>85</v>
      </c>
      <c r="M16" s="236">
        <v>85</v>
      </c>
      <c r="N16" s="244">
        <f t="shared" si="4"/>
        <v>0</v>
      </c>
      <c r="O16" s="244">
        <f t="shared" si="4"/>
        <v>0</v>
      </c>
      <c r="P16" s="244">
        <f t="shared" si="4"/>
        <v>0</v>
      </c>
      <c r="Q16" s="244">
        <f t="shared" si="4"/>
        <v>85</v>
      </c>
      <c r="R16" s="244">
        <f t="shared" si="4"/>
        <v>82</v>
      </c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5"/>
      <c r="AD16" s="2" t="s">
        <v>567</v>
      </c>
      <c r="AE16" s="2" t="s">
        <v>633</v>
      </c>
      <c r="AI16" s="2" t="s">
        <v>673</v>
      </c>
      <c r="AJ16" s="2" t="s">
        <v>661</v>
      </c>
    </row>
    <row r="17" spans="1:36" ht="18" customHeight="1">
      <c r="A17" s="276"/>
      <c r="B17" s="1">
        <v>1</v>
      </c>
      <c r="C17" s="8" t="s">
        <v>165</v>
      </c>
      <c r="D17" s="220">
        <f>정리!P413</f>
        <v>42</v>
      </c>
      <c r="E17" s="203">
        <f>ROUND(($D17/$D$44)*E$55,0)</f>
        <v>41</v>
      </c>
      <c r="F17" s="203">
        <f t="shared" si="0"/>
        <v>38</v>
      </c>
      <c r="G17" s="203">
        <f t="shared" si="0"/>
        <v>37</v>
      </c>
      <c r="H17" s="203">
        <f t="shared" si="0"/>
        <v>36</v>
      </c>
      <c r="I17" s="224">
        <v>85</v>
      </c>
      <c r="J17" s="224">
        <v>85</v>
      </c>
      <c r="K17" s="224">
        <v>85</v>
      </c>
      <c r="L17" s="224">
        <v>85</v>
      </c>
      <c r="M17" s="224">
        <v>85</v>
      </c>
      <c r="N17" s="223">
        <f>ROUND(D17*I17/100,0)</f>
        <v>36</v>
      </c>
      <c r="O17" s="223">
        <f t="shared" ref="O17:R19" si="5">ROUNDUP(E17*J17/100,0)</f>
        <v>35</v>
      </c>
      <c r="P17" s="223">
        <f t="shared" si="5"/>
        <v>33</v>
      </c>
      <c r="Q17" s="223">
        <f t="shared" si="5"/>
        <v>32</v>
      </c>
      <c r="R17" s="223">
        <f t="shared" si="5"/>
        <v>31</v>
      </c>
      <c r="S17" s="13"/>
      <c r="T17" s="13"/>
      <c r="U17" s="13"/>
      <c r="V17" s="13"/>
      <c r="W17" s="13"/>
      <c r="X17" s="13"/>
      <c r="Y17" s="13"/>
      <c r="Z17" s="13"/>
      <c r="AA17" s="13" t="s">
        <v>217</v>
      </c>
      <c r="AB17" s="13" t="s">
        <v>218</v>
      </c>
      <c r="AC17" s="1"/>
    </row>
    <row r="18" spans="1:36" ht="18" customHeight="1">
      <c r="A18" s="276"/>
      <c r="B18" s="1">
        <v>1</v>
      </c>
      <c r="C18" s="8" t="s">
        <v>166</v>
      </c>
      <c r="D18" s="220">
        <f>정리!P414</f>
        <v>173</v>
      </c>
      <c r="E18" s="203">
        <f>ROUND(($D18/$D$44)*E$55,0)</f>
        <v>168</v>
      </c>
      <c r="F18" s="203">
        <f t="shared" si="0"/>
        <v>158</v>
      </c>
      <c r="G18" s="203">
        <f t="shared" si="0"/>
        <v>151</v>
      </c>
      <c r="H18" s="203">
        <f t="shared" si="0"/>
        <v>146</v>
      </c>
      <c r="I18" s="224">
        <v>0</v>
      </c>
      <c r="J18" s="224">
        <v>85</v>
      </c>
      <c r="K18" s="224">
        <v>85</v>
      </c>
      <c r="L18" s="224">
        <v>85</v>
      </c>
      <c r="M18" s="224">
        <v>85</v>
      </c>
      <c r="N18" s="223">
        <f>ROUND(D18*I18/100,0)</f>
        <v>0</v>
      </c>
      <c r="O18" s="223">
        <f t="shared" si="5"/>
        <v>143</v>
      </c>
      <c r="P18" s="223">
        <f t="shared" si="5"/>
        <v>135</v>
      </c>
      <c r="Q18" s="223">
        <f t="shared" si="5"/>
        <v>129</v>
      </c>
      <c r="R18" s="223">
        <f t="shared" si="5"/>
        <v>125</v>
      </c>
      <c r="S18" s="13"/>
      <c r="T18" s="13"/>
      <c r="U18" s="13"/>
      <c r="V18" s="13"/>
      <c r="W18" s="13"/>
      <c r="X18" s="13"/>
      <c r="Y18" s="13"/>
      <c r="Z18" s="13"/>
      <c r="AA18" s="13" t="s">
        <v>217</v>
      </c>
      <c r="AB18" s="13" t="s">
        <v>218</v>
      </c>
      <c r="AC18" s="1"/>
      <c r="AD18" s="2" t="s">
        <v>567</v>
      </c>
      <c r="AE18" s="2" t="s">
        <v>630</v>
      </c>
      <c r="AI18" s="2" t="s">
        <v>674</v>
      </c>
      <c r="AJ18" s="2" t="s">
        <v>661</v>
      </c>
    </row>
    <row r="19" spans="1:36" ht="18" customHeight="1">
      <c r="A19" s="276"/>
      <c r="B19" s="1">
        <v>1</v>
      </c>
      <c r="C19" s="8" t="s">
        <v>167</v>
      </c>
      <c r="D19" s="220">
        <f>정리!P415</f>
        <v>133</v>
      </c>
      <c r="E19" s="203">
        <f>ROUND(($D19/$D$44)*E$55,0)</f>
        <v>129</v>
      </c>
      <c r="F19" s="203">
        <f t="shared" si="0"/>
        <v>122</v>
      </c>
      <c r="G19" s="203">
        <f t="shared" si="0"/>
        <v>116</v>
      </c>
      <c r="H19" s="203">
        <f t="shared" si="0"/>
        <v>112</v>
      </c>
      <c r="I19" s="224">
        <v>0</v>
      </c>
      <c r="J19" s="224">
        <v>85</v>
      </c>
      <c r="K19" s="224">
        <v>85</v>
      </c>
      <c r="L19" s="224">
        <v>85</v>
      </c>
      <c r="M19" s="224">
        <v>85</v>
      </c>
      <c r="N19" s="223">
        <f>ROUND(D19*I19/100,0)</f>
        <v>0</v>
      </c>
      <c r="O19" s="223">
        <f t="shared" si="5"/>
        <v>110</v>
      </c>
      <c r="P19" s="223">
        <f t="shared" si="5"/>
        <v>104</v>
      </c>
      <c r="Q19" s="223">
        <f t="shared" si="5"/>
        <v>99</v>
      </c>
      <c r="R19" s="223">
        <f t="shared" si="5"/>
        <v>96</v>
      </c>
      <c r="S19" s="13"/>
      <c r="T19" s="13"/>
      <c r="U19" s="13"/>
      <c r="V19" s="13"/>
      <c r="W19" s="13"/>
      <c r="X19" s="13"/>
      <c r="Y19" s="13"/>
      <c r="Z19" s="13"/>
      <c r="AA19" s="13" t="s">
        <v>217</v>
      </c>
      <c r="AB19" s="13" t="s">
        <v>218</v>
      </c>
      <c r="AC19" s="1"/>
      <c r="AH19" s="2" t="s">
        <v>656</v>
      </c>
      <c r="AI19" s="2" t="s">
        <v>674</v>
      </c>
    </row>
    <row r="20" spans="1:36" ht="18" customHeight="1">
      <c r="A20" s="276"/>
      <c r="B20" s="1">
        <v>1</v>
      </c>
      <c r="C20" s="8" t="s">
        <v>12</v>
      </c>
      <c r="D20" s="220">
        <f>SUM(D21:D22)</f>
        <v>202</v>
      </c>
      <c r="E20" s="220">
        <f>SUM(E21:E22)</f>
        <v>197</v>
      </c>
      <c r="F20" s="220">
        <f>SUM(F21:F22)</f>
        <v>185</v>
      </c>
      <c r="G20" s="220">
        <f>SUM(G21:G22)</f>
        <v>177</v>
      </c>
      <c r="H20" s="220">
        <f>SUM(H21:H22)</f>
        <v>171</v>
      </c>
      <c r="I20" s="238">
        <f>ROUND(N20/D20,2)</f>
        <v>0.85</v>
      </c>
      <c r="J20" s="238">
        <f>ROUND(O20/E20,2)</f>
        <v>0.85</v>
      </c>
      <c r="K20" s="238">
        <f>ROUND(P20/F20,2)</f>
        <v>0.85</v>
      </c>
      <c r="L20" s="238">
        <f>ROUND(Q20/G20,2)</f>
        <v>0.85</v>
      </c>
      <c r="M20" s="238">
        <f>ROUND(R20/H20,2)</f>
        <v>0.85</v>
      </c>
      <c r="N20" s="223">
        <f>SUM(N21:N22)</f>
        <v>172</v>
      </c>
      <c r="O20" s="223">
        <f>SUM(O21:O22)</f>
        <v>168</v>
      </c>
      <c r="P20" s="223">
        <f>SUM(P21:P22)</f>
        <v>157</v>
      </c>
      <c r="Q20" s="223">
        <f>SUM(Q21:Q22)</f>
        <v>151</v>
      </c>
      <c r="R20" s="223">
        <f>SUM(R21:R22)</f>
        <v>146</v>
      </c>
      <c r="S20" s="13"/>
      <c r="T20" s="13"/>
      <c r="U20" s="13"/>
      <c r="V20" s="13"/>
      <c r="W20" s="13"/>
      <c r="X20" s="13"/>
      <c r="Y20" s="13"/>
      <c r="Z20" s="13"/>
      <c r="AA20" s="13" t="s">
        <v>217</v>
      </c>
      <c r="AB20" s="13" t="s">
        <v>218</v>
      </c>
      <c r="AC20" s="1"/>
    </row>
    <row r="21" spans="1:36" ht="18" customHeight="1">
      <c r="A21" s="276"/>
      <c r="B21" s="230">
        <v>2</v>
      </c>
      <c r="C21" s="233" t="s">
        <v>339</v>
      </c>
      <c r="D21" s="243">
        <f>정리!P417</f>
        <v>48</v>
      </c>
      <c r="E21" s="234">
        <f t="shared" ref="E21:H22" si="6">ROUND(($D21/$D$44)*E$55,0)</f>
        <v>47</v>
      </c>
      <c r="F21" s="234">
        <f t="shared" si="6"/>
        <v>44</v>
      </c>
      <c r="G21" s="234">
        <f t="shared" si="6"/>
        <v>42</v>
      </c>
      <c r="H21" s="234">
        <f t="shared" si="6"/>
        <v>41</v>
      </c>
      <c r="I21" s="236">
        <v>85</v>
      </c>
      <c r="J21" s="236">
        <v>85</v>
      </c>
      <c r="K21" s="236">
        <v>85</v>
      </c>
      <c r="L21" s="236">
        <v>85</v>
      </c>
      <c r="M21" s="236">
        <v>85</v>
      </c>
      <c r="N21" s="244">
        <f t="shared" ref="N21:R22" si="7">ROUND(D21*I21/100,0)</f>
        <v>41</v>
      </c>
      <c r="O21" s="244">
        <f t="shared" si="7"/>
        <v>40</v>
      </c>
      <c r="P21" s="244">
        <f t="shared" si="7"/>
        <v>37</v>
      </c>
      <c r="Q21" s="244">
        <f t="shared" si="7"/>
        <v>36</v>
      </c>
      <c r="R21" s="244">
        <f t="shared" si="7"/>
        <v>35</v>
      </c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5"/>
    </row>
    <row r="22" spans="1:36" ht="18" customHeight="1">
      <c r="A22" s="276"/>
      <c r="B22" s="230">
        <v>2</v>
      </c>
      <c r="C22" s="233" t="s">
        <v>509</v>
      </c>
      <c r="D22" s="243">
        <f>정리!P418</f>
        <v>154</v>
      </c>
      <c r="E22" s="234">
        <f t="shared" si="6"/>
        <v>150</v>
      </c>
      <c r="F22" s="234">
        <f t="shared" si="6"/>
        <v>141</v>
      </c>
      <c r="G22" s="234">
        <f t="shared" si="6"/>
        <v>135</v>
      </c>
      <c r="H22" s="234">
        <f t="shared" si="6"/>
        <v>130</v>
      </c>
      <c r="I22" s="236">
        <v>85</v>
      </c>
      <c r="J22" s="236">
        <v>85</v>
      </c>
      <c r="K22" s="236">
        <v>85</v>
      </c>
      <c r="L22" s="236">
        <v>85</v>
      </c>
      <c r="M22" s="236">
        <v>85</v>
      </c>
      <c r="N22" s="244">
        <f t="shared" si="7"/>
        <v>131</v>
      </c>
      <c r="O22" s="244">
        <f t="shared" si="7"/>
        <v>128</v>
      </c>
      <c r="P22" s="244">
        <f t="shared" si="7"/>
        <v>120</v>
      </c>
      <c r="Q22" s="244">
        <f t="shared" si="7"/>
        <v>115</v>
      </c>
      <c r="R22" s="244">
        <f t="shared" si="7"/>
        <v>111</v>
      </c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5"/>
      <c r="AD22" s="2" t="s">
        <v>567</v>
      </c>
      <c r="AE22" s="2" t="s">
        <v>637</v>
      </c>
      <c r="AF22" s="2" t="s">
        <v>568</v>
      </c>
      <c r="AG22" s="2" t="s">
        <v>638</v>
      </c>
      <c r="AI22" s="2" t="s">
        <v>658</v>
      </c>
      <c r="AJ22" s="2" t="s">
        <v>661</v>
      </c>
    </row>
    <row r="23" spans="1:36" ht="18" customHeight="1">
      <c r="A23" s="276"/>
      <c r="B23" s="1">
        <v>1</v>
      </c>
      <c r="C23" s="8" t="s">
        <v>168</v>
      </c>
      <c r="D23" s="220">
        <f>SUM(D24:D25)</f>
        <v>230</v>
      </c>
      <c r="E23" s="220">
        <f>SUM(E24:E25)</f>
        <v>224</v>
      </c>
      <c r="F23" s="220">
        <f>SUM(F24:F25)</f>
        <v>210</v>
      </c>
      <c r="G23" s="220">
        <f>SUM(G24:G25)</f>
        <v>200</v>
      </c>
      <c r="H23" s="220">
        <f>SUM(H24:H25)</f>
        <v>194</v>
      </c>
      <c r="I23" s="204">
        <f>ROUND(N23/D23,2)</f>
        <v>0.85</v>
      </c>
      <c r="J23" s="204">
        <f>ROUND(O23/E23,2)</f>
        <v>0.85</v>
      </c>
      <c r="K23" s="204">
        <f>ROUND(P23/F23,2)</f>
        <v>0.85</v>
      </c>
      <c r="L23" s="204">
        <f>ROUND(Q23/G23,2)</f>
        <v>0.85</v>
      </c>
      <c r="M23" s="204">
        <f>ROUND(R23/H23,2)</f>
        <v>0.85</v>
      </c>
      <c r="N23" s="223">
        <f>SUM(N24:N25)</f>
        <v>196</v>
      </c>
      <c r="O23" s="223">
        <f>SUM(O24:O25)</f>
        <v>190</v>
      </c>
      <c r="P23" s="223">
        <f>SUM(P24:P25)</f>
        <v>178</v>
      </c>
      <c r="Q23" s="223">
        <f>SUM(Q24:Q25)</f>
        <v>170</v>
      </c>
      <c r="R23" s="223">
        <f>SUM(R24:R25)</f>
        <v>164</v>
      </c>
      <c r="S23" s="13"/>
      <c r="T23" s="13"/>
      <c r="U23" s="13"/>
      <c r="V23" s="13"/>
      <c r="W23" s="13"/>
      <c r="X23" s="13"/>
      <c r="Y23" s="13"/>
      <c r="Z23" s="13"/>
      <c r="AA23" s="13" t="s">
        <v>217</v>
      </c>
      <c r="AB23" s="13" t="s">
        <v>218</v>
      </c>
      <c r="AC23" s="1"/>
    </row>
    <row r="24" spans="1:36" ht="18" customHeight="1">
      <c r="A24" s="276"/>
      <c r="B24" s="230">
        <v>2</v>
      </c>
      <c r="C24" s="233" t="s">
        <v>513</v>
      </c>
      <c r="D24" s="243">
        <f>정리!P420</f>
        <v>115</v>
      </c>
      <c r="E24" s="234">
        <f t="shared" ref="E24:H25" si="8">ROUND(($D24/$D$44)*E$55,0)</f>
        <v>112</v>
      </c>
      <c r="F24" s="234">
        <f t="shared" si="8"/>
        <v>105</v>
      </c>
      <c r="G24" s="234">
        <f t="shared" si="8"/>
        <v>100</v>
      </c>
      <c r="H24" s="234">
        <f t="shared" si="8"/>
        <v>97</v>
      </c>
      <c r="I24" s="236">
        <v>85</v>
      </c>
      <c r="J24" s="236">
        <v>85</v>
      </c>
      <c r="K24" s="236">
        <v>85</v>
      </c>
      <c r="L24" s="236">
        <v>85</v>
      </c>
      <c r="M24" s="236">
        <v>85</v>
      </c>
      <c r="N24" s="244">
        <f t="shared" ref="N24:R25" si="9">ROUND(D24*I24/100,0)</f>
        <v>98</v>
      </c>
      <c r="O24" s="244">
        <f t="shared" si="9"/>
        <v>95</v>
      </c>
      <c r="P24" s="244">
        <f t="shared" si="9"/>
        <v>89</v>
      </c>
      <c r="Q24" s="244">
        <f t="shared" si="9"/>
        <v>85</v>
      </c>
      <c r="R24" s="244">
        <f t="shared" si="9"/>
        <v>82</v>
      </c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5"/>
    </row>
    <row r="25" spans="1:36" ht="18" customHeight="1">
      <c r="A25" s="276"/>
      <c r="B25" s="230">
        <v>2</v>
      </c>
      <c r="C25" s="233" t="s">
        <v>514</v>
      </c>
      <c r="D25" s="243">
        <f>정리!P421</f>
        <v>115</v>
      </c>
      <c r="E25" s="234">
        <f t="shared" si="8"/>
        <v>112</v>
      </c>
      <c r="F25" s="234">
        <f t="shared" si="8"/>
        <v>105</v>
      </c>
      <c r="G25" s="234">
        <f t="shared" si="8"/>
        <v>100</v>
      </c>
      <c r="H25" s="234">
        <f t="shared" si="8"/>
        <v>97</v>
      </c>
      <c r="I25" s="236">
        <v>85</v>
      </c>
      <c r="J25" s="236">
        <v>85</v>
      </c>
      <c r="K25" s="236">
        <v>85</v>
      </c>
      <c r="L25" s="236">
        <v>85</v>
      </c>
      <c r="M25" s="236">
        <v>85</v>
      </c>
      <c r="N25" s="244">
        <f t="shared" si="9"/>
        <v>98</v>
      </c>
      <c r="O25" s="244">
        <f t="shared" si="9"/>
        <v>95</v>
      </c>
      <c r="P25" s="244">
        <f t="shared" si="9"/>
        <v>89</v>
      </c>
      <c r="Q25" s="244">
        <f t="shared" si="9"/>
        <v>85</v>
      </c>
      <c r="R25" s="244">
        <f t="shared" si="9"/>
        <v>82</v>
      </c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5"/>
    </row>
    <row r="26" spans="1:36" ht="18" customHeight="1">
      <c r="A26" s="276"/>
      <c r="B26" s="1">
        <v>1</v>
      </c>
      <c r="C26" s="8" t="s">
        <v>169</v>
      </c>
      <c r="D26" s="220">
        <f>SUM(D27:D28)</f>
        <v>195</v>
      </c>
      <c r="E26" s="220">
        <f>SUM(E27:E28)</f>
        <v>190</v>
      </c>
      <c r="F26" s="220">
        <f>SUM(F27:F28)</f>
        <v>178</v>
      </c>
      <c r="G26" s="220">
        <f>SUM(G27:G28)</f>
        <v>171</v>
      </c>
      <c r="H26" s="220">
        <f>SUM(H27:H28)</f>
        <v>165</v>
      </c>
      <c r="I26" s="204">
        <f>ROUND(N26/D26,2)</f>
        <v>0.36</v>
      </c>
      <c r="J26" s="204">
        <f>ROUND(O26/E26,2)</f>
        <v>0.36</v>
      </c>
      <c r="K26" s="204">
        <f>ROUND(P26/F26,2)</f>
        <v>0.85</v>
      </c>
      <c r="L26" s="204">
        <f>ROUND(Q26/G26,2)</f>
        <v>0.85</v>
      </c>
      <c r="M26" s="204">
        <f>ROUND(R26/H26,2)</f>
        <v>0.85</v>
      </c>
      <c r="N26" s="223">
        <f>SUM(N27:N28)</f>
        <v>70</v>
      </c>
      <c r="O26" s="223">
        <f>SUM(O27:O28)</f>
        <v>68</v>
      </c>
      <c r="P26" s="223">
        <f>SUM(P27:P28)</f>
        <v>152</v>
      </c>
      <c r="Q26" s="223">
        <f>SUM(Q27:Q28)</f>
        <v>145</v>
      </c>
      <c r="R26" s="223">
        <f>SUM(R27:R28)</f>
        <v>141</v>
      </c>
      <c r="S26" s="13"/>
      <c r="T26" s="13"/>
      <c r="U26" s="13"/>
      <c r="V26" s="13"/>
      <c r="W26" s="13"/>
      <c r="X26" s="13"/>
      <c r="Y26" s="13"/>
      <c r="Z26" s="13"/>
      <c r="AA26" s="13" t="s">
        <v>217</v>
      </c>
      <c r="AB26" s="13" t="s">
        <v>218</v>
      </c>
      <c r="AC26" s="1"/>
    </row>
    <row r="27" spans="1:36" ht="18" customHeight="1">
      <c r="A27" s="276"/>
      <c r="B27" s="230">
        <v>2</v>
      </c>
      <c r="C27" s="233" t="s">
        <v>515</v>
      </c>
      <c r="D27" s="243">
        <f>정리!P423</f>
        <v>82</v>
      </c>
      <c r="E27" s="234">
        <f t="shared" ref="E27:H28" si="10">ROUND(($D27/$D$44)*E$55,0)</f>
        <v>80</v>
      </c>
      <c r="F27" s="234">
        <f t="shared" si="10"/>
        <v>75</v>
      </c>
      <c r="G27" s="234">
        <f t="shared" si="10"/>
        <v>72</v>
      </c>
      <c r="H27" s="234">
        <f t="shared" si="10"/>
        <v>69</v>
      </c>
      <c r="I27" s="236">
        <v>85</v>
      </c>
      <c r="J27" s="236">
        <v>85</v>
      </c>
      <c r="K27" s="236">
        <v>85</v>
      </c>
      <c r="L27" s="236">
        <v>85</v>
      </c>
      <c r="M27" s="236">
        <v>85</v>
      </c>
      <c r="N27" s="244">
        <f t="shared" ref="N27:R28" si="11">ROUND(D27*I27/100,0)</f>
        <v>70</v>
      </c>
      <c r="O27" s="244">
        <f t="shared" si="11"/>
        <v>68</v>
      </c>
      <c r="P27" s="244">
        <f t="shared" si="11"/>
        <v>64</v>
      </c>
      <c r="Q27" s="244">
        <f t="shared" si="11"/>
        <v>61</v>
      </c>
      <c r="R27" s="244">
        <f t="shared" si="11"/>
        <v>59</v>
      </c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5"/>
    </row>
    <row r="28" spans="1:36" ht="18" customHeight="1">
      <c r="A28" s="276"/>
      <c r="B28" s="230">
        <v>2</v>
      </c>
      <c r="C28" s="233" t="s">
        <v>516</v>
      </c>
      <c r="D28" s="243">
        <f>정리!P424</f>
        <v>113</v>
      </c>
      <c r="E28" s="234">
        <f t="shared" si="10"/>
        <v>110</v>
      </c>
      <c r="F28" s="234">
        <f t="shared" si="10"/>
        <v>103</v>
      </c>
      <c r="G28" s="234">
        <f t="shared" si="10"/>
        <v>99</v>
      </c>
      <c r="H28" s="234">
        <f t="shared" si="10"/>
        <v>96</v>
      </c>
      <c r="I28" s="236">
        <v>0</v>
      </c>
      <c r="J28" s="236">
        <v>0</v>
      </c>
      <c r="K28" s="236">
        <v>85</v>
      </c>
      <c r="L28" s="236">
        <v>85</v>
      </c>
      <c r="M28" s="236">
        <v>85</v>
      </c>
      <c r="N28" s="244">
        <f t="shared" si="11"/>
        <v>0</v>
      </c>
      <c r="O28" s="244">
        <f t="shared" si="11"/>
        <v>0</v>
      </c>
      <c r="P28" s="244">
        <f t="shared" si="11"/>
        <v>88</v>
      </c>
      <c r="Q28" s="244">
        <f t="shared" si="11"/>
        <v>84</v>
      </c>
      <c r="R28" s="244">
        <f t="shared" si="11"/>
        <v>82</v>
      </c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5"/>
      <c r="AD28" s="2" t="s">
        <v>567</v>
      </c>
      <c r="AE28" s="2" t="s">
        <v>629</v>
      </c>
      <c r="AI28" s="2" t="s">
        <v>657</v>
      </c>
      <c r="AJ28" s="2" t="s">
        <v>661</v>
      </c>
    </row>
    <row r="29" spans="1:36" ht="18" customHeight="1">
      <c r="A29" s="276"/>
      <c r="B29" s="1">
        <v>1</v>
      </c>
      <c r="C29" s="8" t="s">
        <v>170</v>
      </c>
      <c r="D29" s="220">
        <f>SUM(D30:D31)</f>
        <v>203</v>
      </c>
      <c r="E29" s="220">
        <f>SUM(E30:E31)</f>
        <v>198</v>
      </c>
      <c r="F29" s="220">
        <f>SUM(F30:F31)</f>
        <v>186</v>
      </c>
      <c r="G29" s="220">
        <f>SUM(G30:G31)</f>
        <v>177</v>
      </c>
      <c r="H29" s="220">
        <f>SUM(H30:H31)</f>
        <v>172</v>
      </c>
      <c r="I29" s="204">
        <f>ROUND(N29/D29,2)</f>
        <v>0.5</v>
      </c>
      <c r="J29" s="204">
        <f>ROUND(O29/E29,2)</f>
        <v>0.85</v>
      </c>
      <c r="K29" s="204">
        <f>ROUND(P29/F29,2)</f>
        <v>0.85</v>
      </c>
      <c r="L29" s="204">
        <f>ROUND(Q29/G29,2)</f>
        <v>0.85</v>
      </c>
      <c r="M29" s="204">
        <f>ROUND(R29/H29,2)</f>
        <v>0.85</v>
      </c>
      <c r="N29" s="223">
        <f>SUM(N30:N31)</f>
        <v>102</v>
      </c>
      <c r="O29" s="223">
        <f>SUM(O30:O31)</f>
        <v>168</v>
      </c>
      <c r="P29" s="223">
        <f>SUM(P30:P31)</f>
        <v>158</v>
      </c>
      <c r="Q29" s="223">
        <f>SUM(Q30:Q31)</f>
        <v>151</v>
      </c>
      <c r="R29" s="223">
        <f>SUM(R30:R31)</f>
        <v>146</v>
      </c>
      <c r="S29" s="13"/>
      <c r="T29" s="13"/>
      <c r="U29" s="13"/>
      <c r="V29" s="13"/>
      <c r="W29" s="13"/>
      <c r="X29" s="13"/>
      <c r="Y29" s="13"/>
      <c r="Z29" s="13"/>
      <c r="AA29" s="13" t="s">
        <v>217</v>
      </c>
      <c r="AB29" s="13" t="s">
        <v>218</v>
      </c>
      <c r="AC29" s="1"/>
    </row>
    <row r="30" spans="1:36" ht="18" customHeight="1">
      <c r="A30" s="276"/>
      <c r="B30" s="230">
        <v>2</v>
      </c>
      <c r="C30" s="233" t="s">
        <v>517</v>
      </c>
      <c r="D30" s="243">
        <f>정리!P426</f>
        <v>80</v>
      </c>
      <c r="E30" s="234">
        <f t="shared" ref="E30:H31" si="12">ROUND(($D30/$D$44)*E$55,0)</f>
        <v>78</v>
      </c>
      <c r="F30" s="234">
        <f t="shared" si="12"/>
        <v>73</v>
      </c>
      <c r="G30" s="234">
        <f t="shared" si="12"/>
        <v>70</v>
      </c>
      <c r="H30" s="234">
        <f t="shared" si="12"/>
        <v>68</v>
      </c>
      <c r="I30" s="236">
        <v>50</v>
      </c>
      <c r="J30" s="236">
        <v>85</v>
      </c>
      <c r="K30" s="236">
        <v>85</v>
      </c>
      <c r="L30" s="236">
        <v>85</v>
      </c>
      <c r="M30" s="236">
        <v>85</v>
      </c>
      <c r="N30" s="244">
        <f t="shared" ref="N30:R31" si="13">ROUND(D30*I30/100,0)</f>
        <v>40</v>
      </c>
      <c r="O30" s="244">
        <f t="shared" si="13"/>
        <v>66</v>
      </c>
      <c r="P30" s="244">
        <f t="shared" si="13"/>
        <v>62</v>
      </c>
      <c r="Q30" s="244">
        <f t="shared" si="13"/>
        <v>60</v>
      </c>
      <c r="R30" s="244">
        <f t="shared" si="13"/>
        <v>58</v>
      </c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5"/>
      <c r="AD30" s="2" t="s">
        <v>568</v>
      </c>
      <c r="AE30" s="2" t="s">
        <v>632</v>
      </c>
      <c r="AI30" s="2" t="s">
        <v>675</v>
      </c>
      <c r="AJ30" s="2" t="s">
        <v>661</v>
      </c>
    </row>
    <row r="31" spans="1:36" ht="18" customHeight="1">
      <c r="A31" s="276"/>
      <c r="B31" s="230">
        <v>2</v>
      </c>
      <c r="C31" s="233" t="s">
        <v>518</v>
      </c>
      <c r="D31" s="243">
        <f>정리!P427</f>
        <v>123</v>
      </c>
      <c r="E31" s="234">
        <f t="shared" si="12"/>
        <v>120</v>
      </c>
      <c r="F31" s="234">
        <f t="shared" si="12"/>
        <v>113</v>
      </c>
      <c r="G31" s="234">
        <f t="shared" si="12"/>
        <v>107</v>
      </c>
      <c r="H31" s="234">
        <f t="shared" si="12"/>
        <v>104</v>
      </c>
      <c r="I31" s="236">
        <v>50</v>
      </c>
      <c r="J31" s="236">
        <v>85</v>
      </c>
      <c r="K31" s="236">
        <v>85</v>
      </c>
      <c r="L31" s="236">
        <v>85</v>
      </c>
      <c r="M31" s="236">
        <v>85</v>
      </c>
      <c r="N31" s="244">
        <f t="shared" si="13"/>
        <v>62</v>
      </c>
      <c r="O31" s="244">
        <f t="shared" si="13"/>
        <v>102</v>
      </c>
      <c r="P31" s="244">
        <f t="shared" si="13"/>
        <v>96</v>
      </c>
      <c r="Q31" s="244">
        <f t="shared" si="13"/>
        <v>91</v>
      </c>
      <c r="R31" s="244">
        <f t="shared" si="13"/>
        <v>88</v>
      </c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5"/>
      <c r="AD31" s="2" t="s">
        <v>567</v>
      </c>
      <c r="AE31" s="2" t="s">
        <v>641</v>
      </c>
      <c r="AI31" s="2" t="s">
        <v>675</v>
      </c>
      <c r="AJ31" s="2" t="s">
        <v>661</v>
      </c>
    </row>
    <row r="32" spans="1:36" ht="18" customHeight="1">
      <c r="A32" s="276"/>
      <c r="B32" s="1">
        <v>1</v>
      </c>
      <c r="C32" s="8" t="s">
        <v>171</v>
      </c>
      <c r="D32" s="220">
        <f>SUM(D33:D34)</f>
        <v>241</v>
      </c>
      <c r="E32" s="220">
        <f>SUM(E33:E34)</f>
        <v>234</v>
      </c>
      <c r="F32" s="220">
        <f>SUM(F33:F34)</f>
        <v>220</v>
      </c>
      <c r="G32" s="220">
        <f>SUM(G33:G34)</f>
        <v>210</v>
      </c>
      <c r="H32" s="220">
        <f>SUM(H33:H34)</f>
        <v>203</v>
      </c>
      <c r="I32" s="204">
        <f>ROUND(N32/D32,2)</f>
        <v>0.36</v>
      </c>
      <c r="J32" s="204">
        <f>ROUND(O32/E32,2)</f>
        <v>0.36</v>
      </c>
      <c r="K32" s="204">
        <f>ROUND(P32/F32,2)</f>
        <v>0.85</v>
      </c>
      <c r="L32" s="204">
        <f>ROUND(Q32/G32,2)</f>
        <v>0.85</v>
      </c>
      <c r="M32" s="204">
        <f>ROUND(R32/H32,2)</f>
        <v>0.85</v>
      </c>
      <c r="N32" s="223">
        <f>SUM(N33:N34)</f>
        <v>87</v>
      </c>
      <c r="O32" s="223">
        <f>SUM(O33:O34)</f>
        <v>84</v>
      </c>
      <c r="P32" s="223">
        <f>SUM(P33:P34)</f>
        <v>187</v>
      </c>
      <c r="Q32" s="223">
        <f>SUM(Q33:Q34)</f>
        <v>179</v>
      </c>
      <c r="R32" s="223">
        <f>SUM(R33:R34)</f>
        <v>172</v>
      </c>
      <c r="S32" s="13"/>
      <c r="T32" s="13"/>
      <c r="U32" s="13"/>
      <c r="V32" s="13"/>
      <c r="W32" s="13"/>
      <c r="X32" s="13"/>
      <c r="Y32" s="13"/>
      <c r="Z32" s="13"/>
      <c r="AA32" s="13" t="s">
        <v>217</v>
      </c>
      <c r="AB32" s="13" t="s">
        <v>218</v>
      </c>
      <c r="AC32" s="1"/>
    </row>
    <row r="33" spans="1:36" ht="18" customHeight="1">
      <c r="A33" s="276"/>
      <c r="B33" s="230">
        <v>2</v>
      </c>
      <c r="C33" s="233" t="s">
        <v>394</v>
      </c>
      <c r="D33" s="243">
        <f>정리!P429</f>
        <v>102</v>
      </c>
      <c r="E33" s="234">
        <f t="shared" ref="E33:H35" si="14">ROUND(($D33/$D$44)*E$55,0)</f>
        <v>99</v>
      </c>
      <c r="F33" s="234">
        <f t="shared" si="14"/>
        <v>93</v>
      </c>
      <c r="G33" s="234">
        <f t="shared" si="14"/>
        <v>89</v>
      </c>
      <c r="H33" s="234">
        <f t="shared" si="14"/>
        <v>86</v>
      </c>
      <c r="I33" s="236">
        <v>85</v>
      </c>
      <c r="J33" s="236">
        <v>85</v>
      </c>
      <c r="K33" s="236">
        <v>85</v>
      </c>
      <c r="L33" s="236">
        <v>85</v>
      </c>
      <c r="M33" s="236">
        <v>85</v>
      </c>
      <c r="N33" s="244">
        <f t="shared" ref="N33:R34" si="15">ROUND(D33*I33/100,0)</f>
        <v>87</v>
      </c>
      <c r="O33" s="244">
        <f t="shared" si="15"/>
        <v>84</v>
      </c>
      <c r="P33" s="244">
        <f t="shared" si="15"/>
        <v>79</v>
      </c>
      <c r="Q33" s="244">
        <f t="shared" si="15"/>
        <v>76</v>
      </c>
      <c r="R33" s="244">
        <f t="shared" si="15"/>
        <v>73</v>
      </c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5"/>
      <c r="AD33" s="2" t="s">
        <v>567</v>
      </c>
      <c r="AE33" s="2" t="s">
        <v>640</v>
      </c>
      <c r="AI33" s="2" t="s">
        <v>658</v>
      </c>
      <c r="AJ33" s="2" t="s">
        <v>661</v>
      </c>
    </row>
    <row r="34" spans="1:36" ht="18" customHeight="1">
      <c r="A34" s="276"/>
      <c r="B34" s="230">
        <v>2</v>
      </c>
      <c r="C34" s="233" t="s">
        <v>519</v>
      </c>
      <c r="D34" s="243">
        <f>정리!P430</f>
        <v>139</v>
      </c>
      <c r="E34" s="234">
        <f t="shared" si="14"/>
        <v>135</v>
      </c>
      <c r="F34" s="234">
        <f t="shared" si="14"/>
        <v>127</v>
      </c>
      <c r="G34" s="234">
        <f t="shared" si="14"/>
        <v>121</v>
      </c>
      <c r="H34" s="234">
        <f t="shared" si="14"/>
        <v>117</v>
      </c>
      <c r="I34" s="236">
        <v>0</v>
      </c>
      <c r="J34" s="236">
        <v>0</v>
      </c>
      <c r="K34" s="236">
        <v>85</v>
      </c>
      <c r="L34" s="236">
        <v>85</v>
      </c>
      <c r="M34" s="236">
        <v>85</v>
      </c>
      <c r="N34" s="244">
        <f t="shared" si="15"/>
        <v>0</v>
      </c>
      <c r="O34" s="244">
        <f t="shared" si="15"/>
        <v>0</v>
      </c>
      <c r="P34" s="244">
        <f t="shared" si="15"/>
        <v>108</v>
      </c>
      <c r="Q34" s="244">
        <f t="shared" si="15"/>
        <v>103</v>
      </c>
      <c r="R34" s="244">
        <f t="shared" si="15"/>
        <v>99</v>
      </c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5"/>
      <c r="AI34" s="2" t="s">
        <v>657</v>
      </c>
    </row>
    <row r="35" spans="1:36" ht="18" customHeight="1">
      <c r="A35" s="276"/>
      <c r="B35" s="1">
        <v>1</v>
      </c>
      <c r="C35" s="8" t="s">
        <v>172</v>
      </c>
      <c r="D35" s="220">
        <f>정리!P431</f>
        <v>221</v>
      </c>
      <c r="E35" s="203">
        <f t="shared" si="14"/>
        <v>215</v>
      </c>
      <c r="F35" s="203">
        <f t="shared" si="14"/>
        <v>202</v>
      </c>
      <c r="G35" s="203">
        <f t="shared" si="14"/>
        <v>193</v>
      </c>
      <c r="H35" s="203">
        <f t="shared" si="14"/>
        <v>187</v>
      </c>
      <c r="I35" s="224">
        <v>50</v>
      </c>
      <c r="J35" s="224">
        <v>50</v>
      </c>
      <c r="K35" s="224">
        <v>50</v>
      </c>
      <c r="L35" s="224">
        <v>50</v>
      </c>
      <c r="M35" s="224">
        <v>50</v>
      </c>
      <c r="N35" s="223">
        <f t="shared" ref="N35:R38" si="16">ROUND(D35*I35/100,0)</f>
        <v>111</v>
      </c>
      <c r="O35" s="223">
        <f>ROUNDUP(E35*J35/100,0)</f>
        <v>108</v>
      </c>
      <c r="P35" s="223">
        <f>ROUNDUP(F35*K35/100,0)</f>
        <v>101</v>
      </c>
      <c r="Q35" s="223">
        <f>ROUNDUP(G35*L35/100,0)</f>
        <v>97</v>
      </c>
      <c r="R35" s="223">
        <f>ROUNDUP(H35*M35/100,0)</f>
        <v>94</v>
      </c>
      <c r="S35" s="13"/>
      <c r="T35" s="13"/>
      <c r="U35" s="13"/>
      <c r="V35" s="13"/>
      <c r="W35" s="13"/>
      <c r="X35" s="13"/>
      <c r="Y35" s="13"/>
      <c r="Z35" s="13"/>
      <c r="AA35" s="13" t="s">
        <v>217</v>
      </c>
      <c r="AB35" s="13" t="s">
        <v>218</v>
      </c>
      <c r="AC35" s="1"/>
      <c r="AI35" s="2" t="s">
        <v>676</v>
      </c>
    </row>
    <row r="36" spans="1:36" ht="18" customHeight="1">
      <c r="A36" s="276"/>
      <c r="B36" s="1">
        <v>1</v>
      </c>
      <c r="C36" s="8" t="s">
        <v>173</v>
      </c>
      <c r="D36" s="220">
        <f>SUM(D37:D38)</f>
        <v>191</v>
      </c>
      <c r="E36" s="220">
        <f>SUM(E37:E38)</f>
        <v>184</v>
      </c>
      <c r="F36" s="220">
        <f>SUM(F37:F38)</f>
        <v>175</v>
      </c>
      <c r="G36" s="220">
        <f>SUM(G37:G38)</f>
        <v>167</v>
      </c>
      <c r="H36" s="220">
        <f>SUM(H37:H38)</f>
        <v>161</v>
      </c>
      <c r="I36" s="204">
        <f>ROUND(N36/D36,2)</f>
        <v>0</v>
      </c>
      <c r="J36" s="204">
        <f>ROUND(O36/E36,2)</f>
        <v>0</v>
      </c>
      <c r="K36" s="204">
        <f>ROUND(P36/F36,2)</f>
        <v>0.85</v>
      </c>
      <c r="L36" s="204">
        <f>ROUND(Q36/G36,2)</f>
        <v>0.85</v>
      </c>
      <c r="M36" s="204">
        <f>ROUND(R36/H36,2)</f>
        <v>0.85</v>
      </c>
      <c r="N36" s="223">
        <f>SUM(N37:N38)</f>
        <v>0</v>
      </c>
      <c r="O36" s="223">
        <f>SUM(O37:O38)</f>
        <v>0</v>
      </c>
      <c r="P36" s="223">
        <f>SUM(P37:P38)</f>
        <v>149</v>
      </c>
      <c r="Q36" s="223">
        <f>SUM(Q37:Q38)</f>
        <v>142</v>
      </c>
      <c r="R36" s="223">
        <f>SUM(R37:R38)</f>
        <v>137</v>
      </c>
      <c r="S36" s="13"/>
      <c r="T36" s="13"/>
      <c r="U36" s="13"/>
      <c r="V36" s="13"/>
      <c r="W36" s="13"/>
      <c r="X36" s="13"/>
      <c r="Y36" s="13"/>
      <c r="Z36" s="13"/>
      <c r="AA36" s="13" t="s">
        <v>217</v>
      </c>
      <c r="AB36" s="13" t="s">
        <v>218</v>
      </c>
      <c r="AC36" s="1"/>
    </row>
    <row r="37" spans="1:36" ht="18" customHeight="1">
      <c r="A37" s="276"/>
      <c r="B37" s="230">
        <v>2</v>
      </c>
      <c r="C37" s="233" t="s">
        <v>520</v>
      </c>
      <c r="D37" s="243">
        <f>정리!P433</f>
        <v>93</v>
      </c>
      <c r="E37" s="234">
        <f>ROUND(($D37/$D$44)*E$55,0)-1</f>
        <v>89</v>
      </c>
      <c r="F37" s="234">
        <f>ROUND(($D37/$D$44)*F$55,0)</f>
        <v>85</v>
      </c>
      <c r="G37" s="234">
        <f>ROUND(($D37/$D$44)*G$55,0)</f>
        <v>81</v>
      </c>
      <c r="H37" s="234">
        <f>ROUND(($D37/$D$44)*H$55,0)</f>
        <v>79</v>
      </c>
      <c r="I37" s="236">
        <v>0</v>
      </c>
      <c r="J37" s="236">
        <v>0</v>
      </c>
      <c r="K37" s="236">
        <v>85</v>
      </c>
      <c r="L37" s="236">
        <v>85</v>
      </c>
      <c r="M37" s="236">
        <v>85</v>
      </c>
      <c r="N37" s="244">
        <f t="shared" si="16"/>
        <v>0</v>
      </c>
      <c r="O37" s="244">
        <f t="shared" si="16"/>
        <v>0</v>
      </c>
      <c r="P37" s="244">
        <f t="shared" si="16"/>
        <v>72</v>
      </c>
      <c r="Q37" s="244">
        <f t="shared" si="16"/>
        <v>69</v>
      </c>
      <c r="R37" s="244">
        <f t="shared" si="16"/>
        <v>67</v>
      </c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5"/>
      <c r="AD37" s="2" t="s">
        <v>567</v>
      </c>
      <c r="AE37" s="2" t="s">
        <v>635</v>
      </c>
      <c r="AI37" s="2" t="s">
        <v>657</v>
      </c>
      <c r="AJ37" s="2" t="s">
        <v>661</v>
      </c>
    </row>
    <row r="38" spans="1:36" ht="18" customHeight="1">
      <c r="A38" s="276"/>
      <c r="B38" s="230">
        <v>2</v>
      </c>
      <c r="C38" s="233" t="s">
        <v>376</v>
      </c>
      <c r="D38" s="243">
        <f>정리!P434</f>
        <v>98</v>
      </c>
      <c r="E38" s="234">
        <f>ROUND(($D38/$D$44)*E$55,0)</f>
        <v>95</v>
      </c>
      <c r="F38" s="234">
        <f>ROUND(($D38/$D$44)*F$55,0)</f>
        <v>90</v>
      </c>
      <c r="G38" s="234">
        <f>ROUND(($D38/$D$44)*G$55,0)</f>
        <v>86</v>
      </c>
      <c r="H38" s="234">
        <f>ROUND(($D38/$D$44)*H$55,0)-1</f>
        <v>82</v>
      </c>
      <c r="I38" s="236">
        <v>0</v>
      </c>
      <c r="J38" s="236">
        <v>0</v>
      </c>
      <c r="K38" s="236">
        <v>85</v>
      </c>
      <c r="L38" s="236">
        <v>85</v>
      </c>
      <c r="M38" s="236">
        <v>85</v>
      </c>
      <c r="N38" s="244">
        <f t="shared" si="16"/>
        <v>0</v>
      </c>
      <c r="O38" s="244">
        <f t="shared" si="16"/>
        <v>0</v>
      </c>
      <c r="P38" s="244">
        <f t="shared" si="16"/>
        <v>77</v>
      </c>
      <c r="Q38" s="244">
        <f t="shared" si="16"/>
        <v>73</v>
      </c>
      <c r="R38" s="244">
        <f t="shared" si="16"/>
        <v>70</v>
      </c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5"/>
      <c r="AD38" s="2" t="s">
        <v>568</v>
      </c>
      <c r="AE38" s="2" t="s">
        <v>634</v>
      </c>
      <c r="AI38" s="2" t="s">
        <v>657</v>
      </c>
      <c r="AJ38" s="2" t="s">
        <v>661</v>
      </c>
    </row>
    <row r="39" spans="1:36" ht="18" customHeight="1">
      <c r="A39" s="276"/>
      <c r="B39" s="1">
        <v>1</v>
      </c>
      <c r="C39" s="8" t="s">
        <v>174</v>
      </c>
      <c r="D39" s="220">
        <f>SUM(D40:D42)</f>
        <v>261</v>
      </c>
      <c r="E39" s="220">
        <f>SUM(E40:E42)</f>
        <v>253</v>
      </c>
      <c r="F39" s="220">
        <f>SUM(F40:F42)</f>
        <v>241</v>
      </c>
      <c r="G39" s="220">
        <f>SUM(G40:G42)</f>
        <v>229</v>
      </c>
      <c r="H39" s="220">
        <f>SUM(H40:H42)</f>
        <v>221</v>
      </c>
      <c r="I39" s="204">
        <f>ROUND(N39/D39,2)</f>
        <v>0.68</v>
      </c>
      <c r="J39" s="204">
        <f>ROUND(O39/E39,2)</f>
        <v>0.68</v>
      </c>
      <c r="K39" s="204">
        <f>ROUND(P39/F39,2)</f>
        <v>0.85</v>
      </c>
      <c r="L39" s="204">
        <f>ROUND(Q39/G39,2)</f>
        <v>0.85</v>
      </c>
      <c r="M39" s="204">
        <f>ROUND(R39/H39,2)</f>
        <v>0.85</v>
      </c>
      <c r="N39" s="223">
        <f>SUM(N40:N42)</f>
        <v>178</v>
      </c>
      <c r="O39" s="223">
        <f>SUM(O40:O42)</f>
        <v>173</v>
      </c>
      <c r="P39" s="223">
        <f>SUM(P40:P42)</f>
        <v>205</v>
      </c>
      <c r="Q39" s="223">
        <f>SUM(Q40:Q42)</f>
        <v>195</v>
      </c>
      <c r="R39" s="223">
        <f>SUM(R40:R42)</f>
        <v>188</v>
      </c>
      <c r="S39" s="1"/>
      <c r="T39" s="1"/>
      <c r="U39" s="1"/>
      <c r="V39" s="1"/>
      <c r="W39" s="1"/>
      <c r="X39" s="1"/>
      <c r="Y39" s="1"/>
      <c r="Z39" s="1"/>
      <c r="AA39" s="13" t="s">
        <v>217</v>
      </c>
      <c r="AB39" s="13" t="s">
        <v>218</v>
      </c>
      <c r="AC39" s="1"/>
    </row>
    <row r="40" spans="1:36" ht="18" customHeight="1">
      <c r="A40" s="276"/>
      <c r="B40" s="230">
        <v>2</v>
      </c>
      <c r="C40" s="233" t="s">
        <v>510</v>
      </c>
      <c r="D40" s="243">
        <f>정리!P436</f>
        <v>64</v>
      </c>
      <c r="E40" s="234">
        <f t="shared" ref="E40:H41" si="17">ROUND(($D40/$D$44)*E$55,0)</f>
        <v>62</v>
      </c>
      <c r="F40" s="234">
        <f t="shared" si="17"/>
        <v>59</v>
      </c>
      <c r="G40" s="234">
        <f t="shared" si="17"/>
        <v>56</v>
      </c>
      <c r="H40" s="234">
        <f t="shared" si="17"/>
        <v>54</v>
      </c>
      <c r="I40" s="236">
        <v>85</v>
      </c>
      <c r="J40" s="236">
        <v>85</v>
      </c>
      <c r="K40" s="236">
        <v>85</v>
      </c>
      <c r="L40" s="236">
        <v>85</v>
      </c>
      <c r="M40" s="236">
        <v>85</v>
      </c>
      <c r="N40" s="244">
        <f t="shared" ref="N40:R42" si="18">ROUND(D40*I40/100,0)</f>
        <v>54</v>
      </c>
      <c r="O40" s="244">
        <f t="shared" si="18"/>
        <v>53</v>
      </c>
      <c r="P40" s="244">
        <f t="shared" si="18"/>
        <v>50</v>
      </c>
      <c r="Q40" s="244">
        <f t="shared" si="18"/>
        <v>48</v>
      </c>
      <c r="R40" s="244">
        <f t="shared" si="18"/>
        <v>46</v>
      </c>
      <c r="S40" s="195"/>
      <c r="T40" s="195"/>
      <c r="U40" s="195"/>
      <c r="V40" s="195"/>
      <c r="W40" s="195"/>
      <c r="X40" s="195"/>
      <c r="Y40" s="195"/>
      <c r="Z40" s="195"/>
      <c r="AA40" s="194"/>
      <c r="AB40" s="194"/>
      <c r="AC40" s="195"/>
    </row>
    <row r="41" spans="1:36" ht="18" customHeight="1">
      <c r="A41" s="276"/>
      <c r="B41" s="230">
        <v>2</v>
      </c>
      <c r="C41" s="233" t="s">
        <v>511</v>
      </c>
      <c r="D41" s="243">
        <f>정리!P437</f>
        <v>51</v>
      </c>
      <c r="E41" s="234">
        <f t="shared" si="17"/>
        <v>50</v>
      </c>
      <c r="F41" s="234">
        <f t="shared" si="17"/>
        <v>47</v>
      </c>
      <c r="G41" s="234">
        <f t="shared" si="17"/>
        <v>45</v>
      </c>
      <c r="H41" s="234">
        <f t="shared" si="17"/>
        <v>43</v>
      </c>
      <c r="I41" s="236">
        <v>0</v>
      </c>
      <c r="J41" s="236">
        <v>0</v>
      </c>
      <c r="K41" s="236">
        <v>85</v>
      </c>
      <c r="L41" s="236">
        <v>85</v>
      </c>
      <c r="M41" s="236">
        <v>85</v>
      </c>
      <c r="N41" s="244">
        <f t="shared" si="18"/>
        <v>0</v>
      </c>
      <c r="O41" s="244">
        <f t="shared" si="18"/>
        <v>0</v>
      </c>
      <c r="P41" s="244">
        <f t="shared" si="18"/>
        <v>40</v>
      </c>
      <c r="Q41" s="244">
        <f t="shared" si="18"/>
        <v>38</v>
      </c>
      <c r="R41" s="244">
        <f t="shared" si="18"/>
        <v>37</v>
      </c>
      <c r="S41" s="195"/>
      <c r="T41" s="195"/>
      <c r="U41" s="195"/>
      <c r="V41" s="195"/>
      <c r="W41" s="195"/>
      <c r="X41" s="195"/>
      <c r="Y41" s="195"/>
      <c r="Z41" s="195"/>
      <c r="AA41" s="194"/>
      <c r="AB41" s="194"/>
      <c r="AC41" s="195"/>
      <c r="AI41" s="2" t="s">
        <v>670</v>
      </c>
    </row>
    <row r="42" spans="1:36" ht="18" customHeight="1">
      <c r="A42" s="276"/>
      <c r="B42" s="230">
        <v>2</v>
      </c>
      <c r="C42" s="233" t="s">
        <v>512</v>
      </c>
      <c r="D42" s="243">
        <f>정리!P438</f>
        <v>146</v>
      </c>
      <c r="E42" s="234">
        <f>ROUND(($D42/$D$44)*E$55,0)-1</f>
        <v>141</v>
      </c>
      <c r="F42" s="234">
        <f>ROUND(($D42/$D$44)*F$55,0)+1</f>
        <v>135</v>
      </c>
      <c r="G42" s="234">
        <f>ROUND(($D42/$D$44)*G$55,0)</f>
        <v>128</v>
      </c>
      <c r="H42" s="234">
        <f>ROUND(($D42/$D$44)*H$55,0)+1</f>
        <v>124</v>
      </c>
      <c r="I42" s="236">
        <v>85</v>
      </c>
      <c r="J42" s="236">
        <v>85</v>
      </c>
      <c r="K42" s="236">
        <v>85</v>
      </c>
      <c r="L42" s="236">
        <v>85</v>
      </c>
      <c r="M42" s="236">
        <v>85</v>
      </c>
      <c r="N42" s="244">
        <f t="shared" si="18"/>
        <v>124</v>
      </c>
      <c r="O42" s="244">
        <f t="shared" si="18"/>
        <v>120</v>
      </c>
      <c r="P42" s="244">
        <f t="shared" si="18"/>
        <v>115</v>
      </c>
      <c r="Q42" s="244">
        <f t="shared" si="18"/>
        <v>109</v>
      </c>
      <c r="R42" s="244">
        <f t="shared" si="18"/>
        <v>105</v>
      </c>
      <c r="S42" s="195"/>
      <c r="T42" s="195"/>
      <c r="U42" s="195"/>
      <c r="V42" s="195"/>
      <c r="W42" s="195"/>
      <c r="X42" s="195"/>
      <c r="Y42" s="195"/>
      <c r="Z42" s="195"/>
      <c r="AA42" s="194"/>
      <c r="AB42" s="194"/>
      <c r="AC42" s="195"/>
    </row>
    <row r="43" spans="1:36" ht="18" customHeight="1">
      <c r="A43" s="276"/>
      <c r="B43" s="1">
        <v>1</v>
      </c>
      <c r="C43" s="8" t="s">
        <v>175</v>
      </c>
      <c r="D43" s="220">
        <f>정리!P439</f>
        <v>95</v>
      </c>
      <c r="E43" s="203">
        <f>ROUND(($D43/$D$44)*E$55,0)-1</f>
        <v>91</v>
      </c>
      <c r="F43" s="203">
        <f>ROUND(($D43/$D$44)*F$55,0)</f>
        <v>87</v>
      </c>
      <c r="G43" s="203">
        <f>ROUND(($D43/$D$44)*G$55,0)</f>
        <v>83</v>
      </c>
      <c r="H43" s="203">
        <f>ROUND(($D43/$D$44)*H$55,0)+1</f>
        <v>81</v>
      </c>
      <c r="I43" s="224">
        <v>0</v>
      </c>
      <c r="J43" s="224">
        <v>0</v>
      </c>
      <c r="K43" s="224">
        <v>80</v>
      </c>
      <c r="L43" s="224">
        <v>80</v>
      </c>
      <c r="M43" s="224">
        <v>80</v>
      </c>
      <c r="N43" s="223">
        <f>ROUND(D43*I43/100,0)</f>
        <v>0</v>
      </c>
      <c r="O43" s="223">
        <f>ROUND(E43*J43/100,0)</f>
        <v>0</v>
      </c>
      <c r="P43" s="223">
        <f>ROUND(F43*K43/100,0)</f>
        <v>70</v>
      </c>
      <c r="Q43" s="223">
        <f>ROUND(G43*L43/100,0)</f>
        <v>66</v>
      </c>
      <c r="R43" s="223">
        <f>ROUND(H43*M43/100,0)</f>
        <v>65</v>
      </c>
      <c r="S43" s="1"/>
      <c r="T43" s="1"/>
      <c r="U43" s="1"/>
      <c r="V43" s="1"/>
      <c r="W43" s="1"/>
      <c r="X43" s="1"/>
      <c r="Y43" s="1"/>
      <c r="Z43" s="1"/>
      <c r="AA43" s="13" t="s">
        <v>217</v>
      </c>
      <c r="AB43" s="13" t="s">
        <v>218</v>
      </c>
      <c r="AC43" s="1"/>
      <c r="AD43" s="2" t="s">
        <v>568</v>
      </c>
      <c r="AE43" s="2" t="s">
        <v>631</v>
      </c>
      <c r="AI43" s="2" t="s">
        <v>657</v>
      </c>
      <c r="AJ43" s="2" t="s">
        <v>659</v>
      </c>
    </row>
    <row r="44" spans="1:36" ht="18" customHeight="1">
      <c r="A44" s="276"/>
      <c r="B44" s="1">
        <v>1</v>
      </c>
      <c r="C44" s="1" t="s">
        <v>2</v>
      </c>
      <c r="D44" s="220">
        <f>SUM(D4,D7,D10,D14,D17,D18,D19,D20,D23,,D26,D29,D32,D35,D36,D39,D43)</f>
        <v>3872</v>
      </c>
      <c r="E44" s="220">
        <f>SUM(E4,E7,E10,E14,E17,E18,E19,E20,E23,,E26,E29,E32,E35,E36,E39,E43)</f>
        <v>3762</v>
      </c>
      <c r="F44" s="220">
        <f>SUM(F4,F7,F10,F14,F17,F18,F19,F20,F23,,F26,F29,F32,F35,F36,F39,F43)</f>
        <v>3545</v>
      </c>
      <c r="G44" s="220">
        <f>SUM(G4,G7,G10,G14,G17,G18,G19,G20,G23,,G26,G29,G32,G35,G36,G39,G43)</f>
        <v>3382</v>
      </c>
      <c r="H44" s="220">
        <f>SUM(H4,H7,H10,H14,H17,H18,H19,H20,H23,,H26,H29,H32,H35,H36,H39,H43)</f>
        <v>3273</v>
      </c>
      <c r="I44" s="206">
        <f>ROUND((N44/D44)*100,1)</f>
        <v>51</v>
      </c>
      <c r="J44" s="206">
        <f>ROUND((O44/E44)*100,1)</f>
        <v>61.2</v>
      </c>
      <c r="K44" s="206">
        <f>ROUND((P44/F44)*100,1)</f>
        <v>77.5</v>
      </c>
      <c r="L44" s="206">
        <f>ROUND((Q44/G44)*100,1)</f>
        <v>84.4</v>
      </c>
      <c r="M44" s="206">
        <f>ROUND((R44/H44)*100,1)</f>
        <v>84.4</v>
      </c>
      <c r="N44" s="225">
        <f>SUMIF($B$4:$B$43,1,N$4:N$43)</f>
        <v>1974</v>
      </c>
      <c r="O44" s="225">
        <f>SUMIF($B$4:$B$43,1,O$4:O$43)</f>
        <v>2301</v>
      </c>
      <c r="P44" s="225">
        <f>SUMIF($B$4:$B$43,1,P$4:P$43)</f>
        <v>2747</v>
      </c>
      <c r="Q44" s="225">
        <f>SUMIF($B$4:$B$43,1,Q$4:Q$43)</f>
        <v>2856</v>
      </c>
      <c r="R44" s="225">
        <f>SUMIF($B$4:$B$43,1,R$4:R$43)</f>
        <v>2763</v>
      </c>
      <c r="S44" s="40" t="e">
        <f>AVERAGE(S4:S43)</f>
        <v>#DIV/0!</v>
      </c>
      <c r="T44" s="40" t="e">
        <f>AVERAGE(T4:T43)</f>
        <v>#DIV/0!</v>
      </c>
      <c r="U44" s="40" t="e">
        <f>AVERAGE(U4:U43)</f>
        <v>#DIV/0!</v>
      </c>
      <c r="V44" s="40" t="e">
        <f>AVERAGE(V4:V43)</f>
        <v>#DIV/0!</v>
      </c>
      <c r="W44" s="4">
        <f>SUM(W4:W43)</f>
        <v>0</v>
      </c>
      <c r="X44" s="4">
        <f>SUM(X4:X43)</f>
        <v>0</v>
      </c>
      <c r="Y44" s="4">
        <f>SUM(Y4:Y43)</f>
        <v>0</v>
      </c>
      <c r="Z44" s="4">
        <f>SUM(Z4:Z43)</f>
        <v>0</v>
      </c>
      <c r="AA44" s="5"/>
      <c r="AB44" s="5"/>
      <c r="AC44" s="5"/>
    </row>
    <row r="45" spans="1:36" ht="18" customHeight="1">
      <c r="B45" s="51"/>
      <c r="E45" s="213" t="b">
        <f>E44=E53</f>
        <v>1</v>
      </c>
      <c r="F45" s="213" t="b">
        <f>F44=F53</f>
        <v>1</v>
      </c>
      <c r="G45" s="213" t="b">
        <f>G44=G53</f>
        <v>1</v>
      </c>
      <c r="H45" s="213" t="b">
        <f>H44=H53</f>
        <v>1</v>
      </c>
      <c r="I45" s="214">
        <v>72.900000000000006</v>
      </c>
      <c r="N45" s="214">
        <f>N44/D44</f>
        <v>0.5098140495867769</v>
      </c>
      <c r="O45" s="215">
        <f>O44/E44</f>
        <v>0.61164274322169054</v>
      </c>
      <c r="P45" s="215">
        <f>P44/F44</f>
        <v>0.77489421720733431</v>
      </c>
      <c r="Q45" s="215">
        <f>Q44/G44</f>
        <v>0.84447072738024842</v>
      </c>
      <c r="R45" s="215">
        <f>R44/H44</f>
        <v>0.84417965169569198</v>
      </c>
    </row>
    <row r="46" spans="1:36" ht="18" customHeight="1">
      <c r="B46" s="51"/>
      <c r="N46" s="216">
        <f>D44*I44/100</f>
        <v>1974.72</v>
      </c>
      <c r="O46" s="216">
        <f>E44*J44/100</f>
        <v>2302.3440000000001</v>
      </c>
      <c r="P46" s="216">
        <f>F44*K44/100</f>
        <v>2747.375</v>
      </c>
      <c r="Q46" s="216">
        <f>G44*L44/100</f>
        <v>2854.4080000000004</v>
      </c>
      <c r="R46" s="216">
        <f>H44*M44/100</f>
        <v>2762.4120000000003</v>
      </c>
    </row>
    <row r="47" spans="1:36" ht="18" customHeight="1">
      <c r="B47" s="51"/>
    </row>
    <row r="48" spans="1:36" ht="18" customHeight="1">
      <c r="B48" s="51"/>
    </row>
    <row r="49" spans="2:14" ht="18" customHeight="1">
      <c r="B49" s="51"/>
    </row>
    <row r="50" spans="2:14" ht="18" customHeight="1">
      <c r="B50" s="51"/>
    </row>
    <row r="51" spans="2:14" ht="18" customHeight="1">
      <c r="B51" s="51"/>
    </row>
    <row r="52" spans="2:14" ht="18" customHeight="1">
      <c r="B52" s="51"/>
      <c r="E52" s="213" t="s">
        <v>210</v>
      </c>
      <c r="F52" s="213" t="s">
        <v>211</v>
      </c>
      <c r="G52" s="213" t="s">
        <v>212</v>
      </c>
      <c r="H52" s="213" t="s">
        <v>213</v>
      </c>
    </row>
    <row r="53" spans="2:14" ht="18" customHeight="1">
      <c r="B53" s="51"/>
      <c r="C53" s="14" t="s">
        <v>50</v>
      </c>
      <c r="D53" s="214"/>
      <c r="E53" s="217">
        <f>E55+E62</f>
        <v>3762</v>
      </c>
      <c r="F53" s="217">
        <f>F55+F62</f>
        <v>3545</v>
      </c>
      <c r="G53" s="217">
        <f>G55+G62</f>
        <v>3382</v>
      </c>
      <c r="H53" s="217">
        <f>H55+H62</f>
        <v>3273</v>
      </c>
      <c r="J53" s="218"/>
      <c r="K53" s="218"/>
      <c r="L53" s="218"/>
      <c r="M53" s="218"/>
      <c r="N53" s="218"/>
    </row>
    <row r="54" spans="2:14" ht="18" customHeight="1">
      <c r="B54" s="51"/>
    </row>
    <row r="55" spans="2:14" ht="12" customHeight="1">
      <c r="B55" s="51"/>
      <c r="C55" s="14" t="s">
        <v>200</v>
      </c>
      <c r="D55" s="214"/>
      <c r="E55" s="213">
        <f>'[2]계획인구(최종)'!E109</f>
        <v>3762</v>
      </c>
      <c r="F55" s="213">
        <f>'[2]계획인구(최종)'!F109</f>
        <v>3545</v>
      </c>
      <c r="G55" s="213">
        <f>'[2]계획인구(최종)'!G109</f>
        <v>3382</v>
      </c>
      <c r="H55" s="213">
        <f>'[2]계획인구(최종)'!H109</f>
        <v>3273</v>
      </c>
    </row>
    <row r="56" spans="2:14" ht="12" customHeight="1">
      <c r="B56" s="51"/>
      <c r="C56" s="14"/>
      <c r="D56" s="214"/>
    </row>
    <row r="57" spans="2:14" ht="12" customHeight="1">
      <c r="B57" s="51"/>
      <c r="C57" s="14" t="s">
        <v>201</v>
      </c>
      <c r="D57" s="219"/>
      <c r="E57" s="203" t="s">
        <v>210</v>
      </c>
      <c r="F57" s="203" t="s">
        <v>211</v>
      </c>
      <c r="G57" s="203" t="s">
        <v>212</v>
      </c>
      <c r="H57" s="203" t="s">
        <v>213</v>
      </c>
      <c r="I57" s="296" t="s">
        <v>214</v>
      </c>
      <c r="J57" s="296"/>
      <c r="K57" s="296"/>
    </row>
    <row r="58" spans="2:14" ht="13.5" customHeight="1">
      <c r="B58" s="51"/>
      <c r="D58" s="220" t="s">
        <v>206</v>
      </c>
      <c r="E58" s="221"/>
      <c r="F58" s="221"/>
      <c r="G58" s="221"/>
      <c r="H58" s="221"/>
      <c r="I58" s="222"/>
      <c r="J58" s="222"/>
      <c r="K58" s="222"/>
    </row>
    <row r="59" spans="2:14" ht="13.5" customHeight="1">
      <c r="B59" s="51"/>
      <c r="C59" s="14"/>
      <c r="D59" s="220" t="s">
        <v>207</v>
      </c>
      <c r="E59" s="221"/>
      <c r="F59" s="221"/>
      <c r="G59" s="221"/>
      <c r="H59" s="221"/>
      <c r="I59" s="222"/>
      <c r="J59" s="222"/>
      <c r="K59" s="222"/>
    </row>
    <row r="60" spans="2:14" ht="13.5" customHeight="1">
      <c r="B60" s="51"/>
      <c r="C60" s="14"/>
      <c r="D60" s="220" t="s">
        <v>208</v>
      </c>
      <c r="E60" s="221"/>
      <c r="F60" s="221"/>
      <c r="G60" s="221"/>
      <c r="H60" s="221"/>
      <c r="I60" s="222"/>
      <c r="J60" s="222"/>
      <c r="K60" s="222"/>
    </row>
    <row r="61" spans="2:14" ht="13.5" customHeight="1">
      <c r="B61" s="51"/>
      <c r="D61" s="220" t="s">
        <v>209</v>
      </c>
      <c r="E61" s="221"/>
      <c r="F61" s="221"/>
      <c r="G61" s="221"/>
      <c r="H61" s="221"/>
      <c r="I61" s="222"/>
      <c r="J61" s="222"/>
      <c r="K61" s="222"/>
    </row>
    <row r="62" spans="2:14">
      <c r="B62" s="51"/>
      <c r="D62" s="220" t="s">
        <v>0</v>
      </c>
      <c r="E62" s="220">
        <f>SUM(E58:E61)</f>
        <v>0</v>
      </c>
      <c r="F62" s="220">
        <f>SUM(F58:F61)</f>
        <v>0</v>
      </c>
      <c r="G62" s="220">
        <f>SUM(G58:G61)</f>
        <v>0</v>
      </c>
      <c r="H62" s="220">
        <f>SUM(H58:H61)</f>
        <v>0</v>
      </c>
      <c r="I62" s="296"/>
      <c r="J62" s="296"/>
      <c r="K62" s="296"/>
    </row>
    <row r="63" spans="2:14">
      <c r="B63" s="51"/>
    </row>
    <row r="64" spans="2:14">
      <c r="B64" s="51"/>
    </row>
    <row r="65" spans="2:2">
      <c r="B65" s="51"/>
    </row>
    <row r="66" spans="2:2">
      <c r="B66" s="51"/>
    </row>
    <row r="67" spans="2:2">
      <c r="B67" s="51"/>
    </row>
    <row r="68" spans="2:2">
      <c r="B68" s="51"/>
    </row>
    <row r="69" spans="2:2">
      <c r="B69" s="51"/>
    </row>
    <row r="70" spans="2:2">
      <c r="B70" s="51"/>
    </row>
    <row r="71" spans="2:2">
      <c r="B71" s="51"/>
    </row>
    <row r="72" spans="2:2">
      <c r="B72" s="51"/>
    </row>
    <row r="73" spans="2:2">
      <c r="B73" s="51"/>
    </row>
    <row r="74" spans="2:2">
      <c r="B74" s="51"/>
    </row>
    <row r="75" spans="2:2">
      <c r="B75" s="51"/>
    </row>
    <row r="76" spans="2:2">
      <c r="B76" s="51"/>
    </row>
    <row r="77" spans="2:2">
      <c r="B77" s="51"/>
    </row>
    <row r="78" spans="2:2">
      <c r="B78" s="51"/>
    </row>
    <row r="79" spans="2:2">
      <c r="B79" s="51"/>
    </row>
    <row r="80" spans="2:2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</sheetData>
  <autoFilter ref="A2:AC46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</autoFilter>
  <mergeCells count="14">
    <mergeCell ref="AB2:AB3"/>
    <mergeCell ref="AC2:AC3"/>
    <mergeCell ref="A1:H1"/>
    <mergeCell ref="A2:A3"/>
    <mergeCell ref="C2:C3"/>
    <mergeCell ref="D2:H2"/>
    <mergeCell ref="I2:M2"/>
    <mergeCell ref="N2:R2"/>
    <mergeCell ref="AA2:AA3"/>
    <mergeCell ref="A4:A44"/>
    <mergeCell ref="I57:K57"/>
    <mergeCell ref="I62:K62"/>
    <mergeCell ref="S2:V2"/>
    <mergeCell ref="W2:Z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26" max="1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J95"/>
  <sheetViews>
    <sheetView view="pageBreakPreview" zoomScaleSheetLayoutView="100" workbookViewId="0">
      <selection activeCell="O50" sqref="O50"/>
    </sheetView>
  </sheetViews>
  <sheetFormatPr defaultRowHeight="12" outlineLevelCol="1"/>
  <cols>
    <col min="1" max="1" width="7.21875" style="2" customWidth="1"/>
    <col min="2" max="2" width="2.6640625" style="2" customWidth="1" outlineLevel="1"/>
    <col min="3" max="3" width="6.33203125" style="2" customWidth="1"/>
    <col min="4" max="8" width="6.6640625" style="213" customWidth="1"/>
    <col min="9" max="13" width="5.5546875" style="214" customWidth="1"/>
    <col min="14" max="18" width="6.6640625" style="214" customWidth="1"/>
    <col min="19" max="22" width="5.5546875" style="2" hidden="1" customWidth="1"/>
    <col min="23" max="26" width="6.6640625" style="2" hidden="1" customWidth="1"/>
    <col min="27" max="28" width="11.109375" style="2" hidden="1" customWidth="1"/>
    <col min="29" max="29" width="11.44140625" style="2" hidden="1" customWidth="1"/>
    <col min="30" max="32" width="8.88671875" style="2" customWidth="1"/>
    <col min="33" max="34" width="8.88671875" style="2"/>
    <col min="35" max="35" width="20" style="2" customWidth="1"/>
    <col min="36" max="16384" width="8.88671875" style="2"/>
  </cols>
  <sheetData>
    <row r="1" spans="1:36" ht="23.25" customHeight="1">
      <c r="A1" s="292" t="s">
        <v>191</v>
      </c>
      <c r="B1" s="292"/>
      <c r="C1" s="292"/>
      <c r="D1" s="292"/>
      <c r="E1" s="292"/>
      <c r="F1" s="292"/>
      <c r="G1" s="292"/>
      <c r="H1" s="29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36" ht="18.75" customHeight="1">
      <c r="A2" s="276" t="s">
        <v>5</v>
      </c>
      <c r="B2" s="1">
        <v>1</v>
      </c>
      <c r="C2" s="276" t="s">
        <v>6</v>
      </c>
      <c r="D2" s="277" t="s">
        <v>7</v>
      </c>
      <c r="E2" s="277"/>
      <c r="F2" s="277"/>
      <c r="G2" s="277"/>
      <c r="H2" s="277"/>
      <c r="I2" s="276" t="s">
        <v>8</v>
      </c>
      <c r="J2" s="276"/>
      <c r="K2" s="276"/>
      <c r="L2" s="276"/>
      <c r="M2" s="276"/>
      <c r="N2" s="280" t="s">
        <v>1</v>
      </c>
      <c r="O2" s="281"/>
      <c r="P2" s="281"/>
      <c r="Q2" s="281"/>
      <c r="R2" s="282"/>
      <c r="S2" s="276" t="s">
        <v>13</v>
      </c>
      <c r="T2" s="276"/>
      <c r="U2" s="276"/>
      <c r="V2" s="276"/>
      <c r="W2" s="276" t="s">
        <v>14</v>
      </c>
      <c r="X2" s="276"/>
      <c r="Y2" s="276"/>
      <c r="Z2" s="276"/>
      <c r="AA2" s="293" t="s">
        <v>241</v>
      </c>
      <c r="AB2" s="293" t="s">
        <v>15</v>
      </c>
      <c r="AC2" s="276" t="s">
        <v>9</v>
      </c>
    </row>
    <row r="3" spans="1:36" ht="18.75" customHeight="1">
      <c r="A3" s="276"/>
      <c r="B3" s="1">
        <v>1</v>
      </c>
      <c r="C3" s="276"/>
      <c r="D3" s="4" t="s">
        <v>3</v>
      </c>
      <c r="E3" s="4" t="s">
        <v>4</v>
      </c>
      <c r="F3" s="4" t="s">
        <v>32</v>
      </c>
      <c r="G3" s="4" t="s">
        <v>33</v>
      </c>
      <c r="H3" s="4" t="s">
        <v>34</v>
      </c>
      <c r="I3" s="4" t="s">
        <v>3</v>
      </c>
      <c r="J3" s="4" t="s">
        <v>4</v>
      </c>
      <c r="K3" s="4" t="s">
        <v>32</v>
      </c>
      <c r="L3" s="4" t="s">
        <v>33</v>
      </c>
      <c r="M3" s="4" t="s">
        <v>34</v>
      </c>
      <c r="N3" s="4" t="s">
        <v>3</v>
      </c>
      <c r="O3" s="4" t="s">
        <v>4</v>
      </c>
      <c r="P3" s="4" t="s">
        <v>32</v>
      </c>
      <c r="Q3" s="4" t="s">
        <v>33</v>
      </c>
      <c r="R3" s="4" t="s">
        <v>34</v>
      </c>
      <c r="S3" s="4" t="s">
        <v>4</v>
      </c>
      <c r="T3" s="4" t="s">
        <v>32</v>
      </c>
      <c r="U3" s="4" t="s">
        <v>33</v>
      </c>
      <c r="V3" s="4" t="s">
        <v>34</v>
      </c>
      <c r="W3" s="4" t="s">
        <v>4</v>
      </c>
      <c r="X3" s="4" t="s">
        <v>32</v>
      </c>
      <c r="Y3" s="4" t="s">
        <v>33</v>
      </c>
      <c r="Z3" s="4" t="s">
        <v>34</v>
      </c>
      <c r="AA3" s="276"/>
      <c r="AB3" s="276"/>
      <c r="AC3" s="276"/>
    </row>
    <row r="4" spans="1:36" ht="18" customHeight="1">
      <c r="A4" s="276" t="s">
        <v>190</v>
      </c>
      <c r="B4" s="1">
        <v>1</v>
      </c>
      <c r="C4" s="41" t="s">
        <v>179</v>
      </c>
      <c r="D4" s="220">
        <f>SUM(D5:D6)</f>
        <v>294</v>
      </c>
      <c r="E4" s="220">
        <f>SUM(E5:E6)</f>
        <v>286</v>
      </c>
      <c r="F4" s="220">
        <f>SUM(F5:F6)</f>
        <v>270</v>
      </c>
      <c r="G4" s="220">
        <f>SUM(G5:G6)</f>
        <v>257</v>
      </c>
      <c r="H4" s="220">
        <f>SUM(H5:H6)</f>
        <v>249</v>
      </c>
      <c r="I4" s="204">
        <f>ROUND(N4/D4,2)</f>
        <v>0</v>
      </c>
      <c r="J4" s="204">
        <f>ROUND(O4/E4,2)</f>
        <v>0.85</v>
      </c>
      <c r="K4" s="204">
        <f>ROUND(P4/F4,2)</f>
        <v>0.85</v>
      </c>
      <c r="L4" s="204">
        <f>ROUND(Q4/G4,2)</f>
        <v>0.85</v>
      </c>
      <c r="M4" s="204">
        <f>ROUND(R4/H4,2)</f>
        <v>0.85</v>
      </c>
      <c r="N4" s="203">
        <f>SUM(N5:N6)</f>
        <v>0</v>
      </c>
      <c r="O4" s="203">
        <f>SUM(O5:O6)</f>
        <v>243</v>
      </c>
      <c r="P4" s="203">
        <f>SUM(P5:P6)</f>
        <v>229</v>
      </c>
      <c r="Q4" s="203">
        <f>SUM(Q5:Q6)</f>
        <v>218</v>
      </c>
      <c r="R4" s="203">
        <f>SUM(R5:R6)</f>
        <v>212</v>
      </c>
      <c r="S4" s="13"/>
      <c r="T4" s="13"/>
      <c r="U4" s="13"/>
      <c r="V4" s="13"/>
      <c r="W4" s="13">
        <v>10</v>
      </c>
      <c r="X4" s="13">
        <v>10</v>
      </c>
      <c r="Y4" s="13">
        <v>10</v>
      </c>
      <c r="Z4" s="13">
        <v>10</v>
      </c>
      <c r="AA4" s="13" t="s">
        <v>215</v>
      </c>
      <c r="AB4" s="13" t="s">
        <v>215</v>
      </c>
      <c r="AC4" s="5"/>
    </row>
    <row r="5" spans="1:36" ht="18" customHeight="1">
      <c r="A5" s="276"/>
      <c r="B5" s="230">
        <v>2</v>
      </c>
      <c r="C5" s="231" t="s">
        <v>521</v>
      </c>
      <c r="D5" s="243">
        <f>정리!P442</f>
        <v>158</v>
      </c>
      <c r="E5" s="234">
        <f>ROUND(($D5/$D$37)*E$52,0)</f>
        <v>154</v>
      </c>
      <c r="F5" s="234">
        <f t="shared" ref="F5:H23" si="0">ROUND(($D5/$D$37)*F$52,0)</f>
        <v>145</v>
      </c>
      <c r="G5" s="234">
        <f t="shared" si="0"/>
        <v>138</v>
      </c>
      <c r="H5" s="234">
        <f t="shared" si="0"/>
        <v>134</v>
      </c>
      <c r="I5" s="236">
        <v>0</v>
      </c>
      <c r="J5" s="236">
        <v>85</v>
      </c>
      <c r="K5" s="236">
        <v>85</v>
      </c>
      <c r="L5" s="236">
        <v>85</v>
      </c>
      <c r="M5" s="236">
        <v>85</v>
      </c>
      <c r="N5" s="234">
        <f t="shared" ref="N5:R9" si="1">ROUND(D5*I5/100,0)</f>
        <v>0</v>
      </c>
      <c r="O5" s="234">
        <f t="shared" si="1"/>
        <v>131</v>
      </c>
      <c r="P5" s="234">
        <f t="shared" si="1"/>
        <v>123</v>
      </c>
      <c r="Q5" s="234">
        <f t="shared" si="1"/>
        <v>117</v>
      </c>
      <c r="R5" s="234">
        <f t="shared" si="1"/>
        <v>114</v>
      </c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3"/>
      <c r="AH5" s="2" t="s">
        <v>656</v>
      </c>
      <c r="AI5" s="2" t="s">
        <v>677</v>
      </c>
    </row>
    <row r="6" spans="1:36" ht="18" customHeight="1">
      <c r="A6" s="276"/>
      <c r="B6" s="230">
        <v>2</v>
      </c>
      <c r="C6" s="231" t="s">
        <v>522</v>
      </c>
      <c r="D6" s="243">
        <f>정리!P443</f>
        <v>136</v>
      </c>
      <c r="E6" s="234">
        <f>ROUND(($D6/$D$37)*E$52,0)</f>
        <v>132</v>
      </c>
      <c r="F6" s="234">
        <f t="shared" si="0"/>
        <v>125</v>
      </c>
      <c r="G6" s="234">
        <f t="shared" si="0"/>
        <v>119</v>
      </c>
      <c r="H6" s="234">
        <f t="shared" si="0"/>
        <v>115</v>
      </c>
      <c r="I6" s="236">
        <v>0</v>
      </c>
      <c r="J6" s="236">
        <v>85</v>
      </c>
      <c r="K6" s="236">
        <v>85</v>
      </c>
      <c r="L6" s="236">
        <v>85</v>
      </c>
      <c r="M6" s="236">
        <v>85</v>
      </c>
      <c r="N6" s="234">
        <f t="shared" si="1"/>
        <v>0</v>
      </c>
      <c r="O6" s="234">
        <f t="shared" si="1"/>
        <v>112</v>
      </c>
      <c r="P6" s="234">
        <f t="shared" si="1"/>
        <v>106</v>
      </c>
      <c r="Q6" s="234">
        <f t="shared" si="1"/>
        <v>101</v>
      </c>
      <c r="R6" s="234">
        <f t="shared" si="1"/>
        <v>98</v>
      </c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3"/>
      <c r="AH6" s="2" t="s">
        <v>656</v>
      </c>
      <c r="AI6" s="2" t="s">
        <v>674</v>
      </c>
    </row>
    <row r="7" spans="1:36" ht="18" customHeight="1">
      <c r="A7" s="276"/>
      <c r="B7" s="1">
        <v>1</v>
      </c>
      <c r="C7" s="41" t="s">
        <v>180</v>
      </c>
      <c r="D7" s="220">
        <f>SUM(D8:D9)</f>
        <v>966</v>
      </c>
      <c r="E7" s="220">
        <f>SUM(E8:E9)</f>
        <v>939</v>
      </c>
      <c r="F7" s="220">
        <f>SUM(F8:F9)</f>
        <v>884</v>
      </c>
      <c r="G7" s="220">
        <f>SUM(G8:G9)</f>
        <v>844</v>
      </c>
      <c r="H7" s="220">
        <f>SUM(H8:H9)</f>
        <v>818</v>
      </c>
      <c r="I7" s="204">
        <f>ROUND(N7/D7,2)</f>
        <v>0.89</v>
      </c>
      <c r="J7" s="204">
        <f>ROUND(O7/E7,2)</f>
        <v>0.89</v>
      </c>
      <c r="K7" s="204">
        <f>ROUND(P7/F7,2)</f>
        <v>0.89</v>
      </c>
      <c r="L7" s="204">
        <f>ROUND(Q7/G7,2)</f>
        <v>0.89</v>
      </c>
      <c r="M7" s="204">
        <f>ROUND(R7/H7,2)</f>
        <v>0.89</v>
      </c>
      <c r="N7" s="203">
        <f>SUM(N8:N9)</f>
        <v>857</v>
      </c>
      <c r="O7" s="203">
        <f>SUM(O8:O9)</f>
        <v>833</v>
      </c>
      <c r="P7" s="203">
        <f>SUM(P8:P9)</f>
        <v>784</v>
      </c>
      <c r="Q7" s="203">
        <f>SUM(Q8:Q9)</f>
        <v>748</v>
      </c>
      <c r="R7" s="203">
        <f>SUM(R8:R9)</f>
        <v>725</v>
      </c>
      <c r="S7" s="13"/>
      <c r="T7" s="13"/>
      <c r="U7" s="13"/>
      <c r="V7" s="13"/>
      <c r="W7" s="13">
        <v>10</v>
      </c>
      <c r="X7" s="13">
        <v>10</v>
      </c>
      <c r="Y7" s="13">
        <v>10</v>
      </c>
      <c r="Z7" s="13">
        <v>10</v>
      </c>
      <c r="AA7" s="13" t="s">
        <v>215</v>
      </c>
      <c r="AB7" s="13" t="s">
        <v>215</v>
      </c>
      <c r="AC7" s="5"/>
    </row>
    <row r="8" spans="1:36" ht="18" customHeight="1">
      <c r="A8" s="276"/>
      <c r="B8" s="230">
        <v>2</v>
      </c>
      <c r="C8" s="231" t="s">
        <v>523</v>
      </c>
      <c r="D8" s="243">
        <f>정리!P445</f>
        <v>710</v>
      </c>
      <c r="E8" s="234">
        <f>ROUND(($D8/$D$37)*E$52,0)</f>
        <v>690</v>
      </c>
      <c r="F8" s="234">
        <f t="shared" si="0"/>
        <v>650</v>
      </c>
      <c r="G8" s="234">
        <f t="shared" si="0"/>
        <v>620</v>
      </c>
      <c r="H8" s="234">
        <f t="shared" si="0"/>
        <v>601</v>
      </c>
      <c r="I8" s="236">
        <v>90</v>
      </c>
      <c r="J8" s="236">
        <v>90</v>
      </c>
      <c r="K8" s="236">
        <v>90</v>
      </c>
      <c r="L8" s="236">
        <v>90</v>
      </c>
      <c r="M8" s="236">
        <v>90</v>
      </c>
      <c r="N8" s="234">
        <f t="shared" si="1"/>
        <v>639</v>
      </c>
      <c r="O8" s="234">
        <f t="shared" si="1"/>
        <v>621</v>
      </c>
      <c r="P8" s="234">
        <f t="shared" si="1"/>
        <v>585</v>
      </c>
      <c r="Q8" s="234">
        <f t="shared" si="1"/>
        <v>558</v>
      </c>
      <c r="R8" s="234">
        <f t="shared" si="1"/>
        <v>541</v>
      </c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3"/>
    </row>
    <row r="9" spans="1:36" ht="18" customHeight="1">
      <c r="A9" s="276"/>
      <c r="B9" s="230">
        <v>2</v>
      </c>
      <c r="C9" s="231" t="s">
        <v>524</v>
      </c>
      <c r="D9" s="243">
        <f>정리!P446</f>
        <v>256</v>
      </c>
      <c r="E9" s="234">
        <f>ROUND(($D9/$D$37)*E$52,0)</f>
        <v>249</v>
      </c>
      <c r="F9" s="234">
        <f t="shared" si="0"/>
        <v>234</v>
      </c>
      <c r="G9" s="234">
        <f t="shared" si="0"/>
        <v>224</v>
      </c>
      <c r="H9" s="234">
        <f t="shared" si="0"/>
        <v>217</v>
      </c>
      <c r="I9" s="236">
        <v>85</v>
      </c>
      <c r="J9" s="236">
        <v>85</v>
      </c>
      <c r="K9" s="236">
        <v>85</v>
      </c>
      <c r="L9" s="236">
        <v>85</v>
      </c>
      <c r="M9" s="236">
        <v>85</v>
      </c>
      <c r="N9" s="234">
        <f t="shared" si="1"/>
        <v>218</v>
      </c>
      <c r="O9" s="234">
        <f t="shared" si="1"/>
        <v>212</v>
      </c>
      <c r="P9" s="234">
        <f t="shared" si="1"/>
        <v>199</v>
      </c>
      <c r="Q9" s="234">
        <f t="shared" si="1"/>
        <v>190</v>
      </c>
      <c r="R9" s="234">
        <f t="shared" si="1"/>
        <v>184</v>
      </c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3"/>
    </row>
    <row r="10" spans="1:36" ht="18" customHeight="1">
      <c r="A10" s="276"/>
      <c r="B10" s="1">
        <v>1</v>
      </c>
      <c r="C10" s="41" t="s">
        <v>181</v>
      </c>
      <c r="D10" s="220">
        <f>SUM(D11:D12)</f>
        <v>262</v>
      </c>
      <c r="E10" s="220">
        <f>SUM(E11:E12)</f>
        <v>255</v>
      </c>
      <c r="F10" s="220">
        <f>SUM(F11:F12)</f>
        <v>240</v>
      </c>
      <c r="G10" s="220">
        <f>SUM(G11:G12)</f>
        <v>229</v>
      </c>
      <c r="H10" s="220">
        <f>SUM(H11:H12)</f>
        <v>222</v>
      </c>
      <c r="I10" s="204">
        <f>ROUND(N10/D10,2)</f>
        <v>0.59</v>
      </c>
      <c r="J10" s="204">
        <f>ROUND(O10/E10,2)</f>
        <v>0.59</v>
      </c>
      <c r="K10" s="204">
        <f>ROUND(P10/F10,2)</f>
        <v>0.59</v>
      </c>
      <c r="L10" s="204">
        <f>ROUND(Q10/G10,2)</f>
        <v>0.59</v>
      </c>
      <c r="M10" s="204">
        <f>ROUND(R10/H10,2)</f>
        <v>0.59</v>
      </c>
      <c r="N10" s="203">
        <f>SUM(N11:N12)</f>
        <v>154</v>
      </c>
      <c r="O10" s="203">
        <f>SUM(O11:O12)</f>
        <v>150</v>
      </c>
      <c r="P10" s="203">
        <f>SUM(P11:P12)</f>
        <v>141</v>
      </c>
      <c r="Q10" s="203">
        <f>SUM(Q11:Q12)</f>
        <v>134</v>
      </c>
      <c r="R10" s="203">
        <f>SUM(R11:R12)</f>
        <v>130</v>
      </c>
      <c r="S10" s="13"/>
      <c r="T10" s="13"/>
      <c r="U10" s="13"/>
      <c r="V10" s="13"/>
      <c r="W10" s="13">
        <v>10</v>
      </c>
      <c r="X10" s="13">
        <v>10</v>
      </c>
      <c r="Y10" s="13">
        <v>10</v>
      </c>
      <c r="Z10" s="13">
        <v>10</v>
      </c>
      <c r="AA10" s="13" t="s">
        <v>215</v>
      </c>
      <c r="AB10" s="13" t="s">
        <v>215</v>
      </c>
      <c r="AC10" s="5"/>
    </row>
    <row r="11" spans="1:36" ht="18" customHeight="1">
      <c r="A11" s="276"/>
      <c r="B11" s="230">
        <v>2</v>
      </c>
      <c r="C11" s="231" t="s">
        <v>525</v>
      </c>
      <c r="D11" s="243">
        <f>정리!P448</f>
        <v>181</v>
      </c>
      <c r="E11" s="234">
        <f>ROUND(($D11/$D$37)*E$52,0)</f>
        <v>176</v>
      </c>
      <c r="F11" s="234">
        <f t="shared" si="0"/>
        <v>166</v>
      </c>
      <c r="G11" s="234">
        <f t="shared" si="0"/>
        <v>158</v>
      </c>
      <c r="H11" s="234">
        <f t="shared" si="0"/>
        <v>153</v>
      </c>
      <c r="I11" s="236">
        <v>85</v>
      </c>
      <c r="J11" s="236">
        <v>85</v>
      </c>
      <c r="K11" s="236">
        <v>85</v>
      </c>
      <c r="L11" s="236">
        <v>85</v>
      </c>
      <c r="M11" s="236">
        <v>85</v>
      </c>
      <c r="N11" s="234">
        <f t="shared" ref="N11:R12" si="2">ROUND(D11*I11/100,0)</f>
        <v>154</v>
      </c>
      <c r="O11" s="234">
        <f t="shared" si="2"/>
        <v>150</v>
      </c>
      <c r="P11" s="234">
        <f t="shared" si="2"/>
        <v>141</v>
      </c>
      <c r="Q11" s="234">
        <f t="shared" si="2"/>
        <v>134</v>
      </c>
      <c r="R11" s="234">
        <f t="shared" si="2"/>
        <v>130</v>
      </c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3"/>
    </row>
    <row r="12" spans="1:36" ht="18" customHeight="1">
      <c r="A12" s="276"/>
      <c r="B12" s="230">
        <v>2</v>
      </c>
      <c r="C12" s="231" t="s">
        <v>526</v>
      </c>
      <c r="D12" s="243">
        <f>정리!P449</f>
        <v>81</v>
      </c>
      <c r="E12" s="234">
        <f>ROUND(($D12/$D$37)*E$52,0)</f>
        <v>79</v>
      </c>
      <c r="F12" s="234">
        <f t="shared" si="0"/>
        <v>74</v>
      </c>
      <c r="G12" s="234">
        <f t="shared" si="0"/>
        <v>71</v>
      </c>
      <c r="H12" s="234">
        <f t="shared" si="0"/>
        <v>69</v>
      </c>
      <c r="I12" s="236">
        <v>0</v>
      </c>
      <c r="J12" s="236">
        <v>0</v>
      </c>
      <c r="K12" s="236">
        <v>0</v>
      </c>
      <c r="L12" s="236">
        <v>0</v>
      </c>
      <c r="M12" s="236">
        <v>0</v>
      </c>
      <c r="N12" s="234">
        <f t="shared" si="2"/>
        <v>0</v>
      </c>
      <c r="O12" s="234">
        <f t="shared" si="2"/>
        <v>0</v>
      </c>
      <c r="P12" s="234">
        <f t="shared" si="2"/>
        <v>0</v>
      </c>
      <c r="Q12" s="234">
        <f t="shared" si="2"/>
        <v>0</v>
      </c>
      <c r="R12" s="234">
        <f t="shared" si="2"/>
        <v>0</v>
      </c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3"/>
      <c r="AD12" s="2" t="s">
        <v>568</v>
      </c>
      <c r="AE12" s="2" t="s">
        <v>643</v>
      </c>
      <c r="AJ12" s="2" t="s">
        <v>659</v>
      </c>
    </row>
    <row r="13" spans="1:36" ht="18" customHeight="1">
      <c r="A13" s="276"/>
      <c r="B13" s="1">
        <v>1</v>
      </c>
      <c r="C13" s="41" t="s">
        <v>182</v>
      </c>
      <c r="D13" s="220">
        <f>정리!P450</f>
        <v>132</v>
      </c>
      <c r="E13" s="203">
        <f>ROUND(($D13/$D$37)*E$52,0)</f>
        <v>128</v>
      </c>
      <c r="F13" s="203">
        <f t="shared" si="0"/>
        <v>121</v>
      </c>
      <c r="G13" s="203">
        <f t="shared" si="0"/>
        <v>115</v>
      </c>
      <c r="H13" s="203">
        <f t="shared" si="0"/>
        <v>112</v>
      </c>
      <c r="I13" s="224">
        <v>85</v>
      </c>
      <c r="J13" s="224">
        <v>85</v>
      </c>
      <c r="K13" s="224">
        <v>85</v>
      </c>
      <c r="L13" s="224">
        <v>85</v>
      </c>
      <c r="M13" s="224">
        <v>85</v>
      </c>
      <c r="N13" s="203">
        <f>ROUND(D13*I13/100,0)</f>
        <v>112</v>
      </c>
      <c r="O13" s="203">
        <f>ROUNDUP(E13*J13/100,0)</f>
        <v>109</v>
      </c>
      <c r="P13" s="203">
        <f>ROUNDUP(F13*K13/100,0)</f>
        <v>103</v>
      </c>
      <c r="Q13" s="203">
        <f>ROUNDUP(G13*L13/100,0)</f>
        <v>98</v>
      </c>
      <c r="R13" s="203">
        <f>ROUNDUP(H13*M13/100,0)</f>
        <v>96</v>
      </c>
      <c r="S13" s="13"/>
      <c r="T13" s="13"/>
      <c r="U13" s="13"/>
      <c r="V13" s="13"/>
      <c r="W13" s="13">
        <v>10</v>
      </c>
      <c r="X13" s="13">
        <v>10</v>
      </c>
      <c r="Y13" s="13">
        <v>10</v>
      </c>
      <c r="Z13" s="13">
        <v>10</v>
      </c>
      <c r="AA13" s="13" t="s">
        <v>237</v>
      </c>
      <c r="AB13" s="13" t="s">
        <v>215</v>
      </c>
      <c r="AC13" s="5"/>
    </row>
    <row r="14" spans="1:36" ht="18" customHeight="1">
      <c r="A14" s="276"/>
      <c r="B14" s="1">
        <v>1</v>
      </c>
      <c r="C14" s="41" t="s">
        <v>183</v>
      </c>
      <c r="D14" s="220">
        <f>SUM(D15:D16)</f>
        <v>250</v>
      </c>
      <c r="E14" s="220">
        <f>SUM(E15:E16)</f>
        <v>243</v>
      </c>
      <c r="F14" s="220">
        <f>SUM(F15:F16)</f>
        <v>229</v>
      </c>
      <c r="G14" s="220">
        <f>SUM(G15:G16)</f>
        <v>219</v>
      </c>
      <c r="H14" s="220">
        <f>SUM(H15:H16)</f>
        <v>212</v>
      </c>
      <c r="I14" s="204">
        <f>ROUND(N14/D14,2)</f>
        <v>0.7</v>
      </c>
      <c r="J14" s="204">
        <f>ROUND(O14/E14,2)</f>
        <v>0.83</v>
      </c>
      <c r="K14" s="204">
        <f>ROUND(P14/F14,2)</f>
        <v>0.83</v>
      </c>
      <c r="L14" s="204">
        <f>ROUND(Q14/G14,2)</f>
        <v>0.83</v>
      </c>
      <c r="M14" s="204">
        <f>ROUND(R14/H14,2)</f>
        <v>0.83</v>
      </c>
      <c r="N14" s="203">
        <f>SUM(N15:N16)</f>
        <v>176</v>
      </c>
      <c r="O14" s="203">
        <f>SUM(O15:O16)</f>
        <v>201</v>
      </c>
      <c r="P14" s="203">
        <f>SUM(P15:P16)</f>
        <v>190</v>
      </c>
      <c r="Q14" s="203">
        <f>SUM(Q15:Q16)</f>
        <v>181</v>
      </c>
      <c r="R14" s="203">
        <f>SUM(R15:R16)</f>
        <v>176</v>
      </c>
      <c r="S14" s="13"/>
      <c r="T14" s="13"/>
      <c r="U14" s="13"/>
      <c r="V14" s="13"/>
      <c r="W14" s="13">
        <v>10</v>
      </c>
      <c r="X14" s="13">
        <v>10</v>
      </c>
      <c r="Y14" s="13">
        <v>10</v>
      </c>
      <c r="Z14" s="13">
        <v>10</v>
      </c>
      <c r="AA14" s="13" t="s">
        <v>215</v>
      </c>
      <c r="AB14" s="13" t="s">
        <v>215</v>
      </c>
      <c r="AC14" s="5"/>
    </row>
    <row r="15" spans="1:36" ht="18" customHeight="1">
      <c r="A15" s="276"/>
      <c r="B15" s="230">
        <v>2</v>
      </c>
      <c r="C15" s="231" t="s">
        <v>527</v>
      </c>
      <c r="D15" s="243">
        <f>정리!P452</f>
        <v>144</v>
      </c>
      <c r="E15" s="234">
        <f>ROUND(($D15/$D$37)*E$52,0)</f>
        <v>140</v>
      </c>
      <c r="F15" s="234">
        <f t="shared" si="0"/>
        <v>132</v>
      </c>
      <c r="G15" s="234">
        <f t="shared" si="0"/>
        <v>126</v>
      </c>
      <c r="H15" s="234">
        <f t="shared" si="0"/>
        <v>122</v>
      </c>
      <c r="I15" s="236">
        <v>85</v>
      </c>
      <c r="J15" s="236">
        <v>85</v>
      </c>
      <c r="K15" s="236">
        <v>85</v>
      </c>
      <c r="L15" s="236">
        <v>85</v>
      </c>
      <c r="M15" s="236">
        <v>85</v>
      </c>
      <c r="N15" s="234">
        <f>ROUNDUP(D15*I15/100,0)</f>
        <v>123</v>
      </c>
      <c r="O15" s="234">
        <f t="shared" ref="N15:R16" si="3">ROUND(E15*J15/100,0)</f>
        <v>119</v>
      </c>
      <c r="P15" s="234">
        <f t="shared" si="3"/>
        <v>112</v>
      </c>
      <c r="Q15" s="234">
        <f t="shared" si="3"/>
        <v>107</v>
      </c>
      <c r="R15" s="234">
        <f t="shared" si="3"/>
        <v>104</v>
      </c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3"/>
    </row>
    <row r="16" spans="1:36" ht="18" customHeight="1">
      <c r="A16" s="276"/>
      <c r="B16" s="230">
        <v>2</v>
      </c>
      <c r="C16" s="231" t="s">
        <v>528</v>
      </c>
      <c r="D16" s="243">
        <f>정리!P453</f>
        <v>106</v>
      </c>
      <c r="E16" s="234">
        <f>ROUND(($D16/$D$37)*E$52,0)</f>
        <v>103</v>
      </c>
      <c r="F16" s="234">
        <f t="shared" si="0"/>
        <v>97</v>
      </c>
      <c r="G16" s="234">
        <f t="shared" si="0"/>
        <v>93</v>
      </c>
      <c r="H16" s="234">
        <f t="shared" si="0"/>
        <v>90</v>
      </c>
      <c r="I16" s="236">
        <v>50</v>
      </c>
      <c r="J16" s="236">
        <v>80</v>
      </c>
      <c r="K16" s="236">
        <v>80</v>
      </c>
      <c r="L16" s="236">
        <v>80</v>
      </c>
      <c r="M16" s="236">
        <v>80</v>
      </c>
      <c r="N16" s="234">
        <f t="shared" si="3"/>
        <v>53</v>
      </c>
      <c r="O16" s="234">
        <f t="shared" si="3"/>
        <v>82</v>
      </c>
      <c r="P16" s="234">
        <f t="shared" si="3"/>
        <v>78</v>
      </c>
      <c r="Q16" s="234">
        <f t="shared" si="3"/>
        <v>74</v>
      </c>
      <c r="R16" s="234">
        <f t="shared" si="3"/>
        <v>72</v>
      </c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3"/>
      <c r="AD16" s="2" t="s">
        <v>567</v>
      </c>
      <c r="AE16" s="2" t="s">
        <v>644</v>
      </c>
      <c r="AI16" s="2" t="s">
        <v>679</v>
      </c>
      <c r="AJ16" s="2" t="s">
        <v>661</v>
      </c>
    </row>
    <row r="17" spans="1:36" ht="18" customHeight="1">
      <c r="A17" s="276"/>
      <c r="B17" s="1">
        <v>1</v>
      </c>
      <c r="C17" s="41" t="s">
        <v>184</v>
      </c>
      <c r="D17" s="220">
        <f>SUM(D18:D19)</f>
        <v>175</v>
      </c>
      <c r="E17" s="220">
        <f>SUM(E18:E19)</f>
        <v>170</v>
      </c>
      <c r="F17" s="220">
        <f>SUM(F18:F19)</f>
        <v>160</v>
      </c>
      <c r="G17" s="220">
        <f>SUM(G18:G19)</f>
        <v>153</v>
      </c>
      <c r="H17" s="220">
        <f>SUM(H18:H19)</f>
        <v>149</v>
      </c>
      <c r="I17" s="204">
        <f>ROUND(N17/D17,2)</f>
        <v>0</v>
      </c>
      <c r="J17" s="204">
        <f>ROUND(O17/E17,2)</f>
        <v>0.85</v>
      </c>
      <c r="K17" s="204">
        <f>ROUND(P17/F17,2)</f>
        <v>0.85</v>
      </c>
      <c r="L17" s="204">
        <f>ROUND(Q17/G17,2)</f>
        <v>0.85</v>
      </c>
      <c r="M17" s="204">
        <f>ROUND(R17/H17,2)</f>
        <v>0.85</v>
      </c>
      <c r="N17" s="203">
        <f>SUM(N18:N19)</f>
        <v>0</v>
      </c>
      <c r="O17" s="203">
        <f>SUM(O18:O19)</f>
        <v>144</v>
      </c>
      <c r="P17" s="203">
        <f>SUM(P18:P19)</f>
        <v>136</v>
      </c>
      <c r="Q17" s="203">
        <f>SUM(Q18:Q19)</f>
        <v>130</v>
      </c>
      <c r="R17" s="203">
        <f>SUM(R18:R19)</f>
        <v>126</v>
      </c>
      <c r="S17" s="13"/>
      <c r="T17" s="13"/>
      <c r="U17" s="13"/>
      <c r="V17" s="13"/>
      <c r="W17" s="13">
        <v>10</v>
      </c>
      <c r="X17" s="13">
        <v>10</v>
      </c>
      <c r="Y17" s="13">
        <v>10</v>
      </c>
      <c r="Z17" s="13">
        <v>10</v>
      </c>
      <c r="AA17" s="13" t="s">
        <v>215</v>
      </c>
      <c r="AB17" s="49" t="s">
        <v>243</v>
      </c>
      <c r="AC17" s="5"/>
    </row>
    <row r="18" spans="1:36" ht="18" customHeight="1">
      <c r="A18" s="276"/>
      <c r="B18" s="230">
        <v>2</v>
      </c>
      <c r="C18" s="231" t="s">
        <v>529</v>
      </c>
      <c r="D18" s="243">
        <f>정리!P455</f>
        <v>107</v>
      </c>
      <c r="E18" s="234">
        <f>ROUND(($D18/$D$37)*E$52,0)</f>
        <v>104</v>
      </c>
      <c r="F18" s="234">
        <f t="shared" si="0"/>
        <v>98</v>
      </c>
      <c r="G18" s="234">
        <f t="shared" si="0"/>
        <v>94</v>
      </c>
      <c r="H18" s="234">
        <f t="shared" si="0"/>
        <v>91</v>
      </c>
      <c r="I18" s="236">
        <v>0</v>
      </c>
      <c r="J18" s="236">
        <v>85</v>
      </c>
      <c r="K18" s="236">
        <v>85</v>
      </c>
      <c r="L18" s="236">
        <v>85</v>
      </c>
      <c r="M18" s="236">
        <v>85</v>
      </c>
      <c r="N18" s="234">
        <f t="shared" ref="N18:R19" si="4">ROUND(D18*I18/100,0)</f>
        <v>0</v>
      </c>
      <c r="O18" s="234">
        <f t="shared" si="4"/>
        <v>88</v>
      </c>
      <c r="P18" s="234">
        <f t="shared" si="4"/>
        <v>83</v>
      </c>
      <c r="Q18" s="234">
        <f t="shared" si="4"/>
        <v>80</v>
      </c>
      <c r="R18" s="234">
        <f t="shared" si="4"/>
        <v>77</v>
      </c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3"/>
      <c r="AH18" s="2" t="s">
        <v>656</v>
      </c>
      <c r="AI18" s="2" t="s">
        <v>678</v>
      </c>
    </row>
    <row r="19" spans="1:36" ht="18" customHeight="1">
      <c r="A19" s="276"/>
      <c r="B19" s="230">
        <v>2</v>
      </c>
      <c r="C19" s="231" t="s">
        <v>530</v>
      </c>
      <c r="D19" s="243">
        <f>정리!P456</f>
        <v>68</v>
      </c>
      <c r="E19" s="234">
        <f>ROUND(($D19/$D$37)*E$52,0)</f>
        <v>66</v>
      </c>
      <c r="F19" s="234">
        <f t="shared" si="0"/>
        <v>62</v>
      </c>
      <c r="G19" s="234">
        <f t="shared" si="0"/>
        <v>59</v>
      </c>
      <c r="H19" s="234">
        <f t="shared" si="0"/>
        <v>58</v>
      </c>
      <c r="I19" s="236">
        <v>0</v>
      </c>
      <c r="J19" s="236">
        <v>85</v>
      </c>
      <c r="K19" s="236">
        <v>85</v>
      </c>
      <c r="L19" s="236">
        <v>85</v>
      </c>
      <c r="M19" s="236">
        <v>85</v>
      </c>
      <c r="N19" s="234">
        <f t="shared" si="4"/>
        <v>0</v>
      </c>
      <c r="O19" s="234">
        <f t="shared" si="4"/>
        <v>56</v>
      </c>
      <c r="P19" s="234">
        <f t="shared" si="4"/>
        <v>53</v>
      </c>
      <c r="Q19" s="234">
        <f t="shared" si="4"/>
        <v>50</v>
      </c>
      <c r="R19" s="234">
        <f t="shared" si="4"/>
        <v>49</v>
      </c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3"/>
      <c r="AD19" s="2" t="s">
        <v>567</v>
      </c>
      <c r="AE19" s="2" t="s">
        <v>654</v>
      </c>
      <c r="AI19" s="2" t="s">
        <v>678</v>
      </c>
      <c r="AJ19" s="2" t="s">
        <v>661</v>
      </c>
    </row>
    <row r="20" spans="1:36" ht="18" customHeight="1">
      <c r="A20" s="276"/>
      <c r="B20" s="1">
        <v>1</v>
      </c>
      <c r="C20" s="41" t="s">
        <v>185</v>
      </c>
      <c r="D20" s="220">
        <f>SUM(D21:D23)</f>
        <v>313</v>
      </c>
      <c r="E20" s="220">
        <f>SUM(E21:E23)</f>
        <v>304</v>
      </c>
      <c r="F20" s="220">
        <f>SUM(F21:F23)</f>
        <v>287</v>
      </c>
      <c r="G20" s="220">
        <f>SUM(G21:G23)</f>
        <v>274</v>
      </c>
      <c r="H20" s="220">
        <f>SUM(H21:H23)</f>
        <v>265</v>
      </c>
      <c r="I20" s="204">
        <f>ROUND(N20/D20,2)</f>
        <v>0</v>
      </c>
      <c r="J20" s="204">
        <f>ROUND(O20/E20,2)</f>
        <v>0.85</v>
      </c>
      <c r="K20" s="204">
        <f>ROUND(P20/F20,2)</f>
        <v>0.85</v>
      </c>
      <c r="L20" s="204">
        <f>ROUND(Q20/G20,2)</f>
        <v>0.85</v>
      </c>
      <c r="M20" s="204">
        <f>ROUND(R20/H20,2)</f>
        <v>0.85</v>
      </c>
      <c r="N20" s="203">
        <f>SUM(N21:N23)</f>
        <v>0</v>
      </c>
      <c r="O20" s="203">
        <f>SUM(O21:O23)</f>
        <v>259</v>
      </c>
      <c r="P20" s="203">
        <f>SUM(P21:P23)</f>
        <v>244</v>
      </c>
      <c r="Q20" s="203">
        <f>SUM(Q21:Q23)</f>
        <v>233</v>
      </c>
      <c r="R20" s="203">
        <f>SUM(R21:R23)</f>
        <v>226</v>
      </c>
      <c r="S20" s="13"/>
      <c r="T20" s="13"/>
      <c r="U20" s="13"/>
      <c r="V20" s="13"/>
      <c r="W20" s="13">
        <v>10</v>
      </c>
      <c r="X20" s="13">
        <v>10</v>
      </c>
      <c r="Y20" s="13">
        <v>10</v>
      </c>
      <c r="Z20" s="13">
        <v>10</v>
      </c>
      <c r="AA20" s="13" t="s">
        <v>215</v>
      </c>
      <c r="AB20" s="49" t="s">
        <v>243</v>
      </c>
      <c r="AC20" s="5"/>
    </row>
    <row r="21" spans="1:36" ht="18" customHeight="1">
      <c r="A21" s="276"/>
      <c r="B21" s="230">
        <v>2</v>
      </c>
      <c r="C21" s="231" t="s">
        <v>531</v>
      </c>
      <c r="D21" s="243">
        <f>정리!P458</f>
        <v>106</v>
      </c>
      <c r="E21" s="234">
        <f>ROUND(($D21/$D$37)*E$52,0)</f>
        <v>103</v>
      </c>
      <c r="F21" s="234">
        <f t="shared" si="0"/>
        <v>97</v>
      </c>
      <c r="G21" s="234">
        <f t="shared" si="0"/>
        <v>93</v>
      </c>
      <c r="H21" s="234">
        <f t="shared" si="0"/>
        <v>90</v>
      </c>
      <c r="I21" s="236">
        <v>0</v>
      </c>
      <c r="J21" s="236">
        <v>85</v>
      </c>
      <c r="K21" s="236">
        <v>85</v>
      </c>
      <c r="L21" s="236">
        <v>85</v>
      </c>
      <c r="M21" s="236">
        <v>85</v>
      </c>
      <c r="N21" s="234">
        <f t="shared" ref="N21:R23" si="5">ROUND(D21*I21/100,0)</f>
        <v>0</v>
      </c>
      <c r="O21" s="234">
        <f t="shared" si="5"/>
        <v>88</v>
      </c>
      <c r="P21" s="234">
        <f t="shared" si="5"/>
        <v>82</v>
      </c>
      <c r="Q21" s="234">
        <f t="shared" si="5"/>
        <v>79</v>
      </c>
      <c r="R21" s="234">
        <f t="shared" si="5"/>
        <v>77</v>
      </c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3"/>
      <c r="AD21" s="2" t="s">
        <v>567</v>
      </c>
      <c r="AE21" s="2" t="s">
        <v>648</v>
      </c>
      <c r="AI21" s="2" t="s">
        <v>678</v>
      </c>
      <c r="AJ21" s="2" t="s">
        <v>661</v>
      </c>
    </row>
    <row r="22" spans="1:36" ht="18" customHeight="1">
      <c r="A22" s="276"/>
      <c r="B22" s="230">
        <v>2</v>
      </c>
      <c r="C22" s="231" t="s">
        <v>532</v>
      </c>
      <c r="D22" s="243">
        <f>정리!P459</f>
        <v>109</v>
      </c>
      <c r="E22" s="234">
        <f>ROUND(($D22/$D$37)*E$52,0)</f>
        <v>106</v>
      </c>
      <c r="F22" s="234">
        <f t="shared" si="0"/>
        <v>100</v>
      </c>
      <c r="G22" s="234">
        <f t="shared" si="0"/>
        <v>95</v>
      </c>
      <c r="H22" s="234">
        <f t="shared" si="0"/>
        <v>92</v>
      </c>
      <c r="I22" s="236">
        <v>0</v>
      </c>
      <c r="J22" s="236">
        <v>85</v>
      </c>
      <c r="K22" s="236">
        <v>85</v>
      </c>
      <c r="L22" s="236">
        <v>85</v>
      </c>
      <c r="M22" s="236">
        <v>85</v>
      </c>
      <c r="N22" s="234">
        <f t="shared" si="5"/>
        <v>0</v>
      </c>
      <c r="O22" s="234">
        <f t="shared" si="5"/>
        <v>90</v>
      </c>
      <c r="P22" s="234">
        <f t="shared" si="5"/>
        <v>85</v>
      </c>
      <c r="Q22" s="234">
        <f t="shared" si="5"/>
        <v>81</v>
      </c>
      <c r="R22" s="234">
        <f t="shared" si="5"/>
        <v>78</v>
      </c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3"/>
      <c r="AD22" s="2" t="s">
        <v>567</v>
      </c>
      <c r="AE22" s="2" t="s">
        <v>645</v>
      </c>
      <c r="AI22" s="2" t="s">
        <v>678</v>
      </c>
      <c r="AJ22" s="2" t="s">
        <v>661</v>
      </c>
    </row>
    <row r="23" spans="1:36" ht="18" customHeight="1">
      <c r="A23" s="276"/>
      <c r="B23" s="230">
        <v>2</v>
      </c>
      <c r="C23" s="231" t="s">
        <v>533</v>
      </c>
      <c r="D23" s="243">
        <f>정리!P460</f>
        <v>98</v>
      </c>
      <c r="E23" s="234">
        <f>ROUND(($D23/$D$37)*E$52,0)</f>
        <v>95</v>
      </c>
      <c r="F23" s="234">
        <f t="shared" si="0"/>
        <v>90</v>
      </c>
      <c r="G23" s="234">
        <f t="shared" si="0"/>
        <v>86</v>
      </c>
      <c r="H23" s="234">
        <f t="shared" si="0"/>
        <v>83</v>
      </c>
      <c r="I23" s="236">
        <v>0</v>
      </c>
      <c r="J23" s="236">
        <v>85</v>
      </c>
      <c r="K23" s="236">
        <v>85</v>
      </c>
      <c r="L23" s="236">
        <v>85</v>
      </c>
      <c r="M23" s="236">
        <v>85</v>
      </c>
      <c r="N23" s="234">
        <f t="shared" si="5"/>
        <v>0</v>
      </c>
      <c r="O23" s="234">
        <f t="shared" si="5"/>
        <v>81</v>
      </c>
      <c r="P23" s="234">
        <f t="shared" si="5"/>
        <v>77</v>
      </c>
      <c r="Q23" s="234">
        <f t="shared" si="5"/>
        <v>73</v>
      </c>
      <c r="R23" s="234">
        <f t="shared" si="5"/>
        <v>71</v>
      </c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3"/>
      <c r="AD23" s="2" t="s">
        <v>567</v>
      </c>
      <c r="AE23" s="2" t="s">
        <v>655</v>
      </c>
      <c r="AI23" s="2" t="s">
        <v>678</v>
      </c>
      <c r="AJ23" s="2" t="s">
        <v>661</v>
      </c>
    </row>
    <row r="24" spans="1:36" ht="18" customHeight="1">
      <c r="A24" s="276"/>
      <c r="B24" s="1">
        <v>1</v>
      </c>
      <c r="C24" s="41" t="s">
        <v>112</v>
      </c>
      <c r="D24" s="220">
        <f>SUM(D25:D26)</f>
        <v>357</v>
      </c>
      <c r="E24" s="220">
        <f>SUM(E25:E26)</f>
        <v>347</v>
      </c>
      <c r="F24" s="220">
        <f>SUM(F25:F26)</f>
        <v>327</v>
      </c>
      <c r="G24" s="220">
        <f>SUM(G25:G26)</f>
        <v>312</v>
      </c>
      <c r="H24" s="220">
        <f>SUM(H25:H26)</f>
        <v>302</v>
      </c>
      <c r="I24" s="204">
        <f>ROUND(N24/D24,2)</f>
        <v>0</v>
      </c>
      <c r="J24" s="204">
        <f>ROUND(O24/E24,2)</f>
        <v>0.85</v>
      </c>
      <c r="K24" s="204">
        <f>ROUND(P24/F24,2)</f>
        <v>0.85</v>
      </c>
      <c r="L24" s="204">
        <f>ROUND(Q24/G24,2)</f>
        <v>0.85</v>
      </c>
      <c r="M24" s="204">
        <f>ROUND(R24/H24,2)</f>
        <v>0.85</v>
      </c>
      <c r="N24" s="203">
        <f>SUM(N25:N26)</f>
        <v>0</v>
      </c>
      <c r="O24" s="203">
        <f>SUM(O25:O26)</f>
        <v>295</v>
      </c>
      <c r="P24" s="203">
        <f>SUM(P25:P26)</f>
        <v>278</v>
      </c>
      <c r="Q24" s="203">
        <f>SUM(Q25:Q26)</f>
        <v>265</v>
      </c>
      <c r="R24" s="203">
        <f>SUM(R25:R26)</f>
        <v>257</v>
      </c>
      <c r="S24" s="13"/>
      <c r="T24" s="13"/>
      <c r="U24" s="13"/>
      <c r="V24" s="13"/>
      <c r="W24" s="13">
        <v>10</v>
      </c>
      <c r="X24" s="13">
        <v>10</v>
      </c>
      <c r="Y24" s="13">
        <v>10</v>
      </c>
      <c r="Z24" s="13">
        <v>10</v>
      </c>
      <c r="AA24" s="13" t="s">
        <v>215</v>
      </c>
      <c r="AB24" s="49" t="s">
        <v>243</v>
      </c>
      <c r="AC24" s="5"/>
    </row>
    <row r="25" spans="1:36" ht="18" customHeight="1">
      <c r="A25" s="276"/>
      <c r="B25" s="230">
        <v>2</v>
      </c>
      <c r="C25" s="231" t="s">
        <v>534</v>
      </c>
      <c r="D25" s="243">
        <f>정리!P462</f>
        <v>114</v>
      </c>
      <c r="E25" s="234">
        <f t="shared" ref="E25:H27" si="6">ROUND(($D25/$D$37)*E$52,0)</f>
        <v>111</v>
      </c>
      <c r="F25" s="234">
        <f t="shared" si="6"/>
        <v>104</v>
      </c>
      <c r="G25" s="234">
        <f t="shared" si="6"/>
        <v>100</v>
      </c>
      <c r="H25" s="234">
        <f t="shared" si="6"/>
        <v>96</v>
      </c>
      <c r="I25" s="236">
        <v>0</v>
      </c>
      <c r="J25" s="236">
        <v>85</v>
      </c>
      <c r="K25" s="236">
        <v>85</v>
      </c>
      <c r="L25" s="236">
        <v>85</v>
      </c>
      <c r="M25" s="236">
        <v>85</v>
      </c>
      <c r="N25" s="234">
        <f t="shared" ref="N25:R26" si="7">ROUND(D25*I25/100,0)</f>
        <v>0</v>
      </c>
      <c r="O25" s="234">
        <f t="shared" si="7"/>
        <v>94</v>
      </c>
      <c r="P25" s="234">
        <f t="shared" si="7"/>
        <v>88</v>
      </c>
      <c r="Q25" s="234">
        <f t="shared" si="7"/>
        <v>85</v>
      </c>
      <c r="R25" s="234">
        <f t="shared" si="7"/>
        <v>82</v>
      </c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3"/>
      <c r="AD25" s="2" t="s">
        <v>567</v>
      </c>
      <c r="AE25" s="2" t="s">
        <v>646</v>
      </c>
      <c r="AI25" s="2" t="s">
        <v>678</v>
      </c>
      <c r="AJ25" s="2" t="s">
        <v>661</v>
      </c>
    </row>
    <row r="26" spans="1:36" ht="18" customHeight="1">
      <c r="A26" s="276"/>
      <c r="B26" s="230">
        <v>2</v>
      </c>
      <c r="C26" s="231" t="s">
        <v>498</v>
      </c>
      <c r="D26" s="243">
        <f>정리!P463</f>
        <v>243</v>
      </c>
      <c r="E26" s="234">
        <f t="shared" si="6"/>
        <v>236</v>
      </c>
      <c r="F26" s="234">
        <f t="shared" si="6"/>
        <v>223</v>
      </c>
      <c r="G26" s="234">
        <f t="shared" si="6"/>
        <v>212</v>
      </c>
      <c r="H26" s="234">
        <f t="shared" si="6"/>
        <v>206</v>
      </c>
      <c r="I26" s="236">
        <v>0</v>
      </c>
      <c r="J26" s="236">
        <v>85</v>
      </c>
      <c r="K26" s="236">
        <v>85</v>
      </c>
      <c r="L26" s="236">
        <v>85</v>
      </c>
      <c r="M26" s="236">
        <v>85</v>
      </c>
      <c r="N26" s="234">
        <f t="shared" si="7"/>
        <v>0</v>
      </c>
      <c r="O26" s="234">
        <f t="shared" si="7"/>
        <v>201</v>
      </c>
      <c r="P26" s="234">
        <f t="shared" si="7"/>
        <v>190</v>
      </c>
      <c r="Q26" s="234">
        <f t="shared" si="7"/>
        <v>180</v>
      </c>
      <c r="R26" s="234">
        <f t="shared" si="7"/>
        <v>175</v>
      </c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3"/>
      <c r="AD26" s="2" t="s">
        <v>567</v>
      </c>
      <c r="AE26" s="2" t="s">
        <v>650</v>
      </c>
      <c r="AI26" s="2" t="s">
        <v>678</v>
      </c>
      <c r="AJ26" s="2" t="s">
        <v>661</v>
      </c>
    </row>
    <row r="27" spans="1:36" ht="18" customHeight="1">
      <c r="A27" s="276"/>
      <c r="B27" s="1">
        <v>1</v>
      </c>
      <c r="C27" s="41" t="s">
        <v>186</v>
      </c>
      <c r="D27" s="220">
        <f>정리!P464</f>
        <v>78</v>
      </c>
      <c r="E27" s="203">
        <f t="shared" si="6"/>
        <v>76</v>
      </c>
      <c r="F27" s="203">
        <f t="shared" si="6"/>
        <v>71</v>
      </c>
      <c r="G27" s="203">
        <f t="shared" si="6"/>
        <v>68</v>
      </c>
      <c r="H27" s="203">
        <f t="shared" si="6"/>
        <v>66</v>
      </c>
      <c r="I27" s="224">
        <v>0</v>
      </c>
      <c r="J27" s="224">
        <v>85</v>
      </c>
      <c r="K27" s="224">
        <v>85</v>
      </c>
      <c r="L27" s="224">
        <v>85</v>
      </c>
      <c r="M27" s="224">
        <v>85</v>
      </c>
      <c r="N27" s="203">
        <f>ROUND(D27*I27/100,0)</f>
        <v>0</v>
      </c>
      <c r="O27" s="203">
        <f>ROUNDUP(E27*J27/100,0)</f>
        <v>65</v>
      </c>
      <c r="P27" s="203">
        <f>ROUNDUP(F27*K27/100,0)</f>
        <v>61</v>
      </c>
      <c r="Q27" s="203">
        <f>ROUNDDOWN(G27*L27/100,0)</f>
        <v>57</v>
      </c>
      <c r="R27" s="203">
        <f>ROUNDDOWN(H27*M27/100,0)</f>
        <v>56</v>
      </c>
      <c r="S27" s="13"/>
      <c r="T27" s="13"/>
      <c r="U27" s="13"/>
      <c r="V27" s="13"/>
      <c r="W27" s="13">
        <v>10</v>
      </c>
      <c r="X27" s="13">
        <v>10</v>
      </c>
      <c r="Y27" s="13">
        <v>10</v>
      </c>
      <c r="Z27" s="13">
        <v>10</v>
      </c>
      <c r="AA27" s="13" t="s">
        <v>215</v>
      </c>
      <c r="AB27" s="49" t="s">
        <v>243</v>
      </c>
      <c r="AC27" s="5"/>
      <c r="AD27" s="2" t="s">
        <v>567</v>
      </c>
      <c r="AE27" s="2" t="s">
        <v>649</v>
      </c>
      <c r="AI27" s="2" t="s">
        <v>678</v>
      </c>
      <c r="AJ27" s="2" t="s">
        <v>661</v>
      </c>
    </row>
    <row r="28" spans="1:36" ht="18" customHeight="1">
      <c r="A28" s="276"/>
      <c r="B28" s="1">
        <v>1</v>
      </c>
      <c r="C28" s="41" t="s">
        <v>75</v>
      </c>
      <c r="D28" s="220">
        <f>SUM(D29:D30)</f>
        <v>174</v>
      </c>
      <c r="E28" s="220">
        <f>SUM(E29:E30)</f>
        <v>169</v>
      </c>
      <c r="F28" s="220">
        <f>SUM(F29:F30)</f>
        <v>159</v>
      </c>
      <c r="G28" s="220">
        <f>SUM(G29:G30)</f>
        <v>152</v>
      </c>
      <c r="H28" s="220">
        <f>SUM(H29:H30)</f>
        <v>147</v>
      </c>
      <c r="I28" s="204">
        <f>ROUND(N28/D28,2)</f>
        <v>0.86</v>
      </c>
      <c r="J28" s="204">
        <f>ROUND(O28/E28,2)</f>
        <v>0.85</v>
      </c>
      <c r="K28" s="204">
        <f>ROUND(P28/F28,2)</f>
        <v>0.85</v>
      </c>
      <c r="L28" s="204">
        <f>ROUND(Q28/G28,2)</f>
        <v>0.85</v>
      </c>
      <c r="M28" s="204">
        <f>ROUND(R28/H28,2)</f>
        <v>0.85</v>
      </c>
      <c r="N28" s="203">
        <f>SUM(N29:N30)</f>
        <v>149</v>
      </c>
      <c r="O28" s="203">
        <f>SUM(O29:O30)</f>
        <v>144</v>
      </c>
      <c r="P28" s="203">
        <f>SUM(P29:P30)</f>
        <v>135</v>
      </c>
      <c r="Q28" s="203">
        <f>SUM(Q29:Q30)</f>
        <v>129</v>
      </c>
      <c r="R28" s="203">
        <f>SUM(R29:R30)</f>
        <v>125</v>
      </c>
      <c r="S28" s="13"/>
      <c r="T28" s="13"/>
      <c r="U28" s="13"/>
      <c r="V28" s="13"/>
      <c r="W28" s="13">
        <v>10</v>
      </c>
      <c r="X28" s="13">
        <v>10</v>
      </c>
      <c r="Y28" s="13">
        <v>10</v>
      </c>
      <c r="Z28" s="13">
        <v>10</v>
      </c>
      <c r="AA28" s="13" t="s">
        <v>215</v>
      </c>
      <c r="AB28" s="49" t="s">
        <v>243</v>
      </c>
      <c r="AC28" s="5"/>
    </row>
    <row r="29" spans="1:36" ht="18" customHeight="1">
      <c r="A29" s="276"/>
      <c r="B29" s="230">
        <v>2</v>
      </c>
      <c r="C29" s="231" t="s">
        <v>376</v>
      </c>
      <c r="D29" s="243">
        <f>정리!P466</f>
        <v>70</v>
      </c>
      <c r="E29" s="234">
        <f t="shared" ref="E29:H30" si="8">ROUND(($D29/$D$37)*E$52,0)</f>
        <v>68</v>
      </c>
      <c r="F29" s="234">
        <f t="shared" si="8"/>
        <v>64</v>
      </c>
      <c r="G29" s="234">
        <f t="shared" si="8"/>
        <v>61</v>
      </c>
      <c r="H29" s="234">
        <f t="shared" si="8"/>
        <v>59</v>
      </c>
      <c r="I29" s="236">
        <v>85</v>
      </c>
      <c r="J29" s="236">
        <v>85</v>
      </c>
      <c r="K29" s="236">
        <v>85</v>
      </c>
      <c r="L29" s="236">
        <v>85</v>
      </c>
      <c r="M29" s="236">
        <v>85</v>
      </c>
      <c r="N29" s="234">
        <f t="shared" ref="N29:R30" si="9">ROUND(D29*I29/100,0)</f>
        <v>60</v>
      </c>
      <c r="O29" s="234">
        <f t="shared" si="9"/>
        <v>58</v>
      </c>
      <c r="P29" s="234">
        <f t="shared" si="9"/>
        <v>54</v>
      </c>
      <c r="Q29" s="234">
        <f t="shared" si="9"/>
        <v>52</v>
      </c>
      <c r="R29" s="234">
        <f t="shared" si="9"/>
        <v>50</v>
      </c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3"/>
    </row>
    <row r="30" spans="1:36" ht="18" customHeight="1">
      <c r="A30" s="276"/>
      <c r="B30" s="230">
        <v>2</v>
      </c>
      <c r="C30" s="231" t="s">
        <v>535</v>
      </c>
      <c r="D30" s="243">
        <f>정리!P467</f>
        <v>104</v>
      </c>
      <c r="E30" s="234">
        <f t="shared" si="8"/>
        <v>101</v>
      </c>
      <c r="F30" s="234">
        <f t="shared" si="8"/>
        <v>95</v>
      </c>
      <c r="G30" s="234">
        <f t="shared" si="8"/>
        <v>91</v>
      </c>
      <c r="H30" s="234">
        <f t="shared" si="8"/>
        <v>88</v>
      </c>
      <c r="I30" s="236">
        <v>85</v>
      </c>
      <c r="J30" s="236">
        <v>85</v>
      </c>
      <c r="K30" s="236">
        <v>85</v>
      </c>
      <c r="L30" s="236">
        <v>85</v>
      </c>
      <c r="M30" s="236">
        <v>85</v>
      </c>
      <c r="N30" s="234">
        <f>ROUNDUP(D30*I30/100,0)</f>
        <v>89</v>
      </c>
      <c r="O30" s="234">
        <f t="shared" si="9"/>
        <v>86</v>
      </c>
      <c r="P30" s="234">
        <f t="shared" si="9"/>
        <v>81</v>
      </c>
      <c r="Q30" s="234">
        <f t="shared" si="9"/>
        <v>77</v>
      </c>
      <c r="R30" s="234">
        <f t="shared" si="9"/>
        <v>75</v>
      </c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3"/>
    </row>
    <row r="31" spans="1:36" ht="18" customHeight="1">
      <c r="A31" s="276"/>
      <c r="B31" s="1">
        <v>1</v>
      </c>
      <c r="C31" s="41" t="s">
        <v>187</v>
      </c>
      <c r="D31" s="220">
        <f>SUM(D32:D33)</f>
        <v>301</v>
      </c>
      <c r="E31" s="220">
        <f>SUM(E32:E33)</f>
        <v>292</v>
      </c>
      <c r="F31" s="220">
        <f>SUM(F32:F33)</f>
        <v>276</v>
      </c>
      <c r="G31" s="220">
        <f>SUM(G32:G33)</f>
        <v>264</v>
      </c>
      <c r="H31" s="220">
        <f>SUM(H32:H33)</f>
        <v>253</v>
      </c>
      <c r="I31" s="204">
        <f>ROUND(N31/D31,2)</f>
        <v>0.59</v>
      </c>
      <c r="J31" s="204">
        <f>ROUND(O31/E31,2)</f>
        <v>0.85</v>
      </c>
      <c r="K31" s="204">
        <f>ROUND(P31/F31,2)</f>
        <v>0.85</v>
      </c>
      <c r="L31" s="204">
        <f>ROUND(Q31/G31,2)</f>
        <v>0.85</v>
      </c>
      <c r="M31" s="204">
        <f>ROUND(R31/H31,2)</f>
        <v>0.85</v>
      </c>
      <c r="N31" s="203">
        <f>SUM(N32:N33)</f>
        <v>179</v>
      </c>
      <c r="O31" s="203">
        <f>SUM(O32:O33)</f>
        <v>248</v>
      </c>
      <c r="P31" s="203">
        <f>SUM(P32:P33)</f>
        <v>234</v>
      </c>
      <c r="Q31" s="203">
        <f>SUM(Q32:Q33)</f>
        <v>224</v>
      </c>
      <c r="R31" s="203">
        <f>SUM(R32:R33)</f>
        <v>215</v>
      </c>
      <c r="S31" s="13"/>
      <c r="T31" s="13"/>
      <c r="U31" s="13"/>
      <c r="V31" s="13"/>
      <c r="W31" s="13">
        <v>10</v>
      </c>
      <c r="X31" s="13">
        <v>10</v>
      </c>
      <c r="Y31" s="13">
        <v>10</v>
      </c>
      <c r="Z31" s="13">
        <v>10</v>
      </c>
      <c r="AA31" s="13" t="s">
        <v>215</v>
      </c>
      <c r="AB31" s="49" t="s">
        <v>243</v>
      </c>
      <c r="AC31" s="5"/>
    </row>
    <row r="32" spans="1:36" ht="18" customHeight="1">
      <c r="A32" s="276"/>
      <c r="B32" s="230">
        <v>2</v>
      </c>
      <c r="C32" s="231" t="s">
        <v>536</v>
      </c>
      <c r="D32" s="243">
        <f>정리!P469</f>
        <v>210</v>
      </c>
      <c r="E32" s="234">
        <f t="shared" ref="E32:G33" si="10">ROUND(($D32/$D$37)*E$52,0)</f>
        <v>204</v>
      </c>
      <c r="F32" s="234">
        <f t="shared" si="10"/>
        <v>192</v>
      </c>
      <c r="G32" s="234">
        <f t="shared" si="10"/>
        <v>184</v>
      </c>
      <c r="H32" s="234">
        <f>ROUND(($D32/$D$37)*H$52,0)-1</f>
        <v>177</v>
      </c>
      <c r="I32" s="236">
        <v>85</v>
      </c>
      <c r="J32" s="236">
        <v>85</v>
      </c>
      <c r="K32" s="236">
        <v>85</v>
      </c>
      <c r="L32" s="236">
        <v>85</v>
      </c>
      <c r="M32" s="236">
        <v>85</v>
      </c>
      <c r="N32" s="234">
        <f>ROUNDUP(D32*I32/100,0)</f>
        <v>179</v>
      </c>
      <c r="O32" s="234">
        <f t="shared" ref="N32:R33" si="11">ROUND(E32*J32/100,0)</f>
        <v>173</v>
      </c>
      <c r="P32" s="234">
        <f t="shared" si="11"/>
        <v>163</v>
      </c>
      <c r="Q32" s="234">
        <f t="shared" si="11"/>
        <v>156</v>
      </c>
      <c r="R32" s="234">
        <f t="shared" si="11"/>
        <v>150</v>
      </c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3"/>
      <c r="AD32" s="2" t="s">
        <v>567</v>
      </c>
      <c r="AE32" s="2" t="s">
        <v>652</v>
      </c>
      <c r="AI32" s="2" t="s">
        <v>658</v>
      </c>
      <c r="AJ32" s="2" t="s">
        <v>661</v>
      </c>
    </row>
    <row r="33" spans="1:36" ht="18" customHeight="1">
      <c r="A33" s="276"/>
      <c r="B33" s="230">
        <v>2</v>
      </c>
      <c r="C33" s="231" t="s">
        <v>537</v>
      </c>
      <c r="D33" s="243">
        <f>정리!P470</f>
        <v>91</v>
      </c>
      <c r="E33" s="234">
        <f t="shared" si="10"/>
        <v>88</v>
      </c>
      <c r="F33" s="234">
        <f>ROUND(($D33/$D$37)*F$52,0)+1</f>
        <v>84</v>
      </c>
      <c r="G33" s="234">
        <f t="shared" si="10"/>
        <v>80</v>
      </c>
      <c r="H33" s="234">
        <f>ROUND(($D33/$D$37)*H$52,0)-1</f>
        <v>76</v>
      </c>
      <c r="I33" s="236">
        <v>0</v>
      </c>
      <c r="J33" s="236">
        <v>85</v>
      </c>
      <c r="K33" s="236">
        <v>85</v>
      </c>
      <c r="L33" s="236">
        <v>85</v>
      </c>
      <c r="M33" s="236">
        <v>85</v>
      </c>
      <c r="N33" s="234">
        <f t="shared" si="11"/>
        <v>0</v>
      </c>
      <c r="O33" s="234">
        <f t="shared" si="11"/>
        <v>75</v>
      </c>
      <c r="P33" s="234">
        <f t="shared" si="11"/>
        <v>71</v>
      </c>
      <c r="Q33" s="234">
        <f t="shared" si="11"/>
        <v>68</v>
      </c>
      <c r="R33" s="234">
        <f t="shared" si="11"/>
        <v>65</v>
      </c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3"/>
      <c r="AD33" s="2" t="s">
        <v>567</v>
      </c>
      <c r="AE33" s="2" t="s">
        <v>647</v>
      </c>
      <c r="AI33" s="2" t="s">
        <v>680</v>
      </c>
      <c r="AJ33" s="2" t="s">
        <v>661</v>
      </c>
    </row>
    <row r="34" spans="1:36" ht="18" customHeight="1">
      <c r="A34" s="276"/>
      <c r="B34" s="1">
        <v>1</v>
      </c>
      <c r="C34" s="41" t="s">
        <v>188</v>
      </c>
      <c r="D34" s="220">
        <f>SUM(D35:D36)</f>
        <v>814</v>
      </c>
      <c r="E34" s="220">
        <f>SUM(E35:E36)</f>
        <v>792</v>
      </c>
      <c r="F34" s="220">
        <f>SUM(F35:F36)</f>
        <v>746</v>
      </c>
      <c r="G34" s="220">
        <f>SUM(G35:G36)</f>
        <v>710</v>
      </c>
      <c r="H34" s="220">
        <f>SUM(H35:H36)</f>
        <v>687</v>
      </c>
      <c r="I34" s="204">
        <f>ROUND(N34/D34,2)</f>
        <v>0</v>
      </c>
      <c r="J34" s="204">
        <f>ROUND(O34/E34,2)</f>
        <v>0.77</v>
      </c>
      <c r="K34" s="204">
        <f>ROUND(P34/F34,2)</f>
        <v>0.77</v>
      </c>
      <c r="L34" s="204">
        <f>ROUND(Q34/G34,2)</f>
        <v>0.77</v>
      </c>
      <c r="M34" s="204">
        <f>ROUND(R34/H34,2)</f>
        <v>0.77</v>
      </c>
      <c r="N34" s="203">
        <f>SUM(N35:N36)</f>
        <v>0</v>
      </c>
      <c r="O34" s="203">
        <f>SUM(O35:O36)</f>
        <v>612</v>
      </c>
      <c r="P34" s="203">
        <f>SUM(P35:P36)</f>
        <v>577</v>
      </c>
      <c r="Q34" s="203">
        <f>SUM(Q35:Q36)</f>
        <v>550</v>
      </c>
      <c r="R34" s="203">
        <f>SUM(R35:R36)</f>
        <v>532</v>
      </c>
      <c r="S34" s="13"/>
      <c r="T34" s="13"/>
      <c r="U34" s="13"/>
      <c r="V34" s="13"/>
      <c r="W34" s="13">
        <v>10</v>
      </c>
      <c r="X34" s="13">
        <v>10</v>
      </c>
      <c r="Y34" s="13">
        <v>10</v>
      </c>
      <c r="Z34" s="13">
        <v>10</v>
      </c>
      <c r="AA34" s="13" t="s">
        <v>215</v>
      </c>
      <c r="AB34" s="49" t="s">
        <v>243</v>
      </c>
      <c r="AC34" s="5"/>
    </row>
    <row r="35" spans="1:36" ht="18" customHeight="1">
      <c r="A35" s="276"/>
      <c r="B35" s="230">
        <v>2</v>
      </c>
      <c r="C35" s="231" t="s">
        <v>538</v>
      </c>
      <c r="D35" s="243">
        <f>정리!P472</f>
        <v>741</v>
      </c>
      <c r="E35" s="234">
        <f>ROUND(($D35/$D$37)*E$52,0)</f>
        <v>720</v>
      </c>
      <c r="F35" s="234">
        <f>ROUND(($D35/$D$37)*F$52,0)</f>
        <v>679</v>
      </c>
      <c r="G35" s="234">
        <f>ROUND(($D35/$D$37)*G$52,0)-1</f>
        <v>647</v>
      </c>
      <c r="H35" s="234">
        <f>ROUND(($D35/$D$37)*H$52,0)-1</f>
        <v>626</v>
      </c>
      <c r="I35" s="236">
        <v>0</v>
      </c>
      <c r="J35" s="236">
        <v>85</v>
      </c>
      <c r="K35" s="236">
        <v>85</v>
      </c>
      <c r="L35" s="236">
        <v>85</v>
      </c>
      <c r="M35" s="236">
        <v>85</v>
      </c>
      <c r="N35" s="234">
        <f t="shared" ref="N35:R36" si="12">ROUND(D35*I35/100,0)</f>
        <v>0</v>
      </c>
      <c r="O35" s="234">
        <f t="shared" si="12"/>
        <v>612</v>
      </c>
      <c r="P35" s="234">
        <f t="shared" si="12"/>
        <v>577</v>
      </c>
      <c r="Q35" s="234">
        <f t="shared" si="12"/>
        <v>550</v>
      </c>
      <c r="R35" s="234">
        <f t="shared" si="12"/>
        <v>532</v>
      </c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3"/>
      <c r="AD35" s="2" t="s">
        <v>567</v>
      </c>
      <c r="AE35" s="2" t="s">
        <v>653</v>
      </c>
      <c r="AI35" s="2" t="s">
        <v>681</v>
      </c>
      <c r="AJ35" s="2" t="s">
        <v>661</v>
      </c>
    </row>
    <row r="36" spans="1:36" ht="18" customHeight="1">
      <c r="A36" s="276"/>
      <c r="B36" s="230">
        <v>2</v>
      </c>
      <c r="C36" s="231" t="s">
        <v>539</v>
      </c>
      <c r="D36" s="243">
        <f>정리!P473</f>
        <v>73</v>
      </c>
      <c r="E36" s="234">
        <f>ROUND(($D36/$D$37)*E$52,0)+1</f>
        <v>72</v>
      </c>
      <c r="F36" s="234">
        <f>ROUND(($D36/$D$37)*F$52,0)</f>
        <v>67</v>
      </c>
      <c r="G36" s="234">
        <f>ROUND(($D36/$D$37)*G$52,0)-1</f>
        <v>63</v>
      </c>
      <c r="H36" s="234">
        <f>ROUND(($D36/$D$37)*H$52,0)-1</f>
        <v>61</v>
      </c>
      <c r="I36" s="236">
        <v>0</v>
      </c>
      <c r="J36" s="236">
        <v>0</v>
      </c>
      <c r="K36" s="236">
        <v>0</v>
      </c>
      <c r="L36" s="236">
        <v>0</v>
      </c>
      <c r="M36" s="236">
        <v>0</v>
      </c>
      <c r="N36" s="234">
        <f t="shared" si="12"/>
        <v>0</v>
      </c>
      <c r="O36" s="234">
        <f t="shared" si="12"/>
        <v>0</v>
      </c>
      <c r="P36" s="234">
        <f t="shared" si="12"/>
        <v>0</v>
      </c>
      <c r="Q36" s="234">
        <f t="shared" si="12"/>
        <v>0</v>
      </c>
      <c r="R36" s="234">
        <f t="shared" si="12"/>
        <v>0</v>
      </c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3"/>
      <c r="AD36" s="2" t="s">
        <v>567</v>
      </c>
      <c r="AE36" s="2" t="s">
        <v>651</v>
      </c>
      <c r="AJ36" s="2" t="s">
        <v>659</v>
      </c>
    </row>
    <row r="37" spans="1:36" ht="18" customHeight="1">
      <c r="A37" s="276"/>
      <c r="B37" s="1">
        <v>1</v>
      </c>
      <c r="C37" s="1" t="s">
        <v>2</v>
      </c>
      <c r="D37" s="220">
        <f>SUM(D34,D31,D28,D27,D24,D20,D17,D14,D13,D10,D7,D4)</f>
        <v>4116</v>
      </c>
      <c r="E37" s="220">
        <f>SUM(E34,E31,E28,E27,E24,E20,E17,E14,E13,E10,E7,E4)</f>
        <v>4001</v>
      </c>
      <c r="F37" s="220">
        <f>SUM(F34,F31,F28,F27,F24,F20,F17,F14,F13,F10,F7,F4)</f>
        <v>3770</v>
      </c>
      <c r="G37" s="220">
        <f>SUM(G34,G31,G28,G27,G24,G20,G17,G14,G13,G10,G7,G4)</f>
        <v>3597</v>
      </c>
      <c r="H37" s="220">
        <f>SUM(H34,H31,H28,H27,H24,H20,H17,H14,H13,H10,H7,H4)</f>
        <v>3482</v>
      </c>
      <c r="I37" s="206">
        <f>ROUND((N37/D37)*100,1)</f>
        <v>39.5</v>
      </c>
      <c r="J37" s="206">
        <f>ROUND((O37/E37)*100,1)</f>
        <v>82.6</v>
      </c>
      <c r="K37" s="206">
        <f>ROUND((P37/F37)*100,1)</f>
        <v>82.5</v>
      </c>
      <c r="L37" s="206">
        <f>ROUND((Q37/G37)*100,1)</f>
        <v>82.5</v>
      </c>
      <c r="M37" s="206">
        <f>ROUND((R37/H37)*100,1)</f>
        <v>82.6</v>
      </c>
      <c r="N37" s="207">
        <f>SUMIF($B$4:$B$36,1,N$4:N$36)</f>
        <v>1627</v>
      </c>
      <c r="O37" s="207">
        <f>SUMIF($B$4:$B$36,1,O$4:O$36)</f>
        <v>3303</v>
      </c>
      <c r="P37" s="207">
        <f>SUMIF($B$4:$B$36,1,P$4:P$36)</f>
        <v>3112</v>
      </c>
      <c r="Q37" s="207">
        <f>SUMIF($B$4:$B$36,1,Q$4:Q$36)</f>
        <v>2967</v>
      </c>
      <c r="R37" s="207">
        <f>SUMIF($B$4:$B$36,1,R$4:R$36)</f>
        <v>2876</v>
      </c>
      <c r="S37" s="40" t="e">
        <f>AVERAGE(S4:S34)</f>
        <v>#DIV/0!</v>
      </c>
      <c r="T37" s="40" t="e">
        <f>AVERAGE(T4:T34)</f>
        <v>#DIV/0!</v>
      </c>
      <c r="U37" s="40" t="e">
        <f>AVERAGE(U4:U34)</f>
        <v>#DIV/0!</v>
      </c>
      <c r="V37" s="40" t="e">
        <f>AVERAGE(V4:V34)</f>
        <v>#DIV/0!</v>
      </c>
      <c r="W37" s="40">
        <f>SUM(W4:W34)</f>
        <v>120</v>
      </c>
      <c r="X37" s="40">
        <f>SUM(X4:X34)</f>
        <v>120</v>
      </c>
      <c r="Y37" s="40">
        <f>SUM(Y4:Y34)</f>
        <v>120</v>
      </c>
      <c r="Z37" s="40">
        <f>SUM(Z4:Z34)</f>
        <v>120</v>
      </c>
      <c r="AA37" s="5"/>
      <c r="AB37" s="1"/>
      <c r="AC37" s="5"/>
    </row>
    <row r="38" spans="1:36" ht="18" customHeight="1">
      <c r="B38" s="51"/>
      <c r="E38" s="213" t="b">
        <f>E37=E50</f>
        <v>1</v>
      </c>
      <c r="F38" s="213" t="b">
        <f>F37=F50</f>
        <v>1</v>
      </c>
      <c r="G38" s="213" t="b">
        <f>G37=G50</f>
        <v>1</v>
      </c>
      <c r="H38" s="213" t="b">
        <f>H37=H50</f>
        <v>1</v>
      </c>
      <c r="I38" s="214">
        <v>27.8</v>
      </c>
      <c r="N38" s="214">
        <f>N37/D37</f>
        <v>0.39528668610301265</v>
      </c>
      <c r="O38" s="215">
        <f>O37/E37</f>
        <v>0.82554361409647592</v>
      </c>
      <c r="P38" s="215">
        <f>P37/F37</f>
        <v>0.82546419098143231</v>
      </c>
      <c r="Q38" s="215">
        <f>Q37/G37</f>
        <v>0.82485404503753124</v>
      </c>
      <c r="R38" s="215">
        <f>R37/H37</f>
        <v>0.82596209075244109</v>
      </c>
    </row>
    <row r="39" spans="1:36" ht="18" customHeight="1">
      <c r="B39" s="51"/>
      <c r="N39" s="216">
        <f>D37*I37/100</f>
        <v>1625.82</v>
      </c>
      <c r="O39" s="216">
        <f>E37*J37/100</f>
        <v>3304.8259999999996</v>
      </c>
      <c r="P39" s="216">
        <f>F37*K37/100</f>
        <v>3110.25</v>
      </c>
      <c r="Q39" s="216">
        <f>G37*L37/100</f>
        <v>2967.5250000000001</v>
      </c>
      <c r="R39" s="216">
        <f>H37*M37/100</f>
        <v>2876.1319999999996</v>
      </c>
    </row>
    <row r="40" spans="1:36" ht="18" customHeight="1">
      <c r="B40" s="51"/>
    </row>
    <row r="41" spans="1:36" ht="18" customHeight="1">
      <c r="B41" s="51"/>
    </row>
    <row r="42" spans="1:36" ht="18" customHeight="1">
      <c r="B42" s="51"/>
    </row>
    <row r="43" spans="1:36" ht="18" customHeight="1">
      <c r="B43" s="51"/>
    </row>
    <row r="44" spans="1:36" ht="18" customHeight="1">
      <c r="B44" s="51"/>
    </row>
    <row r="45" spans="1:36" ht="18" customHeight="1">
      <c r="B45" s="51"/>
      <c r="O45" s="214" t="s">
        <v>99</v>
      </c>
    </row>
    <row r="46" spans="1:36" ht="18" customHeight="1">
      <c r="B46" s="51"/>
    </row>
    <row r="47" spans="1:36" ht="18" customHeight="1">
      <c r="B47" s="51"/>
    </row>
    <row r="48" spans="1:36" ht="12" customHeight="1">
      <c r="B48" s="51"/>
    </row>
    <row r="49" spans="2:14" ht="18" customHeight="1">
      <c r="B49" s="51"/>
      <c r="E49" s="213" t="s">
        <v>210</v>
      </c>
      <c r="F49" s="213" t="s">
        <v>211</v>
      </c>
      <c r="G49" s="213" t="s">
        <v>212</v>
      </c>
      <c r="H49" s="213" t="s">
        <v>213</v>
      </c>
    </row>
    <row r="50" spans="2:14" ht="18" customHeight="1">
      <c r="B50" s="51"/>
      <c r="C50" s="14" t="s">
        <v>50</v>
      </c>
      <c r="D50" s="214"/>
      <c r="E50" s="217">
        <f>E52+E59</f>
        <v>4001</v>
      </c>
      <c r="F50" s="217">
        <f>F52+F59</f>
        <v>3770</v>
      </c>
      <c r="G50" s="217">
        <f>G52+G59</f>
        <v>3597</v>
      </c>
      <c r="H50" s="217">
        <f>H52+H59</f>
        <v>3482</v>
      </c>
      <c r="J50" s="218"/>
      <c r="K50" s="218"/>
      <c r="L50" s="218"/>
      <c r="M50" s="218"/>
      <c r="N50" s="218"/>
    </row>
    <row r="51" spans="2:14" ht="18" customHeight="1">
      <c r="B51" s="51"/>
    </row>
    <row r="52" spans="2:14" ht="12" customHeight="1">
      <c r="B52" s="51"/>
      <c r="C52" s="14" t="s">
        <v>200</v>
      </c>
      <c r="D52" s="214"/>
      <c r="E52" s="213">
        <f>'[2]계획인구(최종)'!E112</f>
        <v>4001</v>
      </c>
      <c r="F52" s="213">
        <f>'[2]계획인구(최종)'!F112</f>
        <v>3770</v>
      </c>
      <c r="G52" s="213">
        <f>'[2]계획인구(최종)'!G112</f>
        <v>3597</v>
      </c>
      <c r="H52" s="213">
        <f>'[2]계획인구(최종)'!H112</f>
        <v>3482</v>
      </c>
    </row>
    <row r="53" spans="2:14" ht="12" customHeight="1">
      <c r="B53" s="51"/>
      <c r="C53" s="14"/>
      <c r="D53" s="214"/>
    </row>
    <row r="54" spans="2:14" ht="12" customHeight="1">
      <c r="B54" s="51"/>
      <c r="C54" s="14" t="s">
        <v>201</v>
      </c>
      <c r="D54" s="219"/>
      <c r="E54" s="203" t="s">
        <v>210</v>
      </c>
      <c r="F54" s="203" t="s">
        <v>211</v>
      </c>
      <c r="G54" s="203" t="s">
        <v>212</v>
      </c>
      <c r="H54" s="203" t="s">
        <v>213</v>
      </c>
      <c r="I54" s="296" t="s">
        <v>9</v>
      </c>
      <c r="J54" s="296"/>
      <c r="K54" s="296"/>
    </row>
    <row r="55" spans="2:14" ht="13.5" customHeight="1">
      <c r="B55" s="51"/>
      <c r="D55" s="220" t="s">
        <v>206</v>
      </c>
      <c r="E55" s="221"/>
      <c r="F55" s="221"/>
      <c r="G55" s="221"/>
      <c r="H55" s="221"/>
      <c r="I55" s="222"/>
      <c r="J55" s="222"/>
      <c r="K55" s="222"/>
    </row>
    <row r="56" spans="2:14" ht="13.5" customHeight="1">
      <c r="B56" s="51"/>
      <c r="C56" s="14"/>
      <c r="D56" s="220" t="s">
        <v>207</v>
      </c>
      <c r="E56" s="221"/>
      <c r="F56" s="221"/>
      <c r="G56" s="221"/>
      <c r="H56" s="221"/>
      <c r="I56" s="222"/>
      <c r="J56" s="222"/>
      <c r="K56" s="222"/>
    </row>
    <row r="57" spans="2:14" ht="13.5" customHeight="1">
      <c r="B57" s="51"/>
      <c r="C57" s="14"/>
      <c r="D57" s="220" t="s">
        <v>208</v>
      </c>
      <c r="E57" s="221"/>
      <c r="F57" s="221"/>
      <c r="G57" s="221"/>
      <c r="H57" s="221"/>
      <c r="I57" s="222"/>
      <c r="J57" s="222"/>
      <c r="K57" s="222"/>
    </row>
    <row r="58" spans="2:14" ht="13.5" customHeight="1">
      <c r="B58" s="51"/>
      <c r="D58" s="220" t="s">
        <v>209</v>
      </c>
      <c r="E58" s="221"/>
      <c r="F58" s="221"/>
      <c r="G58" s="221"/>
      <c r="H58" s="221"/>
      <c r="I58" s="222"/>
      <c r="J58" s="222"/>
      <c r="K58" s="222"/>
    </row>
    <row r="59" spans="2:14">
      <c r="B59" s="51"/>
      <c r="D59" s="220" t="s">
        <v>0</v>
      </c>
      <c r="E59" s="220">
        <f>SUM(E55:E58)</f>
        <v>0</v>
      </c>
      <c r="F59" s="220">
        <f>SUM(F55:F58)</f>
        <v>0</v>
      </c>
      <c r="G59" s="220">
        <f>SUM(G55:G58)</f>
        <v>0</v>
      </c>
      <c r="H59" s="220">
        <f>SUM(H55:H58)</f>
        <v>0</v>
      </c>
      <c r="I59" s="296"/>
      <c r="J59" s="296"/>
      <c r="K59" s="296"/>
    </row>
    <row r="60" spans="2:14">
      <c r="B60" s="51"/>
    </row>
    <row r="61" spans="2:14">
      <c r="B61" s="51"/>
    </row>
    <row r="62" spans="2:14">
      <c r="B62" s="51"/>
    </row>
    <row r="63" spans="2:14">
      <c r="B63" s="51"/>
    </row>
    <row r="64" spans="2:14">
      <c r="B64" s="51"/>
    </row>
    <row r="65" spans="2:2">
      <c r="B65" s="51"/>
    </row>
    <row r="66" spans="2:2">
      <c r="B66" s="51"/>
    </row>
    <row r="67" spans="2:2">
      <c r="B67" s="51"/>
    </row>
    <row r="68" spans="2:2">
      <c r="B68" s="51"/>
    </row>
    <row r="69" spans="2:2">
      <c r="B69" s="51"/>
    </row>
    <row r="70" spans="2:2">
      <c r="B70" s="51"/>
    </row>
    <row r="71" spans="2:2">
      <c r="B71" s="51"/>
    </row>
    <row r="72" spans="2:2">
      <c r="B72" s="51"/>
    </row>
    <row r="73" spans="2:2">
      <c r="B73" s="51"/>
    </row>
    <row r="74" spans="2:2">
      <c r="B74" s="51"/>
    </row>
    <row r="75" spans="2:2">
      <c r="B75" s="51"/>
    </row>
    <row r="76" spans="2:2">
      <c r="B76" s="51"/>
    </row>
    <row r="77" spans="2:2">
      <c r="B77" s="51"/>
    </row>
    <row r="78" spans="2:2">
      <c r="B78" s="51"/>
    </row>
    <row r="79" spans="2:2">
      <c r="B79" s="51"/>
    </row>
    <row r="80" spans="2:2">
      <c r="B80" s="51"/>
    </row>
    <row r="81" spans="2:29">
      <c r="B81" s="51"/>
    </row>
    <row r="82" spans="2:29">
      <c r="B82" s="51"/>
      <c r="AB82" s="39"/>
      <c r="AC82" s="39"/>
    </row>
    <row r="83" spans="2:29">
      <c r="B83" s="51"/>
      <c r="AB83" s="39"/>
      <c r="AC83" s="39"/>
    </row>
    <row r="84" spans="2:29">
      <c r="B84" s="51"/>
      <c r="AB84" s="39"/>
      <c r="AC84" s="39"/>
    </row>
    <row r="85" spans="2:29">
      <c r="B85" s="51"/>
      <c r="AB85" s="39"/>
      <c r="AC85" s="39"/>
    </row>
    <row r="86" spans="2:29">
      <c r="AB86" s="39"/>
      <c r="AC86" s="39"/>
    </row>
    <row r="87" spans="2:29">
      <c r="AB87" s="39"/>
      <c r="AC87" s="39"/>
    </row>
    <row r="88" spans="2:29">
      <c r="AB88" s="39"/>
      <c r="AC88" s="39"/>
    </row>
    <row r="89" spans="2:29">
      <c r="AB89" s="39"/>
      <c r="AC89" s="39"/>
    </row>
    <row r="90" spans="2:29">
      <c r="AB90" s="39"/>
      <c r="AC90" s="39"/>
    </row>
    <row r="91" spans="2:29">
      <c r="AB91" s="39"/>
      <c r="AC91" s="39"/>
    </row>
    <row r="92" spans="2:29">
      <c r="AB92" s="39"/>
      <c r="AC92" s="39"/>
    </row>
    <row r="93" spans="2:29">
      <c r="AB93" s="39"/>
      <c r="AC93" s="39"/>
    </row>
    <row r="94" spans="2:29">
      <c r="AB94" s="39"/>
      <c r="AC94" s="39"/>
    </row>
    <row r="95" spans="2:29">
      <c r="AB95" s="39"/>
      <c r="AC95" s="39"/>
    </row>
  </sheetData>
  <autoFilter ref="A2:AC39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</autoFilter>
  <mergeCells count="14">
    <mergeCell ref="AC2:AC3"/>
    <mergeCell ref="A4:A37"/>
    <mergeCell ref="A1:H1"/>
    <mergeCell ref="A2:A3"/>
    <mergeCell ref="C2:C3"/>
    <mergeCell ref="D2:H2"/>
    <mergeCell ref="I2:M2"/>
    <mergeCell ref="N2:R2"/>
    <mergeCell ref="AB2:AB3"/>
    <mergeCell ref="I54:K54"/>
    <mergeCell ref="I59:K59"/>
    <mergeCell ref="S2:V2"/>
    <mergeCell ref="W2:Z2"/>
    <mergeCell ref="AA2:AA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26" max="1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workbookViewId="0">
      <selection activeCell="I38" sqref="I38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1"/>
  </sheetPr>
  <dimension ref="A1:K177"/>
  <sheetViews>
    <sheetView workbookViewId="0">
      <selection activeCell="I7" sqref="I7"/>
    </sheetView>
  </sheetViews>
  <sheetFormatPr defaultRowHeight="13.5"/>
  <cols>
    <col min="5" max="5" width="9" customWidth="1"/>
    <col min="6" max="6" width="14.77734375" bestFit="1" customWidth="1"/>
  </cols>
  <sheetData>
    <row r="1" spans="1:11" ht="24">
      <c r="A1" s="297" t="s">
        <v>192</v>
      </c>
      <c r="B1" s="297"/>
      <c r="C1" s="297"/>
      <c r="D1" s="297"/>
      <c r="E1" s="297"/>
      <c r="F1" s="22"/>
      <c r="G1" s="22"/>
      <c r="H1" s="22"/>
      <c r="I1" s="22"/>
      <c r="J1" s="22"/>
      <c r="K1" s="22"/>
    </row>
    <row r="2" spans="1:11" ht="16.5">
      <c r="A2" s="16" t="s">
        <v>193</v>
      </c>
      <c r="B2" s="16" t="s">
        <v>194</v>
      </c>
      <c r="C2" s="16" t="s">
        <v>195</v>
      </c>
      <c r="D2" s="16" t="s">
        <v>196</v>
      </c>
      <c r="E2" s="16" t="s">
        <v>197</v>
      </c>
      <c r="F2" s="16" t="s">
        <v>198</v>
      </c>
      <c r="G2" s="16" t="s">
        <v>199</v>
      </c>
      <c r="H2" s="24"/>
      <c r="I2" s="24"/>
      <c r="J2" s="24"/>
      <c r="K2" s="24"/>
    </row>
    <row r="3" spans="1:11" ht="16.5">
      <c r="A3" s="27" t="s">
        <v>0</v>
      </c>
      <c r="B3" s="27"/>
      <c r="C3" s="27"/>
      <c r="D3" s="27">
        <f>SUM(D4,D17,D31,D45,D59,D74,D91,D103,D113,D126,D143)</f>
        <v>41008</v>
      </c>
      <c r="E3" s="27">
        <f>SUM(E4,E17,E31,E45,E59,E74,E91,E103,E113,E126,E143)</f>
        <v>94553</v>
      </c>
      <c r="F3" s="27">
        <f>SUM(F4,F17,F31,F45,F59,F74,F91,F103,F113,F126,F143)</f>
        <v>83739</v>
      </c>
      <c r="G3" s="33">
        <f>F3/E3</f>
        <v>0.88563028142946287</v>
      </c>
      <c r="H3" s="24"/>
      <c r="I3" s="24"/>
      <c r="J3" s="24"/>
      <c r="K3" s="24"/>
    </row>
    <row r="4" spans="1:11" ht="16.5">
      <c r="A4" s="21"/>
      <c r="B4" s="21"/>
      <c r="C4" s="21" t="s">
        <v>50</v>
      </c>
      <c r="D4" s="20">
        <f>SUM(D5:D16)</f>
        <v>17257</v>
      </c>
      <c r="E4" s="20">
        <f>SUM(E5:E16)</f>
        <v>42299</v>
      </c>
      <c r="F4" s="20">
        <f>SUM(F5:F16)</f>
        <v>42299</v>
      </c>
      <c r="G4" s="19"/>
      <c r="H4" s="24"/>
      <c r="I4" s="24"/>
      <c r="J4" s="24"/>
      <c r="K4" s="24"/>
    </row>
    <row r="5" spans="1:11" ht="16.5">
      <c r="A5" s="30" t="s">
        <v>16</v>
      </c>
      <c r="B5" s="30" t="s">
        <v>29</v>
      </c>
      <c r="C5" s="30" t="s">
        <v>17</v>
      </c>
      <c r="D5" s="31">
        <v>5402</v>
      </c>
      <c r="E5" s="31">
        <v>13193</v>
      </c>
      <c r="F5" s="31">
        <v>13193</v>
      </c>
      <c r="G5" s="15"/>
      <c r="H5" s="22"/>
      <c r="I5" s="22"/>
      <c r="J5" s="22"/>
      <c r="K5" s="22"/>
    </row>
    <row r="6" spans="1:11" ht="16.5">
      <c r="A6" s="30" t="s">
        <v>16</v>
      </c>
      <c r="B6" s="30" t="s">
        <v>29</v>
      </c>
      <c r="C6" s="30" t="s">
        <v>18</v>
      </c>
      <c r="D6" s="31">
        <v>1513</v>
      </c>
      <c r="E6" s="31">
        <v>3149</v>
      </c>
      <c r="F6" s="31">
        <v>3149</v>
      </c>
      <c r="G6" s="15"/>
      <c r="H6" s="22"/>
      <c r="I6" s="22"/>
      <c r="J6" s="22"/>
      <c r="K6" s="22"/>
    </row>
    <row r="7" spans="1:11" ht="16.5">
      <c r="A7" s="30" t="s">
        <v>16</v>
      </c>
      <c r="B7" s="30" t="s">
        <v>29</v>
      </c>
      <c r="C7" s="30" t="s">
        <v>19</v>
      </c>
      <c r="D7" s="31">
        <v>363</v>
      </c>
      <c r="E7" s="31">
        <v>889</v>
      </c>
      <c r="F7" s="31">
        <v>889</v>
      </c>
      <c r="G7" s="18"/>
      <c r="H7" s="29"/>
      <c r="I7" s="29"/>
      <c r="J7" s="29"/>
      <c r="K7" s="29"/>
    </row>
    <row r="8" spans="1:11" ht="16.5">
      <c r="A8" s="30" t="s">
        <v>16</v>
      </c>
      <c r="B8" s="30" t="s">
        <v>29</v>
      </c>
      <c r="C8" s="30" t="s">
        <v>20</v>
      </c>
      <c r="D8" s="31">
        <v>2040</v>
      </c>
      <c r="E8" s="31">
        <v>5285</v>
      </c>
      <c r="F8" s="31">
        <v>5285</v>
      </c>
      <c r="G8" s="18"/>
      <c r="H8" s="29"/>
      <c r="I8" s="29"/>
      <c r="J8" s="29"/>
      <c r="K8" s="29"/>
    </row>
    <row r="9" spans="1:11" ht="16.5">
      <c r="A9" s="30" t="s">
        <v>16</v>
      </c>
      <c r="B9" s="30" t="s">
        <v>29</v>
      </c>
      <c r="C9" s="30" t="s">
        <v>21</v>
      </c>
      <c r="D9" s="31">
        <v>1519</v>
      </c>
      <c r="E9" s="31">
        <v>3858</v>
      </c>
      <c r="F9" s="31">
        <v>3858</v>
      </c>
      <c r="G9" s="18"/>
      <c r="H9" s="29"/>
      <c r="I9" s="29"/>
      <c r="J9" s="29"/>
      <c r="K9" s="29"/>
    </row>
    <row r="10" spans="1:11" ht="16.5">
      <c r="A10" s="30" t="s">
        <v>16</v>
      </c>
      <c r="B10" s="30" t="s">
        <v>29</v>
      </c>
      <c r="C10" s="30" t="s">
        <v>22</v>
      </c>
      <c r="D10" s="31">
        <v>3456</v>
      </c>
      <c r="E10" s="31">
        <v>8800</v>
      </c>
      <c r="F10" s="31">
        <v>8800</v>
      </c>
      <c r="G10" s="18"/>
      <c r="H10" s="29"/>
      <c r="I10" s="29"/>
      <c r="J10" s="29"/>
      <c r="K10" s="29"/>
    </row>
    <row r="11" spans="1:11" ht="16.5">
      <c r="A11" s="30" t="s">
        <v>16</v>
      </c>
      <c r="B11" s="30" t="s">
        <v>29</v>
      </c>
      <c r="C11" s="30" t="s">
        <v>23</v>
      </c>
      <c r="D11" s="31">
        <v>312</v>
      </c>
      <c r="E11" s="31">
        <v>579</v>
      </c>
      <c r="F11" s="31">
        <v>579</v>
      </c>
      <c r="G11" s="18"/>
      <c r="H11" s="29"/>
      <c r="I11" s="29"/>
      <c r="J11" s="29"/>
      <c r="K11" s="29"/>
    </row>
    <row r="12" spans="1:11" ht="16.5">
      <c r="A12" s="30" t="s">
        <v>16</v>
      </c>
      <c r="B12" s="30" t="s">
        <v>29</v>
      </c>
      <c r="C12" s="30" t="s">
        <v>24</v>
      </c>
      <c r="D12" s="31">
        <v>50</v>
      </c>
      <c r="E12" s="31">
        <v>94</v>
      </c>
      <c r="F12" s="31">
        <v>94</v>
      </c>
      <c r="G12" s="18"/>
      <c r="H12" s="29"/>
      <c r="I12" s="29"/>
      <c r="J12" s="29"/>
      <c r="K12" s="29"/>
    </row>
    <row r="13" spans="1:11" ht="16.5">
      <c r="A13" s="30" t="s">
        <v>16</v>
      </c>
      <c r="B13" s="30" t="s">
        <v>29</v>
      </c>
      <c r="C13" s="30" t="s">
        <v>25</v>
      </c>
      <c r="D13" s="31">
        <v>72</v>
      </c>
      <c r="E13" s="31">
        <v>170</v>
      </c>
      <c r="F13" s="31">
        <v>170</v>
      </c>
      <c r="G13" s="18"/>
      <c r="H13" s="29"/>
      <c r="I13" s="29"/>
      <c r="J13" s="29"/>
      <c r="K13" s="29"/>
    </row>
    <row r="14" spans="1:11" ht="16.5">
      <c r="A14" s="30" t="s">
        <v>16</v>
      </c>
      <c r="B14" s="30" t="s">
        <v>29</v>
      </c>
      <c r="C14" s="30" t="s">
        <v>26</v>
      </c>
      <c r="D14" s="31">
        <v>1715</v>
      </c>
      <c r="E14" s="31">
        <v>4494</v>
      </c>
      <c r="F14" s="31">
        <v>4494</v>
      </c>
      <c r="G14" s="18"/>
      <c r="H14" s="29"/>
      <c r="I14" s="29"/>
      <c r="J14" s="29"/>
      <c r="K14" s="29"/>
    </row>
    <row r="15" spans="1:11" ht="16.5">
      <c r="A15" s="30" t="s">
        <v>16</v>
      </c>
      <c r="B15" s="30" t="s">
        <v>29</v>
      </c>
      <c r="C15" s="30" t="s">
        <v>27</v>
      </c>
      <c r="D15" s="31">
        <v>686</v>
      </c>
      <c r="E15" s="31">
        <v>1482</v>
      </c>
      <c r="F15" s="31">
        <v>1482</v>
      </c>
      <c r="G15" s="18"/>
      <c r="H15" s="29"/>
      <c r="I15" s="29"/>
      <c r="J15" s="29"/>
      <c r="K15" s="29"/>
    </row>
    <row r="16" spans="1:11" ht="16.5">
      <c r="A16" s="30" t="s">
        <v>16</v>
      </c>
      <c r="B16" s="30" t="s">
        <v>29</v>
      </c>
      <c r="C16" s="30" t="s">
        <v>28</v>
      </c>
      <c r="D16" s="31">
        <v>129</v>
      </c>
      <c r="E16" s="31">
        <v>306</v>
      </c>
      <c r="F16" s="31">
        <v>306</v>
      </c>
      <c r="G16" s="18"/>
      <c r="H16" s="29"/>
      <c r="I16" s="29"/>
      <c r="J16" s="29"/>
      <c r="K16" s="29"/>
    </row>
    <row r="17" spans="1:11" ht="16.5">
      <c r="A17" s="21"/>
      <c r="B17" s="21"/>
      <c r="C17" s="21" t="s">
        <v>50</v>
      </c>
      <c r="D17" s="20">
        <f>SUM(D18:D30)</f>
        <v>4976</v>
      </c>
      <c r="E17" s="20">
        <f>SUM(E18:E30)</f>
        <v>10258</v>
      </c>
      <c r="F17" s="20">
        <f>SUM(F18:F30)</f>
        <v>10258</v>
      </c>
      <c r="G17" s="18"/>
      <c r="H17" s="29"/>
      <c r="I17" s="29"/>
      <c r="J17" s="29"/>
      <c r="K17" s="29"/>
    </row>
    <row r="18" spans="1:11" ht="16.5">
      <c r="A18" s="30" t="s">
        <v>16</v>
      </c>
      <c r="B18" s="30" t="s">
        <v>48</v>
      </c>
      <c r="C18" s="30" t="s">
        <v>35</v>
      </c>
      <c r="D18" s="31">
        <v>1848</v>
      </c>
      <c r="E18" s="31">
        <v>3847</v>
      </c>
      <c r="F18" s="31">
        <v>3847</v>
      </c>
      <c r="G18" s="18"/>
      <c r="H18" s="29"/>
      <c r="I18" s="29"/>
      <c r="J18" s="29"/>
      <c r="K18" s="29"/>
    </row>
    <row r="19" spans="1:11" ht="16.5">
      <c r="A19" s="30" t="s">
        <v>16</v>
      </c>
      <c r="B19" s="30" t="s">
        <v>48</v>
      </c>
      <c r="C19" s="30" t="s">
        <v>36</v>
      </c>
      <c r="D19" s="31">
        <v>1397</v>
      </c>
      <c r="E19" s="31">
        <v>2807</v>
      </c>
      <c r="F19" s="31">
        <v>2807</v>
      </c>
      <c r="G19" s="18"/>
      <c r="H19" s="29"/>
      <c r="I19" s="29"/>
      <c r="J19" s="29"/>
      <c r="K19" s="29"/>
    </row>
    <row r="20" spans="1:11" ht="16.5">
      <c r="A20" s="30" t="s">
        <v>16</v>
      </c>
      <c r="B20" s="30" t="s">
        <v>48</v>
      </c>
      <c r="C20" s="30" t="s">
        <v>37</v>
      </c>
      <c r="D20" s="31">
        <v>209</v>
      </c>
      <c r="E20" s="31">
        <v>431</v>
      </c>
      <c r="F20" s="31">
        <v>431</v>
      </c>
      <c r="G20" s="18"/>
      <c r="H20" s="29"/>
      <c r="I20" s="29"/>
      <c r="J20" s="29"/>
      <c r="K20" s="29"/>
    </row>
    <row r="21" spans="1:11" ht="16.5">
      <c r="A21" s="30" t="s">
        <v>16</v>
      </c>
      <c r="B21" s="30" t="s">
        <v>48</v>
      </c>
      <c r="C21" s="30" t="s">
        <v>38</v>
      </c>
      <c r="D21" s="31">
        <v>112</v>
      </c>
      <c r="E21" s="31">
        <v>243</v>
      </c>
      <c r="F21" s="31">
        <v>243</v>
      </c>
      <c r="G21" s="18"/>
      <c r="H21" s="29"/>
      <c r="I21" s="29"/>
      <c r="J21" s="29"/>
      <c r="K21" s="29"/>
    </row>
    <row r="22" spans="1:11" ht="16.5">
      <c r="A22" s="30" t="s">
        <v>16</v>
      </c>
      <c r="B22" s="30" t="s">
        <v>48</v>
      </c>
      <c r="C22" s="30" t="s">
        <v>39</v>
      </c>
      <c r="D22" s="31">
        <v>126</v>
      </c>
      <c r="E22" s="31">
        <v>275</v>
      </c>
      <c r="F22" s="31">
        <v>275</v>
      </c>
      <c r="G22" s="18"/>
      <c r="H22" s="29"/>
      <c r="I22" s="29"/>
      <c r="J22" s="29"/>
      <c r="K22" s="29"/>
    </row>
    <row r="23" spans="1:11" ht="16.5">
      <c r="A23" s="30" t="s">
        <v>16</v>
      </c>
      <c r="B23" s="30" t="s">
        <v>48</v>
      </c>
      <c r="C23" s="30" t="s">
        <v>40</v>
      </c>
      <c r="D23" s="31">
        <v>142</v>
      </c>
      <c r="E23" s="31">
        <v>294</v>
      </c>
      <c r="F23" s="31">
        <v>294</v>
      </c>
      <c r="G23" s="18"/>
      <c r="H23" s="29"/>
      <c r="I23" s="29"/>
      <c r="J23" s="29"/>
      <c r="K23" s="29"/>
    </row>
    <row r="24" spans="1:11" ht="16.5">
      <c r="A24" s="30" t="s">
        <v>16</v>
      </c>
      <c r="B24" s="30" t="s">
        <v>48</v>
      </c>
      <c r="C24" s="30" t="s">
        <v>41</v>
      </c>
      <c r="D24" s="31">
        <v>94</v>
      </c>
      <c r="E24" s="31">
        <v>156</v>
      </c>
      <c r="F24" s="31">
        <v>156</v>
      </c>
      <c r="G24" s="18"/>
      <c r="H24" s="29"/>
      <c r="I24" s="29"/>
      <c r="J24" s="29"/>
      <c r="K24" s="29"/>
    </row>
    <row r="25" spans="1:11" ht="16.5">
      <c r="A25" s="30" t="s">
        <v>16</v>
      </c>
      <c r="B25" s="30" t="s">
        <v>48</v>
      </c>
      <c r="C25" s="30" t="s">
        <v>42</v>
      </c>
      <c r="D25" s="31">
        <v>151</v>
      </c>
      <c r="E25" s="31">
        <v>317</v>
      </c>
      <c r="F25" s="31">
        <v>317</v>
      </c>
      <c r="G25" s="18"/>
      <c r="H25" s="29"/>
      <c r="I25" s="29"/>
      <c r="J25" s="29"/>
      <c r="K25" s="29"/>
    </row>
    <row r="26" spans="1:11" ht="16.5">
      <c r="A26" s="30" t="s">
        <v>16</v>
      </c>
      <c r="B26" s="30" t="s">
        <v>48</v>
      </c>
      <c r="C26" s="30" t="s">
        <v>43</v>
      </c>
      <c r="D26" s="31">
        <v>230</v>
      </c>
      <c r="E26" s="31">
        <v>525</v>
      </c>
      <c r="F26" s="31">
        <v>525</v>
      </c>
      <c r="G26" s="18"/>
      <c r="H26" s="29"/>
      <c r="I26" s="29"/>
      <c r="J26" s="29"/>
      <c r="K26" s="29"/>
    </row>
    <row r="27" spans="1:11" ht="16.5">
      <c r="A27" s="30" t="s">
        <v>16</v>
      </c>
      <c r="B27" s="30" t="s">
        <v>48</v>
      </c>
      <c r="C27" s="30" t="s">
        <v>44</v>
      </c>
      <c r="D27" s="31">
        <v>322</v>
      </c>
      <c r="E27" s="31">
        <v>657</v>
      </c>
      <c r="F27" s="31">
        <v>657</v>
      </c>
      <c r="G27" s="18"/>
      <c r="H27" s="29"/>
      <c r="I27" s="29"/>
      <c r="J27" s="29"/>
      <c r="K27" s="29"/>
    </row>
    <row r="28" spans="1:11" ht="16.5">
      <c r="A28" s="30" t="s">
        <v>16</v>
      </c>
      <c r="B28" s="30" t="s">
        <v>48</v>
      </c>
      <c r="C28" s="30" t="s">
        <v>45</v>
      </c>
      <c r="D28" s="31">
        <v>88</v>
      </c>
      <c r="E28" s="31">
        <v>181</v>
      </c>
      <c r="F28" s="31">
        <v>181</v>
      </c>
      <c r="G28" s="18"/>
      <c r="H28" s="29"/>
      <c r="I28" s="29"/>
      <c r="J28" s="29"/>
      <c r="K28" s="29"/>
    </row>
    <row r="29" spans="1:11" ht="16.5">
      <c r="A29" s="30" t="s">
        <v>16</v>
      </c>
      <c r="B29" s="30" t="s">
        <v>48</v>
      </c>
      <c r="C29" s="30" t="s">
        <v>46</v>
      </c>
      <c r="D29" s="31">
        <v>76</v>
      </c>
      <c r="E29" s="31">
        <v>158</v>
      </c>
      <c r="F29" s="31">
        <v>158</v>
      </c>
      <c r="G29" s="18"/>
      <c r="H29" s="29"/>
      <c r="I29" s="29"/>
      <c r="J29" s="29"/>
      <c r="K29" s="29"/>
    </row>
    <row r="30" spans="1:11" ht="16.5">
      <c r="A30" s="30" t="s">
        <v>16</v>
      </c>
      <c r="B30" s="30" t="s">
        <v>48</v>
      </c>
      <c r="C30" s="30" t="s">
        <v>47</v>
      </c>
      <c r="D30" s="31">
        <v>181</v>
      </c>
      <c r="E30" s="31">
        <v>367</v>
      </c>
      <c r="F30" s="31">
        <v>367</v>
      </c>
      <c r="G30" s="18"/>
      <c r="H30" s="29"/>
      <c r="I30" s="29"/>
      <c r="J30" s="29"/>
      <c r="K30" s="29"/>
    </row>
    <row r="31" spans="1:11" ht="16.5">
      <c r="A31" s="25"/>
      <c r="B31" s="25"/>
      <c r="C31" s="21" t="s">
        <v>50</v>
      </c>
      <c r="D31" s="20">
        <f>SUM(D32:D44)</f>
        <v>5750</v>
      </c>
      <c r="E31" s="20">
        <f>SUM(E32:E44)</f>
        <v>14989</v>
      </c>
      <c r="F31" s="20">
        <f>SUM(F32:F44)</f>
        <v>4175</v>
      </c>
      <c r="G31" s="18"/>
      <c r="H31" s="29"/>
      <c r="I31" s="29"/>
      <c r="J31" s="29"/>
      <c r="K31" s="29"/>
    </row>
    <row r="32" spans="1:11" ht="16.5">
      <c r="A32" s="30" t="s">
        <v>16</v>
      </c>
      <c r="B32" s="30" t="s">
        <v>52</v>
      </c>
      <c r="C32" s="30" t="s">
        <v>54</v>
      </c>
      <c r="D32" s="31">
        <v>257</v>
      </c>
      <c r="E32" s="31">
        <v>617</v>
      </c>
      <c r="F32" s="31">
        <v>617</v>
      </c>
      <c r="G32" s="15"/>
      <c r="H32" s="22"/>
      <c r="I32" s="22"/>
      <c r="J32" s="22"/>
      <c r="K32" s="22"/>
    </row>
    <row r="33" spans="1:11" ht="16.5">
      <c r="A33" s="30" t="s">
        <v>16</v>
      </c>
      <c r="B33" s="30" t="s">
        <v>52</v>
      </c>
      <c r="C33" s="26" t="s">
        <v>55</v>
      </c>
      <c r="D33" s="31">
        <v>197</v>
      </c>
      <c r="E33" s="31">
        <v>445</v>
      </c>
      <c r="F33" s="31">
        <v>445</v>
      </c>
      <c r="G33" s="15"/>
      <c r="H33" s="22"/>
      <c r="I33" s="22"/>
      <c r="J33" s="22"/>
      <c r="K33" s="22"/>
    </row>
    <row r="34" spans="1:11" ht="16.5">
      <c r="A34" s="30" t="s">
        <v>16</v>
      </c>
      <c r="B34" s="30" t="s">
        <v>52</v>
      </c>
      <c r="C34" s="26" t="s">
        <v>56</v>
      </c>
      <c r="D34" s="31">
        <v>378</v>
      </c>
      <c r="E34" s="31">
        <v>874</v>
      </c>
      <c r="F34" s="31">
        <v>874</v>
      </c>
      <c r="G34" s="15"/>
    </row>
    <row r="35" spans="1:11" ht="16.5">
      <c r="A35" s="30" t="s">
        <v>16</v>
      </c>
      <c r="B35" s="30" t="s">
        <v>52</v>
      </c>
      <c r="C35" s="26" t="s">
        <v>57</v>
      </c>
      <c r="D35" s="31">
        <v>163</v>
      </c>
      <c r="E35" s="31">
        <v>389</v>
      </c>
      <c r="F35" s="31">
        <v>389</v>
      </c>
      <c r="G35" s="15"/>
    </row>
    <row r="36" spans="1:11" ht="16.5">
      <c r="A36" s="30" t="s">
        <v>16</v>
      </c>
      <c r="B36" s="30" t="s">
        <v>52</v>
      </c>
      <c r="C36" s="26" t="s">
        <v>58</v>
      </c>
      <c r="D36" s="31">
        <v>3895</v>
      </c>
      <c r="E36" s="31">
        <v>10814</v>
      </c>
      <c r="F36" s="31"/>
      <c r="G36" s="15"/>
    </row>
    <row r="37" spans="1:11" ht="16.5">
      <c r="A37" s="30" t="s">
        <v>16</v>
      </c>
      <c r="B37" s="30" t="s">
        <v>52</v>
      </c>
      <c r="C37" s="26" t="s">
        <v>59</v>
      </c>
      <c r="D37" s="31">
        <v>175</v>
      </c>
      <c r="E37" s="31">
        <v>375</v>
      </c>
      <c r="F37" s="31">
        <v>375</v>
      </c>
      <c r="G37" s="15"/>
    </row>
    <row r="38" spans="1:11" ht="16.5">
      <c r="A38" s="30" t="s">
        <v>16</v>
      </c>
      <c r="B38" s="30" t="s">
        <v>52</v>
      </c>
      <c r="C38" s="26" t="s">
        <v>60</v>
      </c>
      <c r="D38" s="31">
        <v>123</v>
      </c>
      <c r="E38" s="31">
        <v>268</v>
      </c>
      <c r="F38" s="31">
        <v>268</v>
      </c>
      <c r="G38" s="15"/>
    </row>
    <row r="39" spans="1:11" ht="16.5">
      <c r="A39" s="30" t="s">
        <v>16</v>
      </c>
      <c r="B39" s="30" t="s">
        <v>52</v>
      </c>
      <c r="C39" s="26" t="s">
        <v>61</v>
      </c>
      <c r="D39" s="31">
        <v>77</v>
      </c>
      <c r="E39" s="31">
        <v>172</v>
      </c>
      <c r="F39" s="31">
        <v>172</v>
      </c>
      <c r="G39" s="15"/>
    </row>
    <row r="40" spans="1:11" ht="16.5">
      <c r="A40" s="30" t="s">
        <v>16</v>
      </c>
      <c r="B40" s="30" t="s">
        <v>52</v>
      </c>
      <c r="C40" s="30" t="s">
        <v>10</v>
      </c>
      <c r="D40" s="31">
        <v>80</v>
      </c>
      <c r="E40" s="31">
        <v>168</v>
      </c>
      <c r="F40" s="31">
        <v>168</v>
      </c>
      <c r="G40" s="17"/>
    </row>
    <row r="41" spans="1:11" ht="16.5">
      <c r="A41" s="30" t="s">
        <v>16</v>
      </c>
      <c r="B41" s="30" t="s">
        <v>52</v>
      </c>
      <c r="C41" s="30" t="s">
        <v>62</v>
      </c>
      <c r="D41" s="31">
        <v>108</v>
      </c>
      <c r="E41" s="31">
        <v>220</v>
      </c>
      <c r="F41" s="31">
        <v>220</v>
      </c>
      <c r="G41" s="17"/>
    </row>
    <row r="42" spans="1:11" ht="16.5">
      <c r="A42" s="30" t="s">
        <v>16</v>
      </c>
      <c r="B42" s="30" t="s">
        <v>52</v>
      </c>
      <c r="C42" s="30" t="s">
        <v>11</v>
      </c>
      <c r="D42" s="31">
        <v>98</v>
      </c>
      <c r="E42" s="31">
        <v>223</v>
      </c>
      <c r="F42" s="31">
        <v>223</v>
      </c>
      <c r="G42" s="17"/>
    </row>
    <row r="43" spans="1:11" ht="16.5">
      <c r="A43" s="30" t="s">
        <v>16</v>
      </c>
      <c r="B43" s="30" t="s">
        <v>52</v>
      </c>
      <c r="C43" s="30" t="s">
        <v>63</v>
      </c>
      <c r="D43" s="31">
        <v>76</v>
      </c>
      <c r="E43" s="31">
        <v>164</v>
      </c>
      <c r="F43" s="31">
        <v>164</v>
      </c>
      <c r="G43" s="17"/>
    </row>
    <row r="44" spans="1:11" ht="16.5">
      <c r="A44" s="30" t="s">
        <v>16</v>
      </c>
      <c r="B44" s="30" t="s">
        <v>52</v>
      </c>
      <c r="C44" s="30" t="s">
        <v>64</v>
      </c>
      <c r="D44" s="31">
        <v>123</v>
      </c>
      <c r="E44" s="31">
        <v>260</v>
      </c>
      <c r="F44" s="31">
        <v>260</v>
      </c>
      <c r="G44" s="17"/>
    </row>
    <row r="45" spans="1:11" ht="16.5">
      <c r="A45" s="21"/>
      <c r="B45" s="21"/>
      <c r="C45" s="21" t="s">
        <v>50</v>
      </c>
      <c r="D45" s="20">
        <f>SUM(D46:D58)</f>
        <v>1773</v>
      </c>
      <c r="E45" s="20">
        <f>SUM(E46:E58)</f>
        <v>3705</v>
      </c>
      <c r="F45" s="20">
        <f>SUM(F46:F58)</f>
        <v>3705</v>
      </c>
      <c r="G45" s="17"/>
    </row>
    <row r="46" spans="1:11" ht="16.5">
      <c r="A46" s="30" t="s">
        <v>16</v>
      </c>
      <c r="B46" s="30" t="s">
        <v>79</v>
      </c>
      <c r="C46" s="30" t="s">
        <v>66</v>
      </c>
      <c r="D46" s="31">
        <v>140</v>
      </c>
      <c r="E46" s="31">
        <v>277</v>
      </c>
      <c r="F46" s="31">
        <v>277</v>
      </c>
      <c r="G46" s="17"/>
    </row>
    <row r="47" spans="1:11" ht="16.5">
      <c r="A47" s="30" t="s">
        <v>16</v>
      </c>
      <c r="B47" s="30" t="s">
        <v>79</v>
      </c>
      <c r="C47" s="30" t="s">
        <v>67</v>
      </c>
      <c r="D47" s="31">
        <v>110</v>
      </c>
      <c r="E47" s="31">
        <v>223</v>
      </c>
      <c r="F47" s="31">
        <v>223</v>
      </c>
      <c r="G47" s="17"/>
    </row>
    <row r="48" spans="1:11" ht="16.5">
      <c r="A48" s="30" t="s">
        <v>16</v>
      </c>
      <c r="B48" s="30" t="s">
        <v>79</v>
      </c>
      <c r="C48" s="30" t="s">
        <v>68</v>
      </c>
      <c r="D48" s="31">
        <v>116</v>
      </c>
      <c r="E48" s="31">
        <v>244</v>
      </c>
      <c r="F48" s="31">
        <v>244</v>
      </c>
      <c r="G48" s="17"/>
    </row>
    <row r="49" spans="1:7" ht="16.5">
      <c r="A49" s="30" t="s">
        <v>16</v>
      </c>
      <c r="B49" s="30" t="s">
        <v>79</v>
      </c>
      <c r="C49" s="30" t="s">
        <v>69</v>
      </c>
      <c r="D49" s="31">
        <v>91</v>
      </c>
      <c r="E49" s="31">
        <v>187</v>
      </c>
      <c r="F49" s="31">
        <v>187</v>
      </c>
      <c r="G49" s="17"/>
    </row>
    <row r="50" spans="1:7" ht="16.5">
      <c r="A50" s="30" t="s">
        <v>16</v>
      </c>
      <c r="B50" s="30" t="s">
        <v>79</v>
      </c>
      <c r="C50" s="30" t="s">
        <v>70</v>
      </c>
      <c r="D50" s="31">
        <v>177</v>
      </c>
      <c r="E50" s="31">
        <v>349</v>
      </c>
      <c r="F50" s="31">
        <v>349</v>
      </c>
      <c r="G50" s="17"/>
    </row>
    <row r="51" spans="1:7" ht="16.5">
      <c r="A51" s="30" t="s">
        <v>16</v>
      </c>
      <c r="B51" s="30" t="s">
        <v>79</v>
      </c>
      <c r="C51" s="30" t="s">
        <v>71</v>
      </c>
      <c r="D51" s="31">
        <v>145</v>
      </c>
      <c r="E51" s="31">
        <v>277</v>
      </c>
      <c r="F51" s="31">
        <v>277</v>
      </c>
      <c r="G51" s="17"/>
    </row>
    <row r="52" spans="1:7" ht="16.5">
      <c r="A52" s="30" t="s">
        <v>16</v>
      </c>
      <c r="B52" s="30" t="s">
        <v>79</v>
      </c>
      <c r="C52" s="30" t="s">
        <v>72</v>
      </c>
      <c r="D52" s="31">
        <v>69</v>
      </c>
      <c r="E52" s="31">
        <v>144</v>
      </c>
      <c r="F52" s="31">
        <v>144</v>
      </c>
      <c r="G52" s="17"/>
    </row>
    <row r="53" spans="1:7" ht="16.5">
      <c r="A53" s="30" t="s">
        <v>16</v>
      </c>
      <c r="B53" s="30" t="s">
        <v>79</v>
      </c>
      <c r="C53" s="30" t="s">
        <v>73</v>
      </c>
      <c r="D53" s="31">
        <v>109</v>
      </c>
      <c r="E53" s="31">
        <v>241</v>
      </c>
      <c r="F53" s="31">
        <v>241</v>
      </c>
      <c r="G53" s="17"/>
    </row>
    <row r="54" spans="1:7" ht="16.5">
      <c r="A54" s="30" t="s">
        <v>16</v>
      </c>
      <c r="B54" s="30" t="s">
        <v>79</v>
      </c>
      <c r="C54" s="30" t="s">
        <v>74</v>
      </c>
      <c r="D54" s="31">
        <v>121</v>
      </c>
      <c r="E54" s="31">
        <v>257</v>
      </c>
      <c r="F54" s="31">
        <v>257</v>
      </c>
      <c r="G54" s="17"/>
    </row>
    <row r="55" spans="1:7" ht="16.5">
      <c r="A55" s="30" t="s">
        <v>16</v>
      </c>
      <c r="B55" s="30" t="s">
        <v>79</v>
      </c>
      <c r="C55" s="30" t="s">
        <v>75</v>
      </c>
      <c r="D55" s="31">
        <v>148</v>
      </c>
      <c r="E55" s="31">
        <v>341</v>
      </c>
      <c r="F55" s="31">
        <v>341</v>
      </c>
      <c r="G55" s="17"/>
    </row>
    <row r="56" spans="1:7" ht="16.5">
      <c r="A56" s="30" t="s">
        <v>16</v>
      </c>
      <c r="B56" s="30" t="s">
        <v>79</v>
      </c>
      <c r="C56" s="30" t="s">
        <v>76</v>
      </c>
      <c r="D56" s="31">
        <v>299</v>
      </c>
      <c r="E56" s="31">
        <v>629</v>
      </c>
      <c r="F56" s="31">
        <v>629</v>
      </c>
      <c r="G56" s="17"/>
    </row>
    <row r="57" spans="1:7" ht="16.5">
      <c r="A57" s="30" t="s">
        <v>16</v>
      </c>
      <c r="B57" s="30" t="s">
        <v>79</v>
      </c>
      <c r="C57" s="30" t="s">
        <v>77</v>
      </c>
      <c r="D57" s="31">
        <v>199</v>
      </c>
      <c r="E57" s="31">
        <v>446</v>
      </c>
      <c r="F57" s="31">
        <v>446</v>
      </c>
      <c r="G57" s="17"/>
    </row>
    <row r="58" spans="1:7" ht="16.5">
      <c r="A58" s="30" t="s">
        <v>16</v>
      </c>
      <c r="B58" s="30" t="s">
        <v>79</v>
      </c>
      <c r="C58" s="30" t="s">
        <v>78</v>
      </c>
      <c r="D58" s="31">
        <v>49</v>
      </c>
      <c r="E58" s="31">
        <v>90</v>
      </c>
      <c r="F58" s="31">
        <v>90</v>
      </c>
      <c r="G58" s="17"/>
    </row>
    <row r="59" spans="1:7" ht="16.5">
      <c r="A59" s="25"/>
      <c r="B59" s="25"/>
      <c r="C59" s="21" t="s">
        <v>50</v>
      </c>
      <c r="D59" s="20">
        <f>SUM(D60:D73)</f>
        <v>1578</v>
      </c>
      <c r="E59" s="20">
        <f>SUM(E60:E73)</f>
        <v>3527</v>
      </c>
      <c r="F59" s="20">
        <f>SUM(F60:F73)</f>
        <v>3527</v>
      </c>
      <c r="G59" s="17"/>
    </row>
    <row r="60" spans="1:7" ht="16.5">
      <c r="A60" s="30" t="s">
        <v>16</v>
      </c>
      <c r="B60" s="30" t="s">
        <v>97</v>
      </c>
      <c r="C60" s="32" t="s">
        <v>83</v>
      </c>
      <c r="D60" s="23">
        <v>196</v>
      </c>
      <c r="E60" s="23">
        <v>465</v>
      </c>
      <c r="F60" s="23">
        <v>465</v>
      </c>
      <c r="G60" s="17"/>
    </row>
    <row r="61" spans="1:7" ht="16.5">
      <c r="A61" s="30" t="s">
        <v>16</v>
      </c>
      <c r="B61" s="30" t="s">
        <v>97</v>
      </c>
      <c r="C61" s="32" t="s">
        <v>84</v>
      </c>
      <c r="D61" s="23">
        <v>114</v>
      </c>
      <c r="E61" s="23">
        <v>251</v>
      </c>
      <c r="F61" s="23">
        <v>251</v>
      </c>
      <c r="G61" s="17"/>
    </row>
    <row r="62" spans="1:7" ht="16.5">
      <c r="A62" s="30" t="s">
        <v>16</v>
      </c>
      <c r="B62" s="30" t="s">
        <v>97</v>
      </c>
      <c r="C62" s="32" t="s">
        <v>85</v>
      </c>
      <c r="D62" s="23">
        <v>92</v>
      </c>
      <c r="E62" s="23">
        <v>169</v>
      </c>
      <c r="F62" s="23">
        <v>169</v>
      </c>
      <c r="G62" s="17"/>
    </row>
    <row r="63" spans="1:7" ht="16.5">
      <c r="A63" s="30" t="s">
        <v>16</v>
      </c>
      <c r="B63" s="30" t="s">
        <v>97</v>
      </c>
      <c r="C63" s="32" t="s">
        <v>86</v>
      </c>
      <c r="D63" s="23">
        <v>164</v>
      </c>
      <c r="E63" s="23">
        <v>381</v>
      </c>
      <c r="F63" s="23">
        <v>381</v>
      </c>
      <c r="G63" s="17"/>
    </row>
    <row r="64" spans="1:7" ht="16.5">
      <c r="A64" s="30" t="s">
        <v>16</v>
      </c>
      <c r="B64" s="30" t="s">
        <v>97</v>
      </c>
      <c r="C64" s="32" t="s">
        <v>87</v>
      </c>
      <c r="D64" s="23">
        <v>61</v>
      </c>
      <c r="E64" s="23">
        <v>132</v>
      </c>
      <c r="F64" s="23">
        <v>132</v>
      </c>
      <c r="G64" s="17"/>
    </row>
    <row r="65" spans="1:7" ht="16.5">
      <c r="A65" s="30" t="s">
        <v>16</v>
      </c>
      <c r="B65" s="30" t="s">
        <v>97</v>
      </c>
      <c r="C65" s="32" t="s">
        <v>88</v>
      </c>
      <c r="D65" s="23">
        <v>101</v>
      </c>
      <c r="E65" s="23">
        <v>225</v>
      </c>
      <c r="F65" s="23">
        <v>225</v>
      </c>
      <c r="G65" s="17"/>
    </row>
    <row r="66" spans="1:7" ht="16.5">
      <c r="A66" s="30" t="s">
        <v>16</v>
      </c>
      <c r="B66" s="30" t="s">
        <v>97</v>
      </c>
      <c r="C66" s="32" t="s">
        <v>89</v>
      </c>
      <c r="D66" s="23">
        <v>98</v>
      </c>
      <c r="E66" s="23">
        <v>238</v>
      </c>
      <c r="F66" s="23">
        <v>238</v>
      </c>
      <c r="G66" s="17"/>
    </row>
    <row r="67" spans="1:7" ht="16.5">
      <c r="A67" s="30" t="s">
        <v>16</v>
      </c>
      <c r="B67" s="30" t="s">
        <v>97</v>
      </c>
      <c r="C67" s="32" t="s">
        <v>90</v>
      </c>
      <c r="D67" s="23">
        <v>115</v>
      </c>
      <c r="E67" s="23">
        <v>257</v>
      </c>
      <c r="F67" s="23">
        <v>257</v>
      </c>
      <c r="G67" s="17"/>
    </row>
    <row r="68" spans="1:7" ht="16.5">
      <c r="A68" s="30" t="s">
        <v>16</v>
      </c>
      <c r="B68" s="30" t="s">
        <v>97</v>
      </c>
      <c r="C68" s="32" t="s">
        <v>91</v>
      </c>
      <c r="D68" s="23">
        <v>161</v>
      </c>
      <c r="E68" s="23">
        <v>352</v>
      </c>
      <c r="F68" s="23">
        <v>352</v>
      </c>
      <c r="G68" s="17"/>
    </row>
    <row r="69" spans="1:7" ht="16.5">
      <c r="A69" s="30" t="s">
        <v>16</v>
      </c>
      <c r="B69" s="30" t="s">
        <v>97</v>
      </c>
      <c r="C69" s="32" t="s">
        <v>92</v>
      </c>
      <c r="D69" s="23">
        <v>109</v>
      </c>
      <c r="E69" s="23">
        <v>233</v>
      </c>
      <c r="F69" s="23">
        <v>233</v>
      </c>
      <c r="G69" s="17"/>
    </row>
    <row r="70" spans="1:7" ht="16.5">
      <c r="A70" s="30" t="s">
        <v>16</v>
      </c>
      <c r="B70" s="30" t="s">
        <v>97</v>
      </c>
      <c r="C70" s="32" t="s">
        <v>93</v>
      </c>
      <c r="D70" s="23">
        <v>144</v>
      </c>
      <c r="E70" s="23">
        <v>338</v>
      </c>
      <c r="F70" s="23">
        <v>338</v>
      </c>
      <c r="G70" s="17"/>
    </row>
    <row r="71" spans="1:7" ht="16.5">
      <c r="A71" s="30" t="s">
        <v>16</v>
      </c>
      <c r="B71" s="30" t="s">
        <v>97</v>
      </c>
      <c r="C71" s="32" t="s">
        <v>94</v>
      </c>
      <c r="D71" s="23">
        <v>65</v>
      </c>
      <c r="E71" s="23">
        <v>130</v>
      </c>
      <c r="F71" s="23">
        <v>130</v>
      </c>
      <c r="G71" s="17"/>
    </row>
    <row r="72" spans="1:7" ht="16.5">
      <c r="A72" s="30" t="s">
        <v>16</v>
      </c>
      <c r="B72" s="30" t="s">
        <v>97</v>
      </c>
      <c r="C72" s="32" t="s">
        <v>95</v>
      </c>
      <c r="D72" s="23">
        <v>60</v>
      </c>
      <c r="E72" s="23">
        <v>121</v>
      </c>
      <c r="F72" s="23">
        <v>121</v>
      </c>
      <c r="G72" s="17"/>
    </row>
    <row r="73" spans="1:7" ht="16.5">
      <c r="A73" s="30" t="s">
        <v>16</v>
      </c>
      <c r="B73" s="30" t="s">
        <v>97</v>
      </c>
      <c r="C73" s="32" t="s">
        <v>96</v>
      </c>
      <c r="D73" s="23">
        <v>98</v>
      </c>
      <c r="E73" s="23">
        <v>235</v>
      </c>
      <c r="F73" s="23">
        <v>235</v>
      </c>
      <c r="G73" s="17"/>
    </row>
    <row r="74" spans="1:7" ht="16.5">
      <c r="A74" s="21"/>
      <c r="B74" s="21"/>
      <c r="C74" s="21" t="s">
        <v>50</v>
      </c>
      <c r="D74" s="20">
        <f>SUM(D75:D90)</f>
        <v>1634</v>
      </c>
      <c r="E74" s="20">
        <f>SUM(E75:E90)</f>
        <v>3238</v>
      </c>
      <c r="F74" s="20">
        <f>SUM(F75:F90)</f>
        <v>3238</v>
      </c>
      <c r="G74" s="17"/>
    </row>
    <row r="75" spans="1:7" ht="16.5">
      <c r="A75" s="30" t="s">
        <v>16</v>
      </c>
      <c r="B75" s="30" t="s">
        <v>102</v>
      </c>
      <c r="C75" s="30" t="s">
        <v>104</v>
      </c>
      <c r="D75" s="31">
        <v>169</v>
      </c>
      <c r="E75" s="31">
        <v>335</v>
      </c>
      <c r="F75" s="31">
        <v>335</v>
      </c>
      <c r="G75" s="17"/>
    </row>
    <row r="76" spans="1:7" ht="16.5">
      <c r="A76" s="30" t="s">
        <v>16</v>
      </c>
      <c r="B76" s="30" t="s">
        <v>102</v>
      </c>
      <c r="C76" s="30" t="s">
        <v>105</v>
      </c>
      <c r="D76" s="31">
        <v>119</v>
      </c>
      <c r="E76" s="31">
        <v>216</v>
      </c>
      <c r="F76" s="31">
        <v>216</v>
      </c>
      <c r="G76" s="17"/>
    </row>
    <row r="77" spans="1:7" ht="16.5">
      <c r="A77" s="30" t="s">
        <v>16</v>
      </c>
      <c r="B77" s="30" t="s">
        <v>102</v>
      </c>
      <c r="C77" s="30" t="s">
        <v>106</v>
      </c>
      <c r="D77" s="31">
        <v>72</v>
      </c>
      <c r="E77" s="31">
        <v>147</v>
      </c>
      <c r="F77" s="31">
        <v>147</v>
      </c>
      <c r="G77" s="17"/>
    </row>
    <row r="78" spans="1:7" ht="16.5">
      <c r="A78" s="30" t="s">
        <v>16</v>
      </c>
      <c r="B78" s="30" t="s">
        <v>102</v>
      </c>
      <c r="C78" s="30" t="s">
        <v>107</v>
      </c>
      <c r="D78" s="31">
        <v>146</v>
      </c>
      <c r="E78" s="31">
        <v>284</v>
      </c>
      <c r="F78" s="31">
        <v>284</v>
      </c>
      <c r="G78" s="17"/>
    </row>
    <row r="79" spans="1:7" ht="16.5">
      <c r="A79" s="30" t="s">
        <v>16</v>
      </c>
      <c r="B79" s="30" t="s">
        <v>102</v>
      </c>
      <c r="C79" s="30" t="s">
        <v>108</v>
      </c>
      <c r="D79" s="31">
        <v>75</v>
      </c>
      <c r="E79" s="31">
        <v>140</v>
      </c>
      <c r="F79" s="31">
        <v>140</v>
      </c>
      <c r="G79" s="17"/>
    </row>
    <row r="80" spans="1:7" ht="16.5">
      <c r="A80" s="30" t="s">
        <v>16</v>
      </c>
      <c r="B80" s="30" t="s">
        <v>102</v>
      </c>
      <c r="C80" s="30" t="s">
        <v>109</v>
      </c>
      <c r="D80" s="31">
        <v>56</v>
      </c>
      <c r="E80" s="31">
        <v>105</v>
      </c>
      <c r="F80" s="31">
        <v>105</v>
      </c>
      <c r="G80" s="17"/>
    </row>
    <row r="81" spans="1:7" ht="16.5">
      <c r="A81" s="30" t="s">
        <v>16</v>
      </c>
      <c r="B81" s="30" t="s">
        <v>102</v>
      </c>
      <c r="C81" s="30" t="s">
        <v>110</v>
      </c>
      <c r="D81" s="31">
        <v>98</v>
      </c>
      <c r="E81" s="31">
        <v>212</v>
      </c>
      <c r="F81" s="31">
        <v>212</v>
      </c>
      <c r="G81" s="17"/>
    </row>
    <row r="82" spans="1:7" ht="16.5">
      <c r="A82" s="30" t="s">
        <v>16</v>
      </c>
      <c r="B82" s="30" t="s">
        <v>102</v>
      </c>
      <c r="C82" s="30" t="s">
        <v>111</v>
      </c>
      <c r="D82" s="31">
        <v>69</v>
      </c>
      <c r="E82" s="31">
        <v>141</v>
      </c>
      <c r="F82" s="31">
        <v>141</v>
      </c>
      <c r="G82" s="17"/>
    </row>
    <row r="83" spans="1:7" ht="16.5">
      <c r="A83" s="30" t="s">
        <v>16</v>
      </c>
      <c r="B83" s="30" t="s">
        <v>102</v>
      </c>
      <c r="C83" s="30" t="s">
        <v>112</v>
      </c>
      <c r="D83" s="31">
        <v>148</v>
      </c>
      <c r="E83" s="31">
        <v>318</v>
      </c>
      <c r="F83" s="31">
        <v>318</v>
      </c>
      <c r="G83" s="17"/>
    </row>
    <row r="84" spans="1:7" ht="16.5">
      <c r="A84" s="30" t="s">
        <v>16</v>
      </c>
      <c r="B84" s="30" t="s">
        <v>102</v>
      </c>
      <c r="C84" s="30" t="s">
        <v>113</v>
      </c>
      <c r="D84" s="31">
        <v>92</v>
      </c>
      <c r="E84" s="31">
        <v>204</v>
      </c>
      <c r="F84" s="31">
        <v>204</v>
      </c>
      <c r="G84" s="17"/>
    </row>
    <row r="85" spans="1:7" ht="16.5">
      <c r="A85" s="30" t="s">
        <v>16</v>
      </c>
      <c r="B85" s="30" t="s">
        <v>102</v>
      </c>
      <c r="C85" s="30" t="s">
        <v>114</v>
      </c>
      <c r="D85" s="31">
        <v>85</v>
      </c>
      <c r="E85" s="31">
        <v>167</v>
      </c>
      <c r="F85" s="31">
        <v>167</v>
      </c>
      <c r="G85" s="17"/>
    </row>
    <row r="86" spans="1:7" ht="16.5">
      <c r="A86" s="30" t="s">
        <v>16</v>
      </c>
      <c r="B86" s="30" t="s">
        <v>102</v>
      </c>
      <c r="C86" s="30" t="s">
        <v>115</v>
      </c>
      <c r="D86" s="31">
        <v>112</v>
      </c>
      <c r="E86" s="31">
        <v>224</v>
      </c>
      <c r="F86" s="31">
        <v>224</v>
      </c>
      <c r="G86" s="17"/>
    </row>
    <row r="87" spans="1:7" ht="16.5">
      <c r="A87" s="30" t="s">
        <v>16</v>
      </c>
      <c r="B87" s="30" t="s">
        <v>102</v>
      </c>
      <c r="C87" s="30" t="s">
        <v>116</v>
      </c>
      <c r="D87" s="31">
        <v>90</v>
      </c>
      <c r="E87" s="31">
        <v>156</v>
      </c>
      <c r="F87" s="31">
        <v>156</v>
      </c>
      <c r="G87" s="17"/>
    </row>
    <row r="88" spans="1:7" ht="16.5">
      <c r="A88" s="30" t="s">
        <v>16</v>
      </c>
      <c r="B88" s="30" t="s">
        <v>102</v>
      </c>
      <c r="C88" s="30" t="s">
        <v>117</v>
      </c>
      <c r="D88" s="31">
        <v>84</v>
      </c>
      <c r="E88" s="31">
        <v>160</v>
      </c>
      <c r="F88" s="31">
        <v>160</v>
      </c>
      <c r="G88" s="17"/>
    </row>
    <row r="89" spans="1:7" ht="16.5">
      <c r="A89" s="30" t="s">
        <v>16</v>
      </c>
      <c r="B89" s="30" t="s">
        <v>102</v>
      </c>
      <c r="C89" s="30" t="s">
        <v>118</v>
      </c>
      <c r="D89" s="31">
        <v>80</v>
      </c>
      <c r="E89" s="31">
        <v>148</v>
      </c>
      <c r="F89" s="31">
        <v>148</v>
      </c>
      <c r="G89" s="17"/>
    </row>
    <row r="90" spans="1:7" ht="16.5">
      <c r="A90" s="30" t="s">
        <v>16</v>
      </c>
      <c r="B90" s="30" t="s">
        <v>102</v>
      </c>
      <c r="C90" s="30" t="s">
        <v>119</v>
      </c>
      <c r="D90" s="31">
        <v>139</v>
      </c>
      <c r="E90" s="31">
        <v>281</v>
      </c>
      <c r="F90" s="31">
        <v>281</v>
      </c>
      <c r="G90" s="17"/>
    </row>
    <row r="91" spans="1:7" ht="16.5">
      <c r="A91" s="21"/>
      <c r="B91" s="21"/>
      <c r="C91" s="21" t="s">
        <v>50</v>
      </c>
      <c r="D91" s="20">
        <f>SUM(D92:D102)</f>
        <v>1312</v>
      </c>
      <c r="E91" s="20">
        <f>SUM(E92:E102)</f>
        <v>2628</v>
      </c>
      <c r="F91" s="20">
        <f>SUM(F92:F102)</f>
        <v>2628</v>
      </c>
      <c r="G91" s="17"/>
    </row>
    <row r="92" spans="1:7" ht="16.5">
      <c r="A92" s="30" t="s">
        <v>16</v>
      </c>
      <c r="B92" s="30" t="s">
        <v>120</v>
      </c>
      <c r="C92" s="30" t="s">
        <v>123</v>
      </c>
      <c r="D92" s="31">
        <v>132</v>
      </c>
      <c r="E92" s="31">
        <v>258</v>
      </c>
      <c r="F92" s="31">
        <v>258</v>
      </c>
      <c r="G92" s="17"/>
    </row>
    <row r="93" spans="1:7" ht="16.5">
      <c r="A93" s="30" t="s">
        <v>16</v>
      </c>
      <c r="B93" s="30" t="s">
        <v>120</v>
      </c>
      <c r="C93" s="30" t="s">
        <v>124</v>
      </c>
      <c r="D93" s="31">
        <v>72</v>
      </c>
      <c r="E93" s="31">
        <v>132</v>
      </c>
      <c r="F93" s="31">
        <v>132</v>
      </c>
      <c r="G93" s="17"/>
    </row>
    <row r="94" spans="1:7" ht="16.5">
      <c r="A94" s="30" t="s">
        <v>16</v>
      </c>
      <c r="B94" s="30" t="s">
        <v>120</v>
      </c>
      <c r="C94" s="30" t="s">
        <v>125</v>
      </c>
      <c r="D94" s="31">
        <v>111</v>
      </c>
      <c r="E94" s="31">
        <v>229</v>
      </c>
      <c r="F94" s="31">
        <v>229</v>
      </c>
      <c r="G94" s="17"/>
    </row>
    <row r="95" spans="1:7" ht="16.5">
      <c r="A95" s="30" t="s">
        <v>16</v>
      </c>
      <c r="B95" s="30" t="s">
        <v>120</v>
      </c>
      <c r="C95" s="30" t="s">
        <v>126</v>
      </c>
      <c r="D95" s="31">
        <v>93</v>
      </c>
      <c r="E95" s="31">
        <v>202</v>
      </c>
      <c r="F95" s="31">
        <v>202</v>
      </c>
      <c r="G95" s="17"/>
    </row>
    <row r="96" spans="1:7" ht="16.5">
      <c r="A96" s="30" t="s">
        <v>16</v>
      </c>
      <c r="B96" s="30" t="s">
        <v>120</v>
      </c>
      <c r="C96" s="30" t="s">
        <v>127</v>
      </c>
      <c r="D96" s="31">
        <v>214</v>
      </c>
      <c r="E96" s="31">
        <v>342</v>
      </c>
      <c r="F96" s="31">
        <v>342</v>
      </c>
      <c r="G96" s="17"/>
    </row>
    <row r="97" spans="1:7" ht="16.5">
      <c r="A97" s="30" t="s">
        <v>16</v>
      </c>
      <c r="B97" s="30" t="s">
        <v>120</v>
      </c>
      <c r="C97" s="30" t="s">
        <v>128</v>
      </c>
      <c r="D97" s="31">
        <v>134</v>
      </c>
      <c r="E97" s="31">
        <v>262</v>
      </c>
      <c r="F97" s="31">
        <v>262</v>
      </c>
      <c r="G97" s="17"/>
    </row>
    <row r="98" spans="1:7" ht="16.5">
      <c r="A98" s="30" t="s">
        <v>16</v>
      </c>
      <c r="B98" s="30" t="s">
        <v>120</v>
      </c>
      <c r="C98" s="30" t="s">
        <v>129</v>
      </c>
      <c r="D98" s="31">
        <v>81</v>
      </c>
      <c r="E98" s="31">
        <v>182</v>
      </c>
      <c r="F98" s="31">
        <v>182</v>
      </c>
      <c r="G98" s="17"/>
    </row>
    <row r="99" spans="1:7" ht="16.5">
      <c r="A99" s="30" t="s">
        <v>16</v>
      </c>
      <c r="B99" s="30" t="s">
        <v>120</v>
      </c>
      <c r="C99" s="30" t="s">
        <v>130</v>
      </c>
      <c r="D99" s="31">
        <v>69</v>
      </c>
      <c r="E99" s="31">
        <v>166</v>
      </c>
      <c r="F99" s="31">
        <v>166</v>
      </c>
      <c r="G99" s="17"/>
    </row>
    <row r="100" spans="1:7" ht="16.5">
      <c r="A100" s="30" t="s">
        <v>16</v>
      </c>
      <c r="B100" s="30" t="s">
        <v>120</v>
      </c>
      <c r="C100" s="30" t="s">
        <v>131</v>
      </c>
      <c r="D100" s="31">
        <v>79</v>
      </c>
      <c r="E100" s="31">
        <v>168</v>
      </c>
      <c r="F100" s="31">
        <v>168</v>
      </c>
      <c r="G100" s="17"/>
    </row>
    <row r="101" spans="1:7" ht="16.5">
      <c r="A101" s="30" t="s">
        <v>16</v>
      </c>
      <c r="B101" s="30" t="s">
        <v>120</v>
      </c>
      <c r="C101" s="30" t="s">
        <v>132</v>
      </c>
      <c r="D101" s="31">
        <v>137</v>
      </c>
      <c r="E101" s="31">
        <v>289</v>
      </c>
      <c r="F101" s="31">
        <v>289</v>
      </c>
      <c r="G101" s="17"/>
    </row>
    <row r="102" spans="1:7" ht="16.5">
      <c r="A102" s="30" t="s">
        <v>16</v>
      </c>
      <c r="B102" s="30" t="s">
        <v>120</v>
      </c>
      <c r="C102" s="30" t="s">
        <v>133</v>
      </c>
      <c r="D102" s="31">
        <v>190</v>
      </c>
      <c r="E102" s="31">
        <v>398</v>
      </c>
      <c r="F102" s="31">
        <v>398</v>
      </c>
      <c r="G102" s="17"/>
    </row>
    <row r="103" spans="1:7" ht="16.5">
      <c r="A103" s="25"/>
      <c r="B103" s="25"/>
      <c r="C103" s="25" t="s">
        <v>50</v>
      </c>
      <c r="D103" s="20">
        <f>SUM(D104:D112)</f>
        <v>1171</v>
      </c>
      <c r="E103" s="20">
        <f>SUM(E104:E112)</f>
        <v>2338</v>
      </c>
      <c r="F103" s="20">
        <f>SUM(F104:F112)</f>
        <v>2338</v>
      </c>
      <c r="G103" s="17"/>
    </row>
    <row r="104" spans="1:7" ht="16.5">
      <c r="A104" s="30" t="s">
        <v>16</v>
      </c>
      <c r="B104" s="30" t="s">
        <v>134</v>
      </c>
      <c r="C104" s="30" t="s">
        <v>137</v>
      </c>
      <c r="D104" s="31">
        <v>213</v>
      </c>
      <c r="E104" s="31">
        <v>425</v>
      </c>
      <c r="F104" s="31">
        <v>425</v>
      </c>
      <c r="G104" s="17"/>
    </row>
    <row r="105" spans="1:7" ht="16.5">
      <c r="A105" s="30" t="s">
        <v>16</v>
      </c>
      <c r="B105" s="30" t="s">
        <v>134</v>
      </c>
      <c r="C105" s="30" t="s">
        <v>138</v>
      </c>
      <c r="D105" s="31">
        <v>124</v>
      </c>
      <c r="E105" s="31">
        <v>260</v>
      </c>
      <c r="F105" s="31">
        <v>260</v>
      </c>
      <c r="G105" s="17"/>
    </row>
    <row r="106" spans="1:7" ht="16.5">
      <c r="A106" s="30" t="s">
        <v>16</v>
      </c>
      <c r="B106" s="30" t="s">
        <v>134</v>
      </c>
      <c r="C106" s="30" t="s">
        <v>139</v>
      </c>
      <c r="D106" s="31">
        <v>116</v>
      </c>
      <c r="E106" s="31">
        <v>217</v>
      </c>
      <c r="F106" s="31">
        <v>217</v>
      </c>
      <c r="G106" s="17"/>
    </row>
    <row r="107" spans="1:7" ht="16.5">
      <c r="A107" s="30" t="s">
        <v>16</v>
      </c>
      <c r="B107" s="30" t="s">
        <v>134</v>
      </c>
      <c r="C107" s="30" t="s">
        <v>140</v>
      </c>
      <c r="D107" s="31">
        <v>121</v>
      </c>
      <c r="E107" s="31">
        <v>243</v>
      </c>
      <c r="F107" s="31">
        <v>243</v>
      </c>
      <c r="G107" s="17"/>
    </row>
    <row r="108" spans="1:7" ht="16.5">
      <c r="A108" s="30" t="s">
        <v>16</v>
      </c>
      <c r="B108" s="30" t="s">
        <v>134</v>
      </c>
      <c r="C108" s="30" t="s">
        <v>141</v>
      </c>
      <c r="D108" s="31">
        <v>151</v>
      </c>
      <c r="E108" s="31">
        <v>254</v>
      </c>
      <c r="F108" s="31">
        <v>254</v>
      </c>
      <c r="G108" s="17"/>
    </row>
    <row r="109" spans="1:7" ht="16.5">
      <c r="A109" s="30" t="s">
        <v>16</v>
      </c>
      <c r="B109" s="30" t="s">
        <v>134</v>
      </c>
      <c r="C109" s="30" t="s">
        <v>142</v>
      </c>
      <c r="D109" s="31">
        <v>80</v>
      </c>
      <c r="E109" s="31">
        <v>171</v>
      </c>
      <c r="F109" s="31">
        <v>171</v>
      </c>
      <c r="G109" s="17"/>
    </row>
    <row r="110" spans="1:7" ht="16.5">
      <c r="A110" s="30" t="s">
        <v>16</v>
      </c>
      <c r="B110" s="30" t="s">
        <v>134</v>
      </c>
      <c r="C110" s="30" t="s">
        <v>143</v>
      </c>
      <c r="D110" s="31">
        <v>124</v>
      </c>
      <c r="E110" s="31">
        <v>229</v>
      </c>
      <c r="F110" s="31">
        <v>229</v>
      </c>
      <c r="G110" s="17"/>
    </row>
    <row r="111" spans="1:7" ht="16.5">
      <c r="A111" s="30" t="s">
        <v>16</v>
      </c>
      <c r="B111" s="30" t="s">
        <v>134</v>
      </c>
      <c r="C111" s="30" t="s">
        <v>144</v>
      </c>
      <c r="D111" s="31">
        <v>101</v>
      </c>
      <c r="E111" s="31">
        <v>240</v>
      </c>
      <c r="F111" s="31">
        <v>240</v>
      </c>
      <c r="G111" s="17"/>
    </row>
    <row r="112" spans="1:7" ht="16.5">
      <c r="A112" s="30" t="s">
        <v>16</v>
      </c>
      <c r="B112" s="30" t="s">
        <v>134</v>
      </c>
      <c r="C112" s="30" t="s">
        <v>145</v>
      </c>
      <c r="D112" s="31">
        <v>141</v>
      </c>
      <c r="E112" s="31">
        <v>299</v>
      </c>
      <c r="F112" s="31">
        <v>299</v>
      </c>
      <c r="G112" s="17"/>
    </row>
    <row r="113" spans="1:7" ht="16.5">
      <c r="A113" s="25"/>
      <c r="B113" s="25"/>
      <c r="C113" s="21" t="s">
        <v>50</v>
      </c>
      <c r="D113" s="20">
        <f>SUM(D114:D125)</f>
        <v>1690</v>
      </c>
      <c r="E113" s="20">
        <f>SUM(E114:E125)</f>
        <v>3583</v>
      </c>
      <c r="F113" s="20">
        <f>SUM(F114:F125)</f>
        <v>3583</v>
      </c>
      <c r="G113" s="17"/>
    </row>
    <row r="114" spans="1:7" ht="16.5">
      <c r="A114" s="30" t="s">
        <v>16</v>
      </c>
      <c r="B114" s="30" t="s">
        <v>158</v>
      </c>
      <c r="C114" s="30" t="s">
        <v>146</v>
      </c>
      <c r="D114" s="31">
        <v>228</v>
      </c>
      <c r="E114" s="31">
        <v>509</v>
      </c>
      <c r="F114" s="31">
        <v>509</v>
      </c>
      <c r="G114" s="17"/>
    </row>
    <row r="115" spans="1:7" ht="16.5">
      <c r="A115" s="30" t="s">
        <v>16</v>
      </c>
      <c r="B115" s="30" t="s">
        <v>158</v>
      </c>
      <c r="C115" s="30" t="s">
        <v>147</v>
      </c>
      <c r="D115" s="31">
        <v>95</v>
      </c>
      <c r="E115" s="31">
        <v>190</v>
      </c>
      <c r="F115" s="31">
        <v>190</v>
      </c>
      <c r="G115" s="17"/>
    </row>
    <row r="116" spans="1:7" ht="16.5">
      <c r="A116" s="30" t="s">
        <v>16</v>
      </c>
      <c r="B116" s="30" t="s">
        <v>158</v>
      </c>
      <c r="C116" s="30" t="s">
        <v>148</v>
      </c>
      <c r="D116" s="31">
        <v>236</v>
      </c>
      <c r="E116" s="31">
        <v>499</v>
      </c>
      <c r="F116" s="31">
        <v>499</v>
      </c>
      <c r="G116" s="17"/>
    </row>
    <row r="117" spans="1:7" ht="16.5">
      <c r="A117" s="30" t="s">
        <v>16</v>
      </c>
      <c r="B117" s="30" t="s">
        <v>158</v>
      </c>
      <c r="C117" s="30" t="s">
        <v>149</v>
      </c>
      <c r="D117" s="31">
        <v>125</v>
      </c>
      <c r="E117" s="31">
        <v>286</v>
      </c>
      <c r="F117" s="31">
        <v>286</v>
      </c>
      <c r="G117" s="17"/>
    </row>
    <row r="118" spans="1:7" ht="16.5">
      <c r="A118" s="30" t="s">
        <v>16</v>
      </c>
      <c r="B118" s="30" t="s">
        <v>158</v>
      </c>
      <c r="C118" s="30" t="s">
        <v>150</v>
      </c>
      <c r="D118" s="31">
        <v>86</v>
      </c>
      <c r="E118" s="31">
        <v>179</v>
      </c>
      <c r="F118" s="31">
        <v>179</v>
      </c>
      <c r="G118" s="17"/>
    </row>
    <row r="119" spans="1:7" ht="16.5">
      <c r="A119" s="30" t="s">
        <v>16</v>
      </c>
      <c r="B119" s="30" t="s">
        <v>158</v>
      </c>
      <c r="C119" s="30" t="s">
        <v>151</v>
      </c>
      <c r="D119" s="31">
        <v>190</v>
      </c>
      <c r="E119" s="31">
        <v>412</v>
      </c>
      <c r="F119" s="31">
        <v>412</v>
      </c>
      <c r="G119" s="17"/>
    </row>
    <row r="120" spans="1:7" ht="16.5">
      <c r="A120" s="30" t="s">
        <v>16</v>
      </c>
      <c r="B120" s="30" t="s">
        <v>158</v>
      </c>
      <c r="C120" s="30" t="s">
        <v>152</v>
      </c>
      <c r="D120" s="31">
        <v>329</v>
      </c>
      <c r="E120" s="31">
        <v>664</v>
      </c>
      <c r="F120" s="31">
        <v>664</v>
      </c>
      <c r="G120" s="17"/>
    </row>
    <row r="121" spans="1:7" ht="16.5">
      <c r="A121" s="30" t="s">
        <v>16</v>
      </c>
      <c r="B121" s="30" t="s">
        <v>158</v>
      </c>
      <c r="C121" s="30" t="s">
        <v>153</v>
      </c>
      <c r="D121" s="31">
        <v>93</v>
      </c>
      <c r="E121" s="31">
        <v>183</v>
      </c>
      <c r="F121" s="31">
        <v>183</v>
      </c>
      <c r="G121" s="17"/>
    </row>
    <row r="122" spans="1:7" ht="16.5">
      <c r="A122" s="30" t="s">
        <v>16</v>
      </c>
      <c r="B122" s="30" t="s">
        <v>158</v>
      </c>
      <c r="C122" s="30" t="s">
        <v>154</v>
      </c>
      <c r="D122" s="31">
        <v>53</v>
      </c>
      <c r="E122" s="31">
        <v>106</v>
      </c>
      <c r="F122" s="31">
        <v>106</v>
      </c>
      <c r="G122" s="17"/>
    </row>
    <row r="123" spans="1:7" ht="16.5">
      <c r="A123" s="30" t="s">
        <v>16</v>
      </c>
      <c r="B123" s="30" t="s">
        <v>158</v>
      </c>
      <c r="C123" s="30" t="s">
        <v>155</v>
      </c>
      <c r="D123" s="31">
        <v>132</v>
      </c>
      <c r="E123" s="31">
        <v>278</v>
      </c>
      <c r="F123" s="31">
        <v>278</v>
      </c>
      <c r="G123" s="17"/>
    </row>
    <row r="124" spans="1:7" ht="16.5">
      <c r="A124" s="30" t="s">
        <v>16</v>
      </c>
      <c r="B124" s="30" t="s">
        <v>158</v>
      </c>
      <c r="C124" s="30" t="s">
        <v>156</v>
      </c>
      <c r="D124" s="31">
        <v>92</v>
      </c>
      <c r="E124" s="31">
        <v>207</v>
      </c>
      <c r="F124" s="31">
        <v>207</v>
      </c>
      <c r="G124" s="17"/>
    </row>
    <row r="125" spans="1:7" ht="16.5">
      <c r="A125" s="30" t="s">
        <v>16</v>
      </c>
      <c r="B125" s="30" t="s">
        <v>158</v>
      </c>
      <c r="C125" s="30" t="s">
        <v>157</v>
      </c>
      <c r="D125" s="31">
        <v>31</v>
      </c>
      <c r="E125" s="31">
        <v>70</v>
      </c>
      <c r="F125" s="31">
        <v>70</v>
      </c>
      <c r="G125" s="17"/>
    </row>
    <row r="126" spans="1:7" ht="16.5">
      <c r="A126" s="25"/>
      <c r="B126" s="25"/>
      <c r="C126" s="21" t="s">
        <v>50</v>
      </c>
      <c r="D126" s="20">
        <f>SUM(D127:D142)</f>
        <v>1874</v>
      </c>
      <c r="E126" s="20">
        <f>SUM(E127:E142)</f>
        <v>3872</v>
      </c>
      <c r="F126" s="20">
        <f>SUM(F127:F142)</f>
        <v>3872</v>
      </c>
      <c r="G126" s="17"/>
    </row>
    <row r="127" spans="1:7" ht="16.5">
      <c r="A127" s="30" t="s">
        <v>16</v>
      </c>
      <c r="B127" s="30" t="s">
        <v>176</v>
      </c>
      <c r="C127" s="30" t="s">
        <v>161</v>
      </c>
      <c r="D127" s="31">
        <v>433</v>
      </c>
      <c r="E127" s="31">
        <v>853</v>
      </c>
      <c r="F127" s="31">
        <v>853</v>
      </c>
      <c r="G127" s="17"/>
    </row>
    <row r="128" spans="1:7" ht="16.5">
      <c r="A128" s="30" t="s">
        <v>16</v>
      </c>
      <c r="B128" s="30" t="s">
        <v>176</v>
      </c>
      <c r="C128" s="30" t="s">
        <v>162</v>
      </c>
      <c r="D128" s="31">
        <v>167</v>
      </c>
      <c r="E128" s="31">
        <v>356</v>
      </c>
      <c r="F128" s="31">
        <v>356</v>
      </c>
      <c r="G128" s="17"/>
    </row>
    <row r="129" spans="1:7" ht="16.5">
      <c r="A129" s="30" t="s">
        <v>16</v>
      </c>
      <c r="B129" s="30" t="s">
        <v>176</v>
      </c>
      <c r="C129" s="30" t="s">
        <v>163</v>
      </c>
      <c r="D129" s="31">
        <v>115</v>
      </c>
      <c r="E129" s="31">
        <v>292</v>
      </c>
      <c r="F129" s="31">
        <v>292</v>
      </c>
      <c r="G129" s="17"/>
    </row>
    <row r="130" spans="1:7" ht="16.5">
      <c r="A130" s="30" t="s">
        <v>16</v>
      </c>
      <c r="B130" s="30" t="s">
        <v>176</v>
      </c>
      <c r="C130" s="30" t="s">
        <v>164</v>
      </c>
      <c r="D130" s="31">
        <v>88</v>
      </c>
      <c r="E130" s="31">
        <v>184</v>
      </c>
      <c r="F130" s="31">
        <v>184</v>
      </c>
      <c r="G130" s="17"/>
    </row>
    <row r="131" spans="1:7" ht="16.5">
      <c r="A131" s="30" t="s">
        <v>16</v>
      </c>
      <c r="B131" s="30" t="s">
        <v>176</v>
      </c>
      <c r="C131" s="30" t="s">
        <v>165</v>
      </c>
      <c r="D131" s="31">
        <v>23</v>
      </c>
      <c r="E131" s="31">
        <v>42</v>
      </c>
      <c r="F131" s="31">
        <v>42</v>
      </c>
      <c r="G131" s="17"/>
    </row>
    <row r="132" spans="1:7" ht="16.5">
      <c r="A132" s="30" t="s">
        <v>16</v>
      </c>
      <c r="B132" s="30" t="s">
        <v>176</v>
      </c>
      <c r="C132" s="30" t="s">
        <v>166</v>
      </c>
      <c r="D132" s="31">
        <v>85</v>
      </c>
      <c r="E132" s="31">
        <v>173</v>
      </c>
      <c r="F132" s="31">
        <v>173</v>
      </c>
      <c r="G132" s="17"/>
    </row>
    <row r="133" spans="1:7" ht="16.5">
      <c r="A133" s="30" t="s">
        <v>16</v>
      </c>
      <c r="B133" s="30" t="s">
        <v>176</v>
      </c>
      <c r="C133" s="30" t="s">
        <v>167</v>
      </c>
      <c r="D133" s="31">
        <v>59</v>
      </c>
      <c r="E133" s="31">
        <v>133</v>
      </c>
      <c r="F133" s="31">
        <v>133</v>
      </c>
      <c r="G133" s="17"/>
    </row>
    <row r="134" spans="1:7" ht="16.5">
      <c r="A134" s="30" t="s">
        <v>16</v>
      </c>
      <c r="B134" s="30" t="s">
        <v>176</v>
      </c>
      <c r="C134" s="30" t="s">
        <v>12</v>
      </c>
      <c r="D134" s="31">
        <v>86</v>
      </c>
      <c r="E134" s="31">
        <v>202</v>
      </c>
      <c r="F134" s="31">
        <v>202</v>
      </c>
      <c r="G134" s="17"/>
    </row>
    <row r="135" spans="1:7" ht="16.5">
      <c r="A135" s="30" t="s">
        <v>16</v>
      </c>
      <c r="B135" s="30" t="s">
        <v>176</v>
      </c>
      <c r="C135" s="30" t="s">
        <v>168</v>
      </c>
      <c r="D135" s="31">
        <v>103</v>
      </c>
      <c r="E135" s="31">
        <v>230</v>
      </c>
      <c r="F135" s="31">
        <v>230</v>
      </c>
      <c r="G135" s="17"/>
    </row>
    <row r="136" spans="1:7" ht="16.5">
      <c r="A136" s="30" t="s">
        <v>16</v>
      </c>
      <c r="B136" s="30" t="s">
        <v>176</v>
      </c>
      <c r="C136" s="30" t="s">
        <v>169</v>
      </c>
      <c r="D136" s="31">
        <v>102</v>
      </c>
      <c r="E136" s="31">
        <v>195</v>
      </c>
      <c r="F136" s="31">
        <v>195</v>
      </c>
      <c r="G136" s="17"/>
    </row>
    <row r="137" spans="1:7" ht="16.5">
      <c r="A137" s="30" t="s">
        <v>16</v>
      </c>
      <c r="B137" s="30" t="s">
        <v>176</v>
      </c>
      <c r="C137" s="30" t="s">
        <v>170</v>
      </c>
      <c r="D137" s="31">
        <v>111</v>
      </c>
      <c r="E137" s="31">
        <v>203</v>
      </c>
      <c r="F137" s="31">
        <v>203</v>
      </c>
      <c r="G137" s="17"/>
    </row>
    <row r="138" spans="1:7" ht="16.5">
      <c r="A138" s="30" t="s">
        <v>16</v>
      </c>
      <c r="B138" s="30" t="s">
        <v>176</v>
      </c>
      <c r="C138" s="30" t="s">
        <v>171</v>
      </c>
      <c r="D138" s="31">
        <v>111</v>
      </c>
      <c r="E138" s="31">
        <v>241</v>
      </c>
      <c r="F138" s="31">
        <v>241</v>
      </c>
      <c r="G138" s="17"/>
    </row>
    <row r="139" spans="1:7" ht="16.5">
      <c r="A139" s="30" t="s">
        <v>16</v>
      </c>
      <c r="B139" s="30" t="s">
        <v>176</v>
      </c>
      <c r="C139" s="30" t="s">
        <v>172</v>
      </c>
      <c r="D139" s="31">
        <v>109</v>
      </c>
      <c r="E139" s="31">
        <v>221</v>
      </c>
      <c r="F139" s="31">
        <v>221</v>
      </c>
      <c r="G139" s="17"/>
    </row>
    <row r="140" spans="1:7" ht="16.5">
      <c r="A140" s="30" t="s">
        <v>16</v>
      </c>
      <c r="B140" s="30" t="s">
        <v>176</v>
      </c>
      <c r="C140" s="30" t="s">
        <v>173</v>
      </c>
      <c r="D140" s="31">
        <v>101</v>
      </c>
      <c r="E140" s="31">
        <v>191</v>
      </c>
      <c r="F140" s="31">
        <v>191</v>
      </c>
      <c r="G140" s="17"/>
    </row>
    <row r="141" spans="1:7" ht="16.5">
      <c r="A141" s="30" t="s">
        <v>16</v>
      </c>
      <c r="B141" s="30" t="s">
        <v>176</v>
      </c>
      <c r="C141" s="30" t="s">
        <v>174</v>
      </c>
      <c r="D141" s="31">
        <v>128</v>
      </c>
      <c r="E141" s="31">
        <v>261</v>
      </c>
      <c r="F141" s="31">
        <v>261</v>
      </c>
      <c r="G141" s="17"/>
    </row>
    <row r="142" spans="1:7" ht="16.5">
      <c r="A142" s="30" t="s">
        <v>16</v>
      </c>
      <c r="B142" s="30" t="s">
        <v>176</v>
      </c>
      <c r="C142" s="30" t="s">
        <v>175</v>
      </c>
      <c r="D142" s="31">
        <v>53</v>
      </c>
      <c r="E142" s="31">
        <v>95</v>
      </c>
      <c r="F142" s="31">
        <v>95</v>
      </c>
      <c r="G142" s="17"/>
    </row>
    <row r="143" spans="1:7" ht="16.5">
      <c r="A143" s="21"/>
      <c r="B143" s="21"/>
      <c r="C143" s="21" t="s">
        <v>50</v>
      </c>
      <c r="D143" s="20">
        <f>SUM(D144:D155)</f>
        <v>1993</v>
      </c>
      <c r="E143" s="20">
        <f>SUM(E144:E155)</f>
        <v>4116</v>
      </c>
      <c r="F143" s="20">
        <f>SUM(F144:F155)</f>
        <v>4116</v>
      </c>
      <c r="G143" s="17"/>
    </row>
    <row r="144" spans="1:7" ht="16.5">
      <c r="A144" s="30" t="s">
        <v>16</v>
      </c>
      <c r="B144" s="30" t="s">
        <v>189</v>
      </c>
      <c r="C144" s="30" t="s">
        <v>179</v>
      </c>
      <c r="D144" s="31">
        <v>131</v>
      </c>
      <c r="E144" s="31">
        <v>294</v>
      </c>
      <c r="F144" s="31">
        <v>294</v>
      </c>
      <c r="G144" s="17"/>
    </row>
    <row r="145" spans="1:7" ht="16.5">
      <c r="A145" s="30" t="s">
        <v>16</v>
      </c>
      <c r="B145" s="30" t="s">
        <v>189</v>
      </c>
      <c r="C145" s="30" t="s">
        <v>180</v>
      </c>
      <c r="D145" s="31">
        <v>454</v>
      </c>
      <c r="E145" s="31">
        <v>966</v>
      </c>
      <c r="F145" s="31">
        <v>966</v>
      </c>
      <c r="G145" s="17"/>
    </row>
    <row r="146" spans="1:7" ht="16.5">
      <c r="A146" s="30" t="s">
        <v>16</v>
      </c>
      <c r="B146" s="30" t="s">
        <v>189</v>
      </c>
      <c r="C146" s="30" t="s">
        <v>181</v>
      </c>
      <c r="D146" s="31">
        <v>120</v>
      </c>
      <c r="E146" s="31">
        <v>262</v>
      </c>
      <c r="F146" s="31">
        <v>262</v>
      </c>
      <c r="G146" s="17"/>
    </row>
    <row r="147" spans="1:7" ht="16.5">
      <c r="A147" s="30" t="s">
        <v>16</v>
      </c>
      <c r="B147" s="30" t="s">
        <v>189</v>
      </c>
      <c r="C147" s="30" t="s">
        <v>182</v>
      </c>
      <c r="D147" s="31">
        <v>65</v>
      </c>
      <c r="E147" s="31">
        <v>132</v>
      </c>
      <c r="F147" s="31">
        <v>132</v>
      </c>
      <c r="G147" s="17"/>
    </row>
    <row r="148" spans="1:7" ht="16.5">
      <c r="A148" s="30" t="s">
        <v>16</v>
      </c>
      <c r="B148" s="30" t="s">
        <v>189</v>
      </c>
      <c r="C148" s="30" t="s">
        <v>183</v>
      </c>
      <c r="D148" s="31">
        <v>126</v>
      </c>
      <c r="E148" s="31">
        <v>250</v>
      </c>
      <c r="F148" s="31">
        <v>250</v>
      </c>
      <c r="G148" s="17"/>
    </row>
    <row r="149" spans="1:7" ht="16.5">
      <c r="A149" s="30" t="s">
        <v>16</v>
      </c>
      <c r="B149" s="30" t="s">
        <v>189</v>
      </c>
      <c r="C149" s="30" t="s">
        <v>184</v>
      </c>
      <c r="D149" s="31">
        <v>85</v>
      </c>
      <c r="E149" s="31">
        <v>175</v>
      </c>
      <c r="F149" s="31">
        <v>175</v>
      </c>
      <c r="G149" s="17"/>
    </row>
    <row r="150" spans="1:7" ht="16.5">
      <c r="A150" s="30" t="s">
        <v>16</v>
      </c>
      <c r="B150" s="30" t="s">
        <v>189</v>
      </c>
      <c r="C150" s="30" t="s">
        <v>185</v>
      </c>
      <c r="D150" s="31">
        <v>148</v>
      </c>
      <c r="E150" s="31">
        <v>313</v>
      </c>
      <c r="F150" s="31">
        <v>313</v>
      </c>
      <c r="G150" s="17"/>
    </row>
    <row r="151" spans="1:7" ht="16.5">
      <c r="A151" s="30" t="s">
        <v>16</v>
      </c>
      <c r="B151" s="30" t="s">
        <v>189</v>
      </c>
      <c r="C151" s="30" t="s">
        <v>112</v>
      </c>
      <c r="D151" s="31">
        <v>162</v>
      </c>
      <c r="E151" s="31">
        <v>357</v>
      </c>
      <c r="F151" s="31">
        <v>357</v>
      </c>
      <c r="G151" s="17"/>
    </row>
    <row r="152" spans="1:7" ht="16.5">
      <c r="A152" s="30" t="s">
        <v>16</v>
      </c>
      <c r="B152" s="30" t="s">
        <v>189</v>
      </c>
      <c r="C152" s="30" t="s">
        <v>186</v>
      </c>
      <c r="D152" s="31">
        <v>42</v>
      </c>
      <c r="E152" s="31">
        <v>78</v>
      </c>
      <c r="F152" s="31">
        <v>78</v>
      </c>
      <c r="G152" s="17"/>
    </row>
    <row r="153" spans="1:7" ht="16.5">
      <c r="A153" s="30" t="s">
        <v>16</v>
      </c>
      <c r="B153" s="30" t="s">
        <v>189</v>
      </c>
      <c r="C153" s="30" t="s">
        <v>75</v>
      </c>
      <c r="D153" s="31">
        <v>84</v>
      </c>
      <c r="E153" s="31">
        <v>174</v>
      </c>
      <c r="F153" s="31">
        <v>174</v>
      </c>
      <c r="G153" s="17"/>
    </row>
    <row r="154" spans="1:7" ht="16.5">
      <c r="A154" s="30" t="s">
        <v>16</v>
      </c>
      <c r="B154" s="30" t="s">
        <v>189</v>
      </c>
      <c r="C154" s="30" t="s">
        <v>187</v>
      </c>
      <c r="D154" s="31">
        <v>140</v>
      </c>
      <c r="E154" s="31">
        <v>301</v>
      </c>
      <c r="F154" s="31">
        <v>301</v>
      </c>
      <c r="G154" s="17"/>
    </row>
    <row r="155" spans="1:7" ht="16.5">
      <c r="A155" s="30" t="s">
        <v>16</v>
      </c>
      <c r="B155" s="30" t="s">
        <v>189</v>
      </c>
      <c r="C155" s="30" t="s">
        <v>188</v>
      </c>
      <c r="D155" s="31">
        <v>436</v>
      </c>
      <c r="E155" s="31">
        <v>814</v>
      </c>
      <c r="F155" s="31">
        <v>814</v>
      </c>
      <c r="G155" s="17"/>
    </row>
    <row r="156" spans="1:7" ht="16.5">
      <c r="A156" s="22"/>
      <c r="B156" s="22"/>
      <c r="C156" s="28"/>
      <c r="D156" s="28"/>
      <c r="E156" s="28"/>
      <c r="F156" s="28"/>
    </row>
    <row r="157" spans="1:7" ht="16.5">
      <c r="A157" s="22"/>
      <c r="B157" s="22"/>
      <c r="C157" s="28"/>
      <c r="D157" s="28"/>
      <c r="E157" s="28"/>
      <c r="F157" s="28"/>
    </row>
    <row r="158" spans="1:7" ht="16.5">
      <c r="A158" s="22"/>
      <c r="B158" s="22"/>
      <c r="C158" s="28"/>
      <c r="D158" s="28"/>
      <c r="E158" s="28"/>
      <c r="F158" s="28"/>
    </row>
    <row r="159" spans="1:7" ht="16.5">
      <c r="A159" s="22"/>
      <c r="B159" s="22"/>
      <c r="C159" s="28"/>
      <c r="D159" s="28"/>
      <c r="E159" s="28"/>
      <c r="F159" s="28"/>
    </row>
    <row r="160" spans="1:7" ht="16.5">
      <c r="A160" s="22"/>
      <c r="B160" s="22"/>
      <c r="C160" s="28"/>
      <c r="D160" s="28"/>
      <c r="E160" s="28"/>
      <c r="F160" s="28"/>
    </row>
    <row r="161" spans="1:6" ht="16.5">
      <c r="A161" s="22"/>
      <c r="B161" s="22"/>
      <c r="C161" s="28"/>
      <c r="D161" s="28"/>
      <c r="E161" s="28"/>
      <c r="F161" s="28"/>
    </row>
    <row r="162" spans="1:6" ht="16.5">
      <c r="C162" s="28"/>
      <c r="D162" s="28"/>
      <c r="E162" s="28"/>
      <c r="F162" s="28"/>
    </row>
    <row r="163" spans="1:6" ht="16.5">
      <c r="C163" s="28"/>
      <c r="D163" s="28"/>
      <c r="E163" s="28"/>
      <c r="F163" s="28"/>
    </row>
    <row r="164" spans="1:6" ht="16.5">
      <c r="C164" s="28"/>
      <c r="D164" s="28"/>
      <c r="E164" s="28"/>
      <c r="F164" s="28"/>
    </row>
    <row r="165" spans="1:6" ht="16.5">
      <c r="C165" s="28"/>
      <c r="D165" s="28"/>
      <c r="E165" s="28"/>
      <c r="F165" s="28"/>
    </row>
    <row r="166" spans="1:6" ht="16.5">
      <c r="C166" s="28"/>
      <c r="D166" s="28"/>
      <c r="E166" s="28"/>
      <c r="F166" s="28"/>
    </row>
    <row r="167" spans="1:6" ht="16.5">
      <c r="C167" s="28"/>
      <c r="D167" s="28"/>
      <c r="E167" s="28"/>
      <c r="F167" s="28"/>
    </row>
    <row r="168" spans="1:6" ht="16.5">
      <c r="C168" s="28"/>
      <c r="D168" s="28"/>
      <c r="E168" s="28"/>
      <c r="F168" s="28"/>
    </row>
    <row r="169" spans="1:6" ht="16.5">
      <c r="C169" s="28"/>
      <c r="D169" s="28"/>
      <c r="E169" s="28"/>
      <c r="F169" s="28"/>
    </row>
    <row r="170" spans="1:6" ht="16.5">
      <c r="C170" s="28"/>
      <c r="D170" s="28"/>
      <c r="E170" s="28"/>
      <c r="F170" s="28"/>
    </row>
    <row r="171" spans="1:6" ht="16.5">
      <c r="C171" s="28"/>
      <c r="D171" s="28"/>
      <c r="E171" s="28"/>
      <c r="F171" s="28"/>
    </row>
    <row r="172" spans="1:6" ht="16.5">
      <c r="C172" s="28"/>
      <c r="D172" s="28"/>
      <c r="E172" s="28"/>
      <c r="F172" s="28"/>
    </row>
    <row r="173" spans="1:6" ht="16.5">
      <c r="C173" s="28"/>
      <c r="D173" s="28"/>
      <c r="E173" s="28"/>
      <c r="F173" s="28"/>
    </row>
    <row r="174" spans="1:6" ht="16.5">
      <c r="C174" s="28"/>
      <c r="D174" s="28"/>
      <c r="E174" s="28"/>
      <c r="F174" s="28"/>
    </row>
    <row r="175" spans="1:6" ht="16.5">
      <c r="C175" s="28"/>
      <c r="D175" s="28"/>
      <c r="E175" s="28"/>
      <c r="F175" s="28"/>
    </row>
    <row r="176" spans="1:6" ht="16.5">
      <c r="C176" s="28"/>
      <c r="D176" s="28"/>
      <c r="E176" s="28"/>
      <c r="F176" s="28"/>
    </row>
    <row r="177" spans="3:6" ht="16.5">
      <c r="C177" s="28"/>
      <c r="D177" s="28"/>
      <c r="E177" s="28"/>
      <c r="F177" s="28"/>
    </row>
  </sheetData>
  <mergeCells count="1">
    <mergeCell ref="A1:E1"/>
  </mergeCells>
  <phoneticPr fontId="2" type="noConversion"/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474"/>
  <sheetViews>
    <sheetView workbookViewId="0">
      <selection activeCell="K3" sqref="K3"/>
    </sheetView>
  </sheetViews>
  <sheetFormatPr defaultRowHeight="13.5" outlineLevelCol="1"/>
  <cols>
    <col min="1" max="1" width="8.88671875" style="60"/>
    <col min="2" max="2" width="2.6640625" style="60" customWidth="1" outlineLevel="1"/>
    <col min="3" max="3" width="8.88671875" style="60"/>
    <col min="4" max="4" width="0" style="60" hidden="1" customWidth="1"/>
    <col min="5" max="7" width="9" style="60" bestFit="1" customWidth="1"/>
    <col min="8" max="8" width="9" style="60" customWidth="1"/>
    <col min="9" max="9" width="8.88671875" style="60"/>
    <col min="10" max="10" width="9" style="60" bestFit="1" customWidth="1"/>
    <col min="11" max="12" width="9.77734375" style="60" bestFit="1" customWidth="1"/>
    <col min="13" max="16" width="8.88671875" style="60"/>
    <col min="17" max="17" width="20.77734375" style="190" bestFit="1" customWidth="1"/>
    <col min="18" max="18" width="8.88671875" style="168"/>
    <col min="19" max="16384" width="8.88671875" style="165"/>
  </cols>
  <sheetData>
    <row r="1" spans="1:20" ht="13.5" customHeight="1">
      <c r="A1" s="300" t="s">
        <v>540</v>
      </c>
      <c r="B1" s="300"/>
      <c r="C1" s="300"/>
      <c r="D1" s="300"/>
      <c r="E1" s="300"/>
      <c r="F1" s="300"/>
      <c r="G1" s="300"/>
      <c r="H1" s="38"/>
      <c r="I1" s="300" t="s">
        <v>547</v>
      </c>
      <c r="J1" s="300"/>
      <c r="K1" s="300"/>
      <c r="L1" s="300"/>
      <c r="M1" s="146"/>
      <c r="N1" s="149"/>
      <c r="O1" s="299" t="s">
        <v>548</v>
      </c>
      <c r="P1" s="300"/>
      <c r="Q1" s="300"/>
    </row>
    <row r="2" spans="1:20">
      <c r="A2" s="155" t="s">
        <v>544</v>
      </c>
      <c r="B2" s="156"/>
      <c r="C2" s="157"/>
      <c r="D2" s="70" t="s">
        <v>541</v>
      </c>
      <c r="E2" s="70" t="s">
        <v>0</v>
      </c>
      <c r="F2" s="70" t="s">
        <v>542</v>
      </c>
      <c r="G2" s="70" t="s">
        <v>543</v>
      </c>
      <c r="H2" s="185"/>
      <c r="I2" s="70" t="s">
        <v>544</v>
      </c>
      <c r="J2" s="70" t="s">
        <v>541</v>
      </c>
      <c r="K2" s="70" t="s">
        <v>545</v>
      </c>
      <c r="L2" s="70" t="s">
        <v>546</v>
      </c>
      <c r="M2" s="151" t="s">
        <v>199</v>
      </c>
      <c r="N2" s="148"/>
      <c r="O2" s="70" t="s">
        <v>544</v>
      </c>
      <c r="P2" s="70" t="s">
        <v>0</v>
      </c>
      <c r="Q2" s="179" t="s">
        <v>9</v>
      </c>
    </row>
    <row r="3" spans="1:20" s="168" customFormat="1">
      <c r="A3" s="298" t="s">
        <v>30</v>
      </c>
      <c r="B3" s="76">
        <v>1</v>
      </c>
      <c r="C3" s="90" t="s">
        <v>17</v>
      </c>
      <c r="D3" s="179"/>
      <c r="E3" s="68">
        <f>SUM(E4:E16)</f>
        <v>13409</v>
      </c>
      <c r="F3" s="68">
        <f>SUM(F4:F16)</f>
        <v>6565</v>
      </c>
      <c r="G3" s="68">
        <f>SUM(G4:G16)</f>
        <v>6844</v>
      </c>
      <c r="H3" s="69"/>
      <c r="I3" s="57" t="s">
        <v>17</v>
      </c>
      <c r="J3" s="71">
        <v>5402</v>
      </c>
      <c r="K3" s="71">
        <v>13193</v>
      </c>
      <c r="L3" s="71">
        <v>13193</v>
      </c>
      <c r="M3" s="152">
        <f>L3/E3</f>
        <v>0.98389141621299125</v>
      </c>
      <c r="N3" s="147"/>
      <c r="O3" s="90" t="s">
        <v>17</v>
      </c>
      <c r="P3" s="68">
        <f>SUM(P4:P16)</f>
        <v>13193</v>
      </c>
      <c r="Q3" s="83">
        <f>ROUND(E3*M3,0)</f>
        <v>13193</v>
      </c>
      <c r="R3" s="168" t="b">
        <f>P3=Q3</f>
        <v>1</v>
      </c>
      <c r="T3" s="168" t="b">
        <f>L3=Q3</f>
        <v>1</v>
      </c>
    </row>
    <row r="4" spans="1:20" ht="13.5" customHeight="1">
      <c r="A4" s="298"/>
      <c r="B4" s="77">
        <v>2</v>
      </c>
      <c r="C4" s="59" t="s">
        <v>244</v>
      </c>
      <c r="D4" s="171">
        <v>457</v>
      </c>
      <c r="E4" s="171">
        <f>SUM(F4:G4)</f>
        <v>708</v>
      </c>
      <c r="F4" s="171">
        <v>362</v>
      </c>
      <c r="G4" s="171">
        <v>346</v>
      </c>
      <c r="H4" s="78"/>
      <c r="I4" s="70"/>
      <c r="J4" s="70"/>
      <c r="K4" s="70"/>
      <c r="L4" s="70"/>
      <c r="M4" s="154">
        <f>M3</f>
        <v>0.98389141621299125</v>
      </c>
      <c r="O4" s="59" t="s">
        <v>244</v>
      </c>
      <c r="P4" s="171">
        <f>ROUNDDOWN(E4*M4,0)</f>
        <v>696</v>
      </c>
      <c r="Q4" s="83"/>
    </row>
    <row r="5" spans="1:20" ht="13.5" customHeight="1">
      <c r="A5" s="298"/>
      <c r="B5" s="77">
        <v>2</v>
      </c>
      <c r="C5" s="59" t="s">
        <v>245</v>
      </c>
      <c r="D5" s="171">
        <v>546</v>
      </c>
      <c r="E5" s="171">
        <f t="shared" ref="E5:E68" si="0">SUM(F5:G5)</f>
        <v>1150</v>
      </c>
      <c r="F5" s="171">
        <v>554</v>
      </c>
      <c r="G5" s="171">
        <v>596</v>
      </c>
      <c r="H5" s="78"/>
      <c r="I5" s="70"/>
      <c r="J5" s="70"/>
      <c r="K5" s="70"/>
      <c r="L5" s="70"/>
      <c r="M5" s="154">
        <f t="shared" ref="M5:M16" si="1">M4</f>
        <v>0.98389141621299125</v>
      </c>
      <c r="O5" s="59" t="s">
        <v>245</v>
      </c>
      <c r="P5" s="171">
        <f>ROUNDDOWN(E5*M5,0)</f>
        <v>1131</v>
      </c>
      <c r="Q5" s="83"/>
    </row>
    <row r="6" spans="1:20" ht="13.5" customHeight="1">
      <c r="A6" s="298"/>
      <c r="B6" s="77">
        <v>2</v>
      </c>
      <c r="C6" s="59" t="s">
        <v>246</v>
      </c>
      <c r="D6" s="171">
        <v>204</v>
      </c>
      <c r="E6" s="171">
        <f t="shared" si="0"/>
        <v>391</v>
      </c>
      <c r="F6" s="171">
        <v>197</v>
      </c>
      <c r="G6" s="171">
        <v>194</v>
      </c>
      <c r="H6" s="78"/>
      <c r="I6" s="70"/>
      <c r="J6" s="70"/>
      <c r="K6" s="70"/>
      <c r="L6" s="70"/>
      <c r="M6" s="154">
        <f t="shared" si="1"/>
        <v>0.98389141621299125</v>
      </c>
      <c r="O6" s="59" t="s">
        <v>246</v>
      </c>
      <c r="P6" s="171">
        <f>ROUNDDOWN(E6*M6,0)</f>
        <v>384</v>
      </c>
      <c r="Q6" s="83"/>
    </row>
    <row r="7" spans="1:20" ht="13.5" customHeight="1">
      <c r="A7" s="298"/>
      <c r="B7" s="77">
        <v>2</v>
      </c>
      <c r="C7" s="59" t="s">
        <v>247</v>
      </c>
      <c r="D7" s="171">
        <v>341</v>
      </c>
      <c r="E7" s="171">
        <f t="shared" si="0"/>
        <v>766</v>
      </c>
      <c r="F7" s="171">
        <v>374</v>
      </c>
      <c r="G7" s="171">
        <v>392</v>
      </c>
      <c r="H7" s="78"/>
      <c r="I7" s="70"/>
      <c r="J7" s="70"/>
      <c r="K7" s="70"/>
      <c r="L7" s="70"/>
      <c r="M7" s="154">
        <f t="shared" si="1"/>
        <v>0.98389141621299125</v>
      </c>
      <c r="O7" s="59" t="s">
        <v>247</v>
      </c>
      <c r="P7" s="171">
        <f t="shared" ref="P7:P62" si="2">ROUND(E7*M7,0)</f>
        <v>754</v>
      </c>
      <c r="Q7" s="83"/>
    </row>
    <row r="8" spans="1:20" ht="13.5" customHeight="1">
      <c r="A8" s="298"/>
      <c r="B8" s="77">
        <v>2</v>
      </c>
      <c r="C8" s="59" t="s">
        <v>248</v>
      </c>
      <c r="D8" s="171">
        <v>560</v>
      </c>
      <c r="E8" s="171">
        <f t="shared" si="0"/>
        <v>1659</v>
      </c>
      <c r="F8" s="171">
        <v>784</v>
      </c>
      <c r="G8" s="171">
        <v>875</v>
      </c>
      <c r="H8" s="78"/>
      <c r="I8" s="70"/>
      <c r="J8" s="70"/>
      <c r="K8" s="70"/>
      <c r="L8" s="70"/>
      <c r="M8" s="154">
        <f t="shared" si="1"/>
        <v>0.98389141621299125</v>
      </c>
      <c r="O8" s="59" t="s">
        <v>248</v>
      </c>
      <c r="P8" s="171">
        <f t="shared" si="2"/>
        <v>1632</v>
      </c>
      <c r="Q8" s="83"/>
    </row>
    <row r="9" spans="1:20" ht="13.5" customHeight="1">
      <c r="A9" s="298"/>
      <c r="B9" s="77">
        <v>2</v>
      </c>
      <c r="C9" s="59" t="s">
        <v>249</v>
      </c>
      <c r="D9" s="171">
        <v>239</v>
      </c>
      <c r="E9" s="171">
        <f t="shared" si="0"/>
        <v>510</v>
      </c>
      <c r="F9" s="171">
        <v>263</v>
      </c>
      <c r="G9" s="171">
        <v>247</v>
      </c>
      <c r="H9" s="78"/>
      <c r="I9" s="70"/>
      <c r="J9" s="70"/>
      <c r="K9" s="70"/>
      <c r="L9" s="70"/>
      <c r="M9" s="154">
        <f t="shared" si="1"/>
        <v>0.98389141621299125</v>
      </c>
      <c r="O9" s="59" t="s">
        <v>249</v>
      </c>
      <c r="P9" s="171">
        <f t="shared" si="2"/>
        <v>502</v>
      </c>
      <c r="Q9" s="83"/>
    </row>
    <row r="10" spans="1:20" ht="13.5" customHeight="1">
      <c r="A10" s="298"/>
      <c r="B10" s="77">
        <v>2</v>
      </c>
      <c r="C10" s="59" t="s">
        <v>250</v>
      </c>
      <c r="D10" s="171">
        <v>337</v>
      </c>
      <c r="E10" s="171">
        <f t="shared" si="0"/>
        <v>833</v>
      </c>
      <c r="F10" s="171">
        <v>415</v>
      </c>
      <c r="G10" s="171">
        <v>418</v>
      </c>
      <c r="H10" s="78"/>
      <c r="I10" s="70"/>
      <c r="J10" s="70"/>
      <c r="K10" s="70"/>
      <c r="L10" s="70"/>
      <c r="M10" s="154">
        <f t="shared" si="1"/>
        <v>0.98389141621299125</v>
      </c>
      <c r="O10" s="59" t="s">
        <v>250</v>
      </c>
      <c r="P10" s="171">
        <f t="shared" si="2"/>
        <v>820</v>
      </c>
      <c r="Q10" s="83"/>
    </row>
    <row r="11" spans="1:20" ht="13.5" customHeight="1">
      <c r="A11" s="298"/>
      <c r="B11" s="77">
        <v>2</v>
      </c>
      <c r="C11" s="59" t="s">
        <v>251</v>
      </c>
      <c r="D11" s="171">
        <v>526</v>
      </c>
      <c r="E11" s="171">
        <f t="shared" si="0"/>
        <v>1143</v>
      </c>
      <c r="F11" s="171">
        <v>589</v>
      </c>
      <c r="G11" s="171">
        <v>554</v>
      </c>
      <c r="H11" s="78"/>
      <c r="I11" s="70"/>
      <c r="J11" s="70"/>
      <c r="K11" s="70"/>
      <c r="L11" s="70"/>
      <c r="M11" s="154">
        <f t="shared" si="1"/>
        <v>0.98389141621299125</v>
      </c>
      <c r="O11" s="59" t="s">
        <v>251</v>
      </c>
      <c r="P11" s="171">
        <f t="shared" si="2"/>
        <v>1125</v>
      </c>
      <c r="Q11" s="83"/>
    </row>
    <row r="12" spans="1:20" ht="13.5" customHeight="1">
      <c r="A12" s="298"/>
      <c r="B12" s="77">
        <v>2</v>
      </c>
      <c r="C12" s="59" t="s">
        <v>252</v>
      </c>
      <c r="D12" s="171">
        <v>302</v>
      </c>
      <c r="E12" s="171">
        <f t="shared" si="0"/>
        <v>680</v>
      </c>
      <c r="F12" s="171">
        <v>322</v>
      </c>
      <c r="G12" s="171">
        <v>358</v>
      </c>
      <c r="H12" s="78"/>
      <c r="I12" s="70"/>
      <c r="J12" s="70"/>
      <c r="K12" s="70"/>
      <c r="L12" s="70"/>
      <c r="M12" s="154">
        <f t="shared" si="1"/>
        <v>0.98389141621299125</v>
      </c>
      <c r="O12" s="59" t="s">
        <v>252</v>
      </c>
      <c r="P12" s="171">
        <f t="shared" si="2"/>
        <v>669</v>
      </c>
      <c r="Q12" s="83"/>
    </row>
    <row r="13" spans="1:20" ht="13.5" customHeight="1">
      <c r="A13" s="298"/>
      <c r="B13" s="77">
        <v>2</v>
      </c>
      <c r="C13" s="59" t="s">
        <v>253</v>
      </c>
      <c r="D13" s="171">
        <v>926</v>
      </c>
      <c r="E13" s="171">
        <f t="shared" si="0"/>
        <v>2323</v>
      </c>
      <c r="F13" s="171">
        <v>1136</v>
      </c>
      <c r="G13" s="171">
        <v>1187</v>
      </c>
      <c r="H13" s="78"/>
      <c r="I13" s="70"/>
      <c r="J13" s="70"/>
      <c r="K13" s="70"/>
      <c r="L13" s="70"/>
      <c r="M13" s="154">
        <f t="shared" si="1"/>
        <v>0.98389141621299125</v>
      </c>
      <c r="O13" s="59" t="s">
        <v>253</v>
      </c>
      <c r="P13" s="171">
        <f t="shared" si="2"/>
        <v>2286</v>
      </c>
      <c r="Q13" s="83"/>
    </row>
    <row r="14" spans="1:20" ht="13.5" customHeight="1">
      <c r="A14" s="298"/>
      <c r="B14" s="77">
        <v>2</v>
      </c>
      <c r="C14" s="59" t="s">
        <v>254</v>
      </c>
      <c r="D14" s="171">
        <v>279</v>
      </c>
      <c r="E14" s="171">
        <f t="shared" si="0"/>
        <v>664</v>
      </c>
      <c r="F14" s="171">
        <v>339</v>
      </c>
      <c r="G14" s="171">
        <v>325</v>
      </c>
      <c r="H14" s="78"/>
      <c r="I14" s="70"/>
      <c r="J14" s="70"/>
      <c r="K14" s="70"/>
      <c r="L14" s="70"/>
      <c r="M14" s="154">
        <f t="shared" si="1"/>
        <v>0.98389141621299125</v>
      </c>
      <c r="O14" s="59" t="s">
        <v>254</v>
      </c>
      <c r="P14" s="171">
        <f t="shared" si="2"/>
        <v>653</v>
      </c>
      <c r="Q14" s="83"/>
    </row>
    <row r="15" spans="1:20">
      <c r="A15" s="298"/>
      <c r="B15" s="77">
        <v>2</v>
      </c>
      <c r="C15" s="59" t="s">
        <v>255</v>
      </c>
      <c r="D15" s="171">
        <v>411</v>
      </c>
      <c r="E15" s="171">
        <f t="shared" si="0"/>
        <v>1252</v>
      </c>
      <c r="F15" s="171">
        <v>607</v>
      </c>
      <c r="G15" s="171">
        <v>645</v>
      </c>
      <c r="H15" s="78"/>
      <c r="I15" s="70"/>
      <c r="J15" s="70"/>
      <c r="K15" s="70"/>
      <c r="L15" s="70"/>
      <c r="M15" s="154">
        <f t="shared" si="1"/>
        <v>0.98389141621299125</v>
      </c>
      <c r="O15" s="59" t="s">
        <v>255</v>
      </c>
      <c r="P15" s="171">
        <f t="shared" si="2"/>
        <v>1232</v>
      </c>
      <c r="Q15" s="83"/>
    </row>
    <row r="16" spans="1:20">
      <c r="A16" s="298"/>
      <c r="B16" s="77">
        <v>2</v>
      </c>
      <c r="C16" s="59" t="s">
        <v>256</v>
      </c>
      <c r="D16" s="171">
        <v>395</v>
      </c>
      <c r="E16" s="171">
        <f t="shared" si="0"/>
        <v>1330</v>
      </c>
      <c r="F16" s="171">
        <v>623</v>
      </c>
      <c r="G16" s="171">
        <v>707</v>
      </c>
      <c r="H16" s="78"/>
      <c r="I16" s="70"/>
      <c r="J16" s="70"/>
      <c r="K16" s="70"/>
      <c r="L16" s="70"/>
      <c r="M16" s="154">
        <f t="shared" si="1"/>
        <v>0.98389141621299125</v>
      </c>
      <c r="O16" s="59" t="s">
        <v>256</v>
      </c>
      <c r="P16" s="171">
        <f t="shared" si="2"/>
        <v>1309</v>
      </c>
      <c r="Q16" s="83"/>
    </row>
    <row r="17" spans="1:20" s="168" customFormat="1">
      <c r="A17" s="298"/>
      <c r="B17" s="76">
        <v>1</v>
      </c>
      <c r="C17" s="134" t="s">
        <v>18</v>
      </c>
      <c r="D17" s="179"/>
      <c r="E17" s="68">
        <f>SUM(E18:E21)</f>
        <v>3216</v>
      </c>
      <c r="F17" s="68">
        <f>SUM(F18:F21)</f>
        <v>1625</v>
      </c>
      <c r="G17" s="68">
        <f>SUM(G18:G21)</f>
        <v>1591</v>
      </c>
      <c r="H17" s="69"/>
      <c r="I17" s="57" t="s">
        <v>18</v>
      </c>
      <c r="J17" s="71">
        <v>1513</v>
      </c>
      <c r="K17" s="71">
        <v>3149</v>
      </c>
      <c r="L17" s="71">
        <v>3149</v>
      </c>
      <c r="M17" s="152">
        <f>L17/E17</f>
        <v>0.97916666666666663</v>
      </c>
      <c r="N17" s="147"/>
      <c r="O17" s="134" t="s">
        <v>18</v>
      </c>
      <c r="P17" s="68">
        <f>SUM(P18:P21)</f>
        <v>3149</v>
      </c>
      <c r="Q17" s="83">
        <f>ROUND(E17*M17,0)</f>
        <v>3149</v>
      </c>
      <c r="R17" s="168" t="b">
        <f>P17=Q17</f>
        <v>1</v>
      </c>
      <c r="T17" s="168" t="b">
        <f>L17=Q17</f>
        <v>1</v>
      </c>
    </row>
    <row r="18" spans="1:20">
      <c r="A18" s="298"/>
      <c r="B18" s="77">
        <v>2</v>
      </c>
      <c r="C18" s="59" t="s">
        <v>257</v>
      </c>
      <c r="D18" s="171">
        <v>510</v>
      </c>
      <c r="E18" s="171">
        <f t="shared" si="0"/>
        <v>1117</v>
      </c>
      <c r="F18" s="171">
        <v>560</v>
      </c>
      <c r="G18" s="171">
        <v>557</v>
      </c>
      <c r="H18" s="78"/>
      <c r="I18" s="70"/>
      <c r="J18" s="70"/>
      <c r="K18" s="70"/>
      <c r="L18" s="70"/>
      <c r="M18" s="154">
        <f>M17</f>
        <v>0.97916666666666663</v>
      </c>
      <c r="O18" s="59" t="s">
        <v>257</v>
      </c>
      <c r="P18" s="171">
        <f>ROUND(E18*M18,0)</f>
        <v>1094</v>
      </c>
      <c r="Q18" s="83"/>
    </row>
    <row r="19" spans="1:20">
      <c r="A19" s="298"/>
      <c r="B19" s="77">
        <v>2</v>
      </c>
      <c r="C19" s="59" t="s">
        <v>258</v>
      </c>
      <c r="D19" s="171">
        <v>291</v>
      </c>
      <c r="E19" s="171">
        <f t="shared" si="0"/>
        <v>618</v>
      </c>
      <c r="F19" s="171">
        <v>293</v>
      </c>
      <c r="G19" s="171">
        <v>325</v>
      </c>
      <c r="H19" s="78"/>
      <c r="I19" s="70"/>
      <c r="J19" s="70"/>
      <c r="K19" s="70"/>
      <c r="L19" s="70"/>
      <c r="M19" s="154">
        <f>M18</f>
        <v>0.97916666666666663</v>
      </c>
      <c r="O19" s="59" t="s">
        <v>258</v>
      </c>
      <c r="P19" s="171">
        <f t="shared" si="2"/>
        <v>605</v>
      </c>
      <c r="Q19" s="83"/>
    </row>
    <row r="20" spans="1:20">
      <c r="A20" s="298"/>
      <c r="B20" s="77">
        <v>2</v>
      </c>
      <c r="C20" s="59" t="s">
        <v>259</v>
      </c>
      <c r="D20" s="171">
        <v>94</v>
      </c>
      <c r="E20" s="171">
        <f t="shared" si="0"/>
        <v>224</v>
      </c>
      <c r="F20" s="171">
        <v>121</v>
      </c>
      <c r="G20" s="171">
        <v>103</v>
      </c>
      <c r="H20" s="78"/>
      <c r="I20" s="70"/>
      <c r="J20" s="70"/>
      <c r="K20" s="70"/>
      <c r="L20" s="70"/>
      <c r="M20" s="154">
        <f>M19</f>
        <v>0.97916666666666663</v>
      </c>
      <c r="O20" s="59" t="s">
        <v>259</v>
      </c>
      <c r="P20" s="171">
        <f t="shared" si="2"/>
        <v>219</v>
      </c>
      <c r="Q20" s="83"/>
    </row>
    <row r="21" spans="1:20">
      <c r="A21" s="298"/>
      <c r="B21" s="77">
        <v>2</v>
      </c>
      <c r="C21" s="59" t="s">
        <v>260</v>
      </c>
      <c r="D21" s="171">
        <v>627</v>
      </c>
      <c r="E21" s="171">
        <f t="shared" si="0"/>
        <v>1257</v>
      </c>
      <c r="F21" s="171">
        <v>651</v>
      </c>
      <c r="G21" s="171">
        <v>606</v>
      </c>
      <c r="H21" s="78"/>
      <c r="I21" s="70"/>
      <c r="J21" s="70"/>
      <c r="K21" s="70"/>
      <c r="L21" s="70"/>
      <c r="M21" s="154">
        <f>M20</f>
        <v>0.97916666666666663</v>
      </c>
      <c r="O21" s="59" t="s">
        <v>260</v>
      </c>
      <c r="P21" s="171">
        <f t="shared" si="2"/>
        <v>1231</v>
      </c>
      <c r="Q21" s="83"/>
    </row>
    <row r="22" spans="1:20">
      <c r="A22" s="298"/>
      <c r="B22" s="37">
        <v>1</v>
      </c>
      <c r="C22" s="79" t="s">
        <v>19</v>
      </c>
      <c r="D22" s="70"/>
      <c r="E22" s="68">
        <f>SUM(E23:E25)</f>
        <v>881</v>
      </c>
      <c r="F22" s="68">
        <f>SUM(F23:F25)</f>
        <v>439</v>
      </c>
      <c r="G22" s="68">
        <f>SUM(G23:G25)</f>
        <v>442</v>
      </c>
      <c r="H22" s="69"/>
      <c r="I22" s="72" t="s">
        <v>19</v>
      </c>
      <c r="J22" s="73">
        <v>363</v>
      </c>
      <c r="K22" s="73">
        <v>889</v>
      </c>
      <c r="L22" s="73">
        <v>889</v>
      </c>
      <c r="M22" s="152">
        <f>L22/E22</f>
        <v>1.0090805902383655</v>
      </c>
      <c r="N22" s="147"/>
      <c r="O22" s="79" t="s">
        <v>19</v>
      </c>
      <c r="P22" s="68">
        <f>SUM(P23:P25)</f>
        <v>889</v>
      </c>
      <c r="Q22" s="83">
        <f>ROUND(E22*M22,0)</f>
        <v>889</v>
      </c>
      <c r="R22" s="168" t="b">
        <f>P22=Q22</f>
        <v>1</v>
      </c>
      <c r="T22" s="168" t="b">
        <f>L22=Q22</f>
        <v>1</v>
      </c>
    </row>
    <row r="23" spans="1:20">
      <c r="A23" s="298"/>
      <c r="B23" s="77">
        <v>2</v>
      </c>
      <c r="C23" s="59" t="s">
        <v>261</v>
      </c>
      <c r="D23" s="171">
        <v>222</v>
      </c>
      <c r="E23" s="171">
        <f t="shared" si="0"/>
        <v>519</v>
      </c>
      <c r="F23" s="171">
        <v>261</v>
      </c>
      <c r="G23" s="171">
        <v>258</v>
      </c>
      <c r="H23" s="78"/>
      <c r="I23" s="70"/>
      <c r="J23" s="70"/>
      <c r="K23" s="70"/>
      <c r="L23" s="70"/>
      <c r="M23" s="154">
        <f>M22</f>
        <v>1.0090805902383655</v>
      </c>
      <c r="O23" s="59" t="s">
        <v>261</v>
      </c>
      <c r="P23" s="171">
        <f t="shared" si="2"/>
        <v>524</v>
      </c>
      <c r="Q23" s="83"/>
    </row>
    <row r="24" spans="1:20">
      <c r="A24" s="298"/>
      <c r="B24" s="77">
        <v>2</v>
      </c>
      <c r="C24" s="59" t="s">
        <v>262</v>
      </c>
      <c r="D24" s="171">
        <v>98</v>
      </c>
      <c r="E24" s="171">
        <f t="shared" si="0"/>
        <v>262</v>
      </c>
      <c r="F24" s="171">
        <v>127</v>
      </c>
      <c r="G24" s="171">
        <v>135</v>
      </c>
      <c r="H24" s="78"/>
      <c r="I24" s="70"/>
      <c r="J24" s="70"/>
      <c r="K24" s="70"/>
      <c r="L24" s="70"/>
      <c r="M24" s="154">
        <f>M23</f>
        <v>1.0090805902383655</v>
      </c>
      <c r="O24" s="59" t="s">
        <v>262</v>
      </c>
      <c r="P24" s="171">
        <f t="shared" si="2"/>
        <v>264</v>
      </c>
      <c r="Q24" s="83"/>
    </row>
    <row r="25" spans="1:20">
      <c r="A25" s="298"/>
      <c r="B25" s="77">
        <v>2</v>
      </c>
      <c r="C25" s="59" t="s">
        <v>263</v>
      </c>
      <c r="D25" s="171">
        <v>38</v>
      </c>
      <c r="E25" s="171">
        <f t="shared" si="0"/>
        <v>100</v>
      </c>
      <c r="F25" s="171">
        <v>51</v>
      </c>
      <c r="G25" s="171">
        <v>49</v>
      </c>
      <c r="H25" s="78"/>
      <c r="I25" s="70"/>
      <c r="J25" s="70"/>
      <c r="K25" s="70"/>
      <c r="L25" s="70"/>
      <c r="M25" s="154">
        <f>M24</f>
        <v>1.0090805902383655</v>
      </c>
      <c r="O25" s="59" t="s">
        <v>263</v>
      </c>
      <c r="P25" s="171">
        <f t="shared" si="2"/>
        <v>101</v>
      </c>
      <c r="Q25" s="83"/>
    </row>
    <row r="26" spans="1:20">
      <c r="A26" s="298"/>
      <c r="B26" s="37">
        <v>1</v>
      </c>
      <c r="C26" s="79" t="s">
        <v>20</v>
      </c>
      <c r="D26" s="70"/>
      <c r="E26" s="68">
        <f>SUM(E27:E30)</f>
        <v>5439</v>
      </c>
      <c r="F26" s="68">
        <f>SUM(F27:F30)</f>
        <v>2729</v>
      </c>
      <c r="G26" s="68">
        <f>SUM(G27:G30)</f>
        <v>2710</v>
      </c>
      <c r="H26" s="69"/>
      <c r="I26" s="72" t="s">
        <v>20</v>
      </c>
      <c r="J26" s="73">
        <v>2040</v>
      </c>
      <c r="K26" s="73">
        <v>5285</v>
      </c>
      <c r="L26" s="73">
        <v>5285</v>
      </c>
      <c r="M26" s="152">
        <f>L26/E26</f>
        <v>0.97168597168597171</v>
      </c>
      <c r="N26" s="147"/>
      <c r="O26" s="79" t="s">
        <v>20</v>
      </c>
      <c r="P26" s="68">
        <f>SUM(P27:P30)</f>
        <v>5285</v>
      </c>
      <c r="Q26" s="83">
        <f>ROUND(E26*M26,0)</f>
        <v>5285</v>
      </c>
      <c r="R26" s="168" t="b">
        <f>P26=Q26</f>
        <v>1</v>
      </c>
      <c r="T26" s="168" t="b">
        <f>L26=Q26</f>
        <v>1</v>
      </c>
    </row>
    <row r="27" spans="1:20">
      <c r="A27" s="298"/>
      <c r="B27" s="77">
        <v>2</v>
      </c>
      <c r="C27" s="59" t="s">
        <v>264</v>
      </c>
      <c r="D27" s="171">
        <v>159</v>
      </c>
      <c r="E27" s="171">
        <f t="shared" si="0"/>
        <v>405</v>
      </c>
      <c r="F27" s="171">
        <v>209</v>
      </c>
      <c r="G27" s="171">
        <v>196</v>
      </c>
      <c r="H27" s="78"/>
      <c r="I27" s="70"/>
      <c r="J27" s="70"/>
      <c r="K27" s="70"/>
      <c r="L27" s="70"/>
      <c r="M27" s="154">
        <f>M26</f>
        <v>0.97168597168597171</v>
      </c>
      <c r="O27" s="59" t="s">
        <v>264</v>
      </c>
      <c r="P27" s="171">
        <f t="shared" si="2"/>
        <v>394</v>
      </c>
      <c r="Q27" s="83"/>
    </row>
    <row r="28" spans="1:20">
      <c r="A28" s="298"/>
      <c r="B28" s="77">
        <v>2</v>
      </c>
      <c r="C28" s="59" t="s">
        <v>265</v>
      </c>
      <c r="D28" s="171">
        <v>158</v>
      </c>
      <c r="E28" s="171">
        <f t="shared" si="0"/>
        <v>377</v>
      </c>
      <c r="F28" s="171">
        <v>189</v>
      </c>
      <c r="G28" s="171">
        <v>188</v>
      </c>
      <c r="H28" s="78"/>
      <c r="I28" s="70"/>
      <c r="J28" s="70"/>
      <c r="K28" s="70"/>
      <c r="L28" s="70"/>
      <c r="M28" s="154">
        <f>M27</f>
        <v>0.97168597168597171</v>
      </c>
      <c r="O28" s="59" t="s">
        <v>265</v>
      </c>
      <c r="P28" s="171">
        <f t="shared" si="2"/>
        <v>366</v>
      </c>
      <c r="Q28" s="83"/>
    </row>
    <row r="29" spans="1:20">
      <c r="A29" s="298"/>
      <c r="B29" s="77">
        <v>2</v>
      </c>
      <c r="C29" s="59" t="s">
        <v>266</v>
      </c>
      <c r="D29" s="171">
        <v>483</v>
      </c>
      <c r="E29" s="171">
        <f t="shared" si="0"/>
        <v>798</v>
      </c>
      <c r="F29" s="171">
        <v>449</v>
      </c>
      <c r="G29" s="171">
        <v>349</v>
      </c>
      <c r="H29" s="78"/>
      <c r="I29" s="70"/>
      <c r="J29" s="70"/>
      <c r="K29" s="70"/>
      <c r="L29" s="70"/>
      <c r="M29" s="154">
        <f>M28</f>
        <v>0.97168597168597171</v>
      </c>
      <c r="O29" s="59" t="s">
        <v>266</v>
      </c>
      <c r="P29" s="171">
        <f t="shared" si="2"/>
        <v>775</v>
      </c>
      <c r="Q29" s="83"/>
    </row>
    <row r="30" spans="1:20">
      <c r="A30" s="298"/>
      <c r="B30" s="77">
        <v>2</v>
      </c>
      <c r="C30" s="59" t="s">
        <v>267</v>
      </c>
      <c r="D30" s="171">
        <v>1244</v>
      </c>
      <c r="E30" s="171">
        <f t="shared" si="0"/>
        <v>3859</v>
      </c>
      <c r="F30" s="171">
        <v>1882</v>
      </c>
      <c r="G30" s="171">
        <v>1977</v>
      </c>
      <c r="H30" s="78"/>
      <c r="I30" s="70"/>
      <c r="J30" s="70"/>
      <c r="K30" s="70"/>
      <c r="L30" s="70"/>
      <c r="M30" s="154">
        <f>M29</f>
        <v>0.97168597168597171</v>
      </c>
      <c r="O30" s="59" t="s">
        <v>267</v>
      </c>
      <c r="P30" s="171">
        <f t="shared" si="2"/>
        <v>3750</v>
      </c>
      <c r="Q30" s="83"/>
    </row>
    <row r="31" spans="1:20">
      <c r="A31" s="298"/>
      <c r="B31" s="37">
        <v>1</v>
      </c>
      <c r="C31" s="80" t="s">
        <v>21</v>
      </c>
      <c r="D31" s="70"/>
      <c r="E31" s="68">
        <f>SUM(E32:E35)</f>
        <v>3919</v>
      </c>
      <c r="F31" s="68">
        <f>SUM(F32:F35)</f>
        <v>1922</v>
      </c>
      <c r="G31" s="68">
        <f>SUM(G32:G35)</f>
        <v>1997</v>
      </c>
      <c r="H31" s="69"/>
      <c r="I31" s="72" t="s">
        <v>21</v>
      </c>
      <c r="J31" s="73">
        <v>1519</v>
      </c>
      <c r="K31" s="73">
        <v>3858</v>
      </c>
      <c r="L31" s="73">
        <v>3858</v>
      </c>
      <c r="M31" s="152">
        <f>L31/E31</f>
        <v>0.98443480479714218</v>
      </c>
      <c r="N31" s="147"/>
      <c r="O31" s="80" t="s">
        <v>21</v>
      </c>
      <c r="P31" s="68">
        <f>SUM(P32:P35)</f>
        <v>3858</v>
      </c>
      <c r="Q31" s="83">
        <f>ROUND(E31*M31,0)</f>
        <v>3858</v>
      </c>
      <c r="R31" s="168" t="b">
        <f>P31=Q31</f>
        <v>1</v>
      </c>
      <c r="T31" s="168" t="b">
        <f>L31=Q31</f>
        <v>1</v>
      </c>
    </row>
    <row r="32" spans="1:20">
      <c r="A32" s="298"/>
      <c r="B32" s="77">
        <v>2</v>
      </c>
      <c r="C32" s="59" t="s">
        <v>268</v>
      </c>
      <c r="D32" s="171">
        <v>88</v>
      </c>
      <c r="E32" s="171">
        <f t="shared" si="0"/>
        <v>174</v>
      </c>
      <c r="F32" s="171">
        <v>79</v>
      </c>
      <c r="G32" s="171">
        <v>95</v>
      </c>
      <c r="H32" s="78"/>
      <c r="I32" s="70"/>
      <c r="J32" s="70"/>
      <c r="K32" s="70"/>
      <c r="L32" s="70"/>
      <c r="M32" s="154">
        <f>M31</f>
        <v>0.98443480479714218</v>
      </c>
      <c r="O32" s="59" t="s">
        <v>268</v>
      </c>
      <c r="P32" s="171">
        <f>ROUNDUP(E32*M32,0)</f>
        <v>172</v>
      </c>
      <c r="Q32" s="83"/>
    </row>
    <row r="33" spans="1:20">
      <c r="A33" s="298"/>
      <c r="B33" s="77">
        <v>2</v>
      </c>
      <c r="C33" s="59" t="s">
        <v>269</v>
      </c>
      <c r="D33" s="171">
        <v>696</v>
      </c>
      <c r="E33" s="171">
        <f t="shared" si="0"/>
        <v>1541</v>
      </c>
      <c r="F33" s="171">
        <v>756</v>
      </c>
      <c r="G33" s="171">
        <v>785</v>
      </c>
      <c r="H33" s="78"/>
      <c r="I33" s="70"/>
      <c r="J33" s="70"/>
      <c r="K33" s="70"/>
      <c r="L33" s="70"/>
      <c r="M33" s="154">
        <f>M32</f>
        <v>0.98443480479714218</v>
      </c>
      <c r="O33" s="59" t="s">
        <v>269</v>
      </c>
      <c r="P33" s="171">
        <f t="shared" si="2"/>
        <v>1517</v>
      </c>
      <c r="Q33" s="83"/>
    </row>
    <row r="34" spans="1:20">
      <c r="A34" s="298"/>
      <c r="B34" s="77">
        <v>2</v>
      </c>
      <c r="C34" s="59" t="s">
        <v>270</v>
      </c>
      <c r="D34" s="171">
        <v>199</v>
      </c>
      <c r="E34" s="171">
        <f t="shared" si="0"/>
        <v>493</v>
      </c>
      <c r="F34" s="171">
        <v>260</v>
      </c>
      <c r="G34" s="171">
        <v>233</v>
      </c>
      <c r="H34" s="78"/>
      <c r="I34" s="70"/>
      <c r="J34" s="70"/>
      <c r="K34" s="70"/>
      <c r="L34" s="70"/>
      <c r="M34" s="154">
        <f>M33</f>
        <v>0.98443480479714218</v>
      </c>
      <c r="O34" s="59" t="s">
        <v>270</v>
      </c>
      <c r="P34" s="171">
        <f t="shared" si="2"/>
        <v>485</v>
      </c>
      <c r="Q34" s="83"/>
    </row>
    <row r="35" spans="1:20">
      <c r="A35" s="298"/>
      <c r="B35" s="77">
        <v>2</v>
      </c>
      <c r="C35" s="59" t="s">
        <v>271</v>
      </c>
      <c r="D35" s="171">
        <v>527</v>
      </c>
      <c r="E35" s="171">
        <f t="shared" si="0"/>
        <v>1711</v>
      </c>
      <c r="F35" s="171">
        <v>827</v>
      </c>
      <c r="G35" s="171">
        <v>884</v>
      </c>
      <c r="H35" s="78"/>
      <c r="I35" s="70"/>
      <c r="J35" s="70"/>
      <c r="K35" s="70"/>
      <c r="L35" s="70"/>
      <c r="M35" s="154">
        <f>M34</f>
        <v>0.98443480479714218</v>
      </c>
      <c r="O35" s="59" t="s">
        <v>271</v>
      </c>
      <c r="P35" s="171">
        <f t="shared" si="2"/>
        <v>1684</v>
      </c>
      <c r="Q35" s="83"/>
    </row>
    <row r="36" spans="1:20">
      <c r="A36" s="298"/>
      <c r="B36" s="37">
        <v>1</v>
      </c>
      <c r="C36" s="80" t="s">
        <v>22</v>
      </c>
      <c r="D36" s="70"/>
      <c r="E36" s="68">
        <f>SUM(E37:E42)</f>
        <v>9050</v>
      </c>
      <c r="F36" s="68">
        <f>SUM(F37:F42)</f>
        <v>4516</v>
      </c>
      <c r="G36" s="68">
        <f>SUM(G37:G42)</f>
        <v>4534</v>
      </c>
      <c r="H36" s="69"/>
      <c r="I36" s="72" t="s">
        <v>22</v>
      </c>
      <c r="J36" s="73">
        <v>3456</v>
      </c>
      <c r="K36" s="73">
        <v>8800</v>
      </c>
      <c r="L36" s="73">
        <v>8800</v>
      </c>
      <c r="M36" s="152">
        <f>L36/E36</f>
        <v>0.97237569060773477</v>
      </c>
      <c r="N36" s="147"/>
      <c r="O36" s="80" t="s">
        <v>22</v>
      </c>
      <c r="P36" s="68">
        <f>SUM(P37:P42)</f>
        <v>8800</v>
      </c>
      <c r="Q36" s="83">
        <f>ROUND(E36*M36,0)</f>
        <v>8800</v>
      </c>
      <c r="R36" s="168" t="b">
        <f>P36=Q36</f>
        <v>1</v>
      </c>
      <c r="T36" s="168" t="b">
        <f>L36=Q36</f>
        <v>1</v>
      </c>
    </row>
    <row r="37" spans="1:20">
      <c r="A37" s="298"/>
      <c r="B37" s="77">
        <v>2</v>
      </c>
      <c r="C37" s="59" t="s">
        <v>272</v>
      </c>
      <c r="D37" s="171">
        <v>333</v>
      </c>
      <c r="E37" s="171">
        <f t="shared" si="0"/>
        <v>611</v>
      </c>
      <c r="F37" s="171">
        <v>327</v>
      </c>
      <c r="G37" s="171">
        <v>284</v>
      </c>
      <c r="H37" s="78"/>
      <c r="I37" s="70"/>
      <c r="J37" s="70"/>
      <c r="K37" s="70"/>
      <c r="L37" s="70"/>
      <c r="M37" s="154">
        <f t="shared" ref="M37:M42" si="3">M36</f>
        <v>0.97237569060773477</v>
      </c>
      <c r="O37" s="59" t="s">
        <v>272</v>
      </c>
      <c r="P37" s="171">
        <f>ROUNDUP(E37*M37,0)</f>
        <v>595</v>
      </c>
      <c r="Q37" s="83"/>
    </row>
    <row r="38" spans="1:20">
      <c r="A38" s="298"/>
      <c r="B38" s="77">
        <v>2</v>
      </c>
      <c r="C38" s="59" t="s">
        <v>273</v>
      </c>
      <c r="D38" s="171">
        <v>473</v>
      </c>
      <c r="E38" s="171">
        <f t="shared" si="0"/>
        <v>815</v>
      </c>
      <c r="F38" s="171">
        <v>415</v>
      </c>
      <c r="G38" s="171">
        <v>400</v>
      </c>
      <c r="H38" s="78"/>
      <c r="I38" s="70"/>
      <c r="J38" s="70"/>
      <c r="K38" s="70"/>
      <c r="L38" s="70"/>
      <c r="M38" s="154">
        <f t="shared" si="3"/>
        <v>0.97237569060773477</v>
      </c>
      <c r="O38" s="59" t="s">
        <v>273</v>
      </c>
      <c r="P38" s="171">
        <f t="shared" si="2"/>
        <v>792</v>
      </c>
      <c r="Q38" s="83"/>
    </row>
    <row r="39" spans="1:20">
      <c r="A39" s="298"/>
      <c r="B39" s="77">
        <v>2</v>
      </c>
      <c r="C39" s="59" t="s">
        <v>274</v>
      </c>
      <c r="D39" s="171">
        <v>692</v>
      </c>
      <c r="E39" s="171">
        <f t="shared" si="0"/>
        <v>1950</v>
      </c>
      <c r="F39" s="171">
        <v>1005</v>
      </c>
      <c r="G39" s="171">
        <v>945</v>
      </c>
      <c r="H39" s="78"/>
      <c r="I39" s="70"/>
      <c r="J39" s="70"/>
      <c r="K39" s="70"/>
      <c r="L39" s="70"/>
      <c r="M39" s="154">
        <f t="shared" si="3"/>
        <v>0.97237569060773477</v>
      </c>
      <c r="O39" s="59" t="s">
        <v>274</v>
      </c>
      <c r="P39" s="171">
        <f t="shared" si="2"/>
        <v>1896</v>
      </c>
      <c r="Q39" s="83"/>
    </row>
    <row r="40" spans="1:20">
      <c r="A40" s="298"/>
      <c r="B40" s="77">
        <v>2</v>
      </c>
      <c r="C40" s="59" t="s">
        <v>275</v>
      </c>
      <c r="D40" s="171">
        <v>927</v>
      </c>
      <c r="E40" s="171">
        <f t="shared" si="0"/>
        <v>2702</v>
      </c>
      <c r="F40" s="171">
        <v>1330</v>
      </c>
      <c r="G40" s="171">
        <v>1372</v>
      </c>
      <c r="H40" s="78"/>
      <c r="I40" s="70"/>
      <c r="J40" s="70"/>
      <c r="K40" s="70"/>
      <c r="L40" s="70"/>
      <c r="M40" s="154">
        <f t="shared" si="3"/>
        <v>0.97237569060773477</v>
      </c>
      <c r="O40" s="59" t="s">
        <v>275</v>
      </c>
      <c r="P40" s="171">
        <f t="shared" si="2"/>
        <v>2627</v>
      </c>
      <c r="Q40" s="83"/>
    </row>
    <row r="41" spans="1:20">
      <c r="A41" s="298"/>
      <c r="B41" s="77">
        <v>2</v>
      </c>
      <c r="C41" s="59" t="s">
        <v>276</v>
      </c>
      <c r="D41" s="171">
        <v>484</v>
      </c>
      <c r="E41" s="171">
        <f t="shared" si="0"/>
        <v>1526</v>
      </c>
      <c r="F41" s="171">
        <v>738</v>
      </c>
      <c r="G41" s="171">
        <v>788</v>
      </c>
      <c r="H41" s="78"/>
      <c r="I41" s="70"/>
      <c r="J41" s="70"/>
      <c r="K41" s="70"/>
      <c r="L41" s="70"/>
      <c r="M41" s="154">
        <f t="shared" si="3"/>
        <v>0.97237569060773477</v>
      </c>
      <c r="O41" s="59" t="s">
        <v>276</v>
      </c>
      <c r="P41" s="171">
        <f t="shared" si="2"/>
        <v>1484</v>
      </c>
      <c r="Q41" s="83"/>
    </row>
    <row r="42" spans="1:20">
      <c r="A42" s="298"/>
      <c r="B42" s="77">
        <v>2</v>
      </c>
      <c r="C42" s="59" t="s">
        <v>277</v>
      </c>
      <c r="D42" s="171">
        <v>657</v>
      </c>
      <c r="E42" s="171">
        <f t="shared" si="0"/>
        <v>1446</v>
      </c>
      <c r="F42" s="171">
        <v>701</v>
      </c>
      <c r="G42" s="171">
        <v>745</v>
      </c>
      <c r="H42" s="78"/>
      <c r="I42" s="70"/>
      <c r="J42" s="70"/>
      <c r="K42" s="70"/>
      <c r="L42" s="70"/>
      <c r="M42" s="154">
        <f t="shared" si="3"/>
        <v>0.97237569060773477</v>
      </c>
      <c r="O42" s="59" t="s">
        <v>277</v>
      </c>
      <c r="P42" s="171">
        <f t="shared" si="2"/>
        <v>1406</v>
      </c>
      <c r="Q42" s="83"/>
    </row>
    <row r="43" spans="1:20">
      <c r="A43" s="298"/>
      <c r="B43" s="37">
        <v>1</v>
      </c>
      <c r="C43" s="80" t="s">
        <v>23</v>
      </c>
      <c r="D43" s="70"/>
      <c r="E43" s="68">
        <f>SUM(E44:E45)</f>
        <v>655</v>
      </c>
      <c r="F43" s="68">
        <f>SUM(F44:F45)</f>
        <v>380</v>
      </c>
      <c r="G43" s="68">
        <f>SUM(G44:G45)</f>
        <v>275</v>
      </c>
      <c r="H43" s="69"/>
      <c r="I43" s="72" t="s">
        <v>23</v>
      </c>
      <c r="J43" s="73">
        <v>312</v>
      </c>
      <c r="K43" s="73">
        <v>579</v>
      </c>
      <c r="L43" s="73">
        <v>579</v>
      </c>
      <c r="M43" s="152">
        <f>L43/E43</f>
        <v>0.88396946564885492</v>
      </c>
      <c r="N43" s="147"/>
      <c r="O43" s="80" t="s">
        <v>23</v>
      </c>
      <c r="P43" s="68">
        <f>SUM(P44:P45)</f>
        <v>579</v>
      </c>
      <c r="Q43" s="83">
        <f>ROUND(E43*M43,0)</f>
        <v>579</v>
      </c>
      <c r="R43" s="168" t="b">
        <f>P43=Q43</f>
        <v>1</v>
      </c>
      <c r="T43" s="168" t="b">
        <f>L43=Q43</f>
        <v>1</v>
      </c>
    </row>
    <row r="44" spans="1:20">
      <c r="A44" s="298"/>
      <c r="B44" s="77">
        <v>2</v>
      </c>
      <c r="C44" s="59" t="s">
        <v>278</v>
      </c>
      <c r="D44" s="81">
        <v>328</v>
      </c>
      <c r="E44" s="171">
        <f t="shared" si="0"/>
        <v>541</v>
      </c>
      <c r="F44" s="81">
        <v>321</v>
      </c>
      <c r="G44" s="81">
        <v>220</v>
      </c>
      <c r="H44" s="82"/>
      <c r="I44" s="70"/>
      <c r="J44" s="70"/>
      <c r="K44" s="70"/>
      <c r="L44" s="70"/>
      <c r="M44" s="154">
        <f>M43</f>
        <v>0.88396946564885492</v>
      </c>
      <c r="O44" s="59" t="s">
        <v>278</v>
      </c>
      <c r="P44" s="171">
        <f t="shared" si="2"/>
        <v>478</v>
      </c>
      <c r="Q44" s="83"/>
    </row>
    <row r="45" spans="1:20">
      <c r="A45" s="298"/>
      <c r="B45" s="77">
        <v>2</v>
      </c>
      <c r="C45" s="59" t="s">
        <v>279</v>
      </c>
      <c r="D45" s="81">
        <v>48</v>
      </c>
      <c r="E45" s="171">
        <f t="shared" si="0"/>
        <v>114</v>
      </c>
      <c r="F45" s="81">
        <v>59</v>
      </c>
      <c r="G45" s="81">
        <v>55</v>
      </c>
      <c r="H45" s="82"/>
      <c r="I45" s="70"/>
      <c r="J45" s="70"/>
      <c r="K45" s="70"/>
      <c r="L45" s="70"/>
      <c r="M45" s="154">
        <f>M44</f>
        <v>0.88396946564885492</v>
      </c>
      <c r="O45" s="59" t="s">
        <v>279</v>
      </c>
      <c r="P45" s="171">
        <f t="shared" si="2"/>
        <v>101</v>
      </c>
      <c r="Q45" s="83"/>
    </row>
    <row r="46" spans="1:20">
      <c r="A46" s="298"/>
      <c r="B46" s="37">
        <v>1</v>
      </c>
      <c r="C46" s="80" t="s">
        <v>24</v>
      </c>
      <c r="D46" s="70"/>
      <c r="E46" s="68">
        <f>SUM(E47)</f>
        <v>99</v>
      </c>
      <c r="F46" s="68">
        <f>SUM(F47)</f>
        <v>43</v>
      </c>
      <c r="G46" s="68">
        <f>SUM(G47)</f>
        <v>56</v>
      </c>
      <c r="H46" s="69"/>
      <c r="I46" s="72" t="s">
        <v>24</v>
      </c>
      <c r="J46" s="73">
        <v>50</v>
      </c>
      <c r="K46" s="73">
        <v>94</v>
      </c>
      <c r="L46" s="73">
        <v>94</v>
      </c>
      <c r="M46" s="152">
        <f>L46/E46</f>
        <v>0.9494949494949495</v>
      </c>
      <c r="N46" s="147"/>
      <c r="O46" s="80" t="s">
        <v>24</v>
      </c>
      <c r="P46" s="68">
        <f>SUM(P47)</f>
        <v>94</v>
      </c>
      <c r="Q46" s="83">
        <f>ROUND(E46*M46,0)</f>
        <v>94</v>
      </c>
      <c r="R46" s="168" t="b">
        <f>P46=Q46</f>
        <v>1</v>
      </c>
      <c r="T46" s="168" t="b">
        <f>L46=Q46</f>
        <v>1</v>
      </c>
    </row>
    <row r="47" spans="1:20">
      <c r="A47" s="298"/>
      <c r="B47" s="77">
        <v>2</v>
      </c>
      <c r="C47" s="59" t="s">
        <v>280</v>
      </c>
      <c r="D47" s="81">
        <v>48</v>
      </c>
      <c r="E47" s="171">
        <f t="shared" si="0"/>
        <v>99</v>
      </c>
      <c r="F47" s="81">
        <v>43</v>
      </c>
      <c r="G47" s="81">
        <v>56</v>
      </c>
      <c r="H47" s="82"/>
      <c r="I47" s="70"/>
      <c r="J47" s="70"/>
      <c r="K47" s="70"/>
      <c r="L47" s="70"/>
      <c r="M47" s="154">
        <f>M46</f>
        <v>0.9494949494949495</v>
      </c>
      <c r="O47" s="59" t="s">
        <v>280</v>
      </c>
      <c r="P47" s="171">
        <f t="shared" si="2"/>
        <v>94</v>
      </c>
      <c r="Q47" s="83"/>
    </row>
    <row r="48" spans="1:20">
      <c r="A48" s="298"/>
      <c r="B48" s="37">
        <v>1</v>
      </c>
      <c r="C48" s="80" t="s">
        <v>25</v>
      </c>
      <c r="D48" s="70"/>
      <c r="E48" s="68">
        <f>SUM(E49)</f>
        <v>171</v>
      </c>
      <c r="F48" s="68">
        <f>SUM(F49)</f>
        <v>79</v>
      </c>
      <c r="G48" s="68">
        <f>SUM(G49)</f>
        <v>92</v>
      </c>
      <c r="H48" s="69"/>
      <c r="I48" s="72" t="s">
        <v>25</v>
      </c>
      <c r="J48" s="73">
        <v>72</v>
      </c>
      <c r="K48" s="73">
        <v>170</v>
      </c>
      <c r="L48" s="73">
        <v>170</v>
      </c>
      <c r="M48" s="152">
        <f>L48/E48</f>
        <v>0.99415204678362568</v>
      </c>
      <c r="N48" s="147"/>
      <c r="O48" s="80" t="s">
        <v>25</v>
      </c>
      <c r="P48" s="68">
        <f>SUM(P49)</f>
        <v>170</v>
      </c>
      <c r="Q48" s="83">
        <f>ROUND(E48*M48,0)</f>
        <v>170</v>
      </c>
      <c r="R48" s="168" t="b">
        <f>P48=Q48</f>
        <v>1</v>
      </c>
      <c r="T48" s="168" t="b">
        <f>L48=Q48</f>
        <v>1</v>
      </c>
    </row>
    <row r="49" spans="1:20">
      <c r="A49" s="298"/>
      <c r="B49" s="77">
        <v>2</v>
      </c>
      <c r="C49" s="59" t="s">
        <v>281</v>
      </c>
      <c r="D49" s="81">
        <v>71</v>
      </c>
      <c r="E49" s="171">
        <f t="shared" si="0"/>
        <v>171</v>
      </c>
      <c r="F49" s="81">
        <v>79</v>
      </c>
      <c r="G49" s="81">
        <v>92</v>
      </c>
      <c r="H49" s="82"/>
      <c r="I49" s="70"/>
      <c r="J49" s="70"/>
      <c r="K49" s="70"/>
      <c r="L49" s="70"/>
      <c r="M49" s="154">
        <f>M48</f>
        <v>0.99415204678362568</v>
      </c>
      <c r="O49" s="59" t="s">
        <v>281</v>
      </c>
      <c r="P49" s="171">
        <f t="shared" si="2"/>
        <v>170</v>
      </c>
      <c r="Q49" s="83"/>
    </row>
    <row r="50" spans="1:20">
      <c r="A50" s="298"/>
      <c r="B50" s="37">
        <v>1</v>
      </c>
      <c r="C50" s="80" t="s">
        <v>26</v>
      </c>
      <c r="D50" s="70"/>
      <c r="E50" s="68">
        <f>SUM(E51:E56)</f>
        <v>4608</v>
      </c>
      <c r="F50" s="68">
        <f>SUM(F51:F56)</f>
        <v>2275</v>
      </c>
      <c r="G50" s="68">
        <f>SUM(G51:G56)</f>
        <v>2333</v>
      </c>
      <c r="H50" s="69"/>
      <c r="I50" s="72" t="s">
        <v>26</v>
      </c>
      <c r="J50" s="73">
        <v>1715</v>
      </c>
      <c r="K50" s="73">
        <v>4494</v>
      </c>
      <c r="L50" s="73">
        <v>4494</v>
      </c>
      <c r="M50" s="152">
        <f>L50/E50</f>
        <v>0.97526041666666663</v>
      </c>
      <c r="N50" s="147"/>
      <c r="O50" s="80" t="s">
        <v>26</v>
      </c>
      <c r="P50" s="68">
        <f>SUM(P51:P56)</f>
        <v>4494</v>
      </c>
      <c r="Q50" s="83">
        <f>ROUND(E50*M50,0)</f>
        <v>4494</v>
      </c>
      <c r="R50" s="168" t="b">
        <f>P50=Q50</f>
        <v>1</v>
      </c>
      <c r="T50" s="168" t="b">
        <f>L50=Q50</f>
        <v>1</v>
      </c>
    </row>
    <row r="51" spans="1:20">
      <c r="A51" s="298"/>
      <c r="B51" s="77">
        <v>2</v>
      </c>
      <c r="C51" s="59" t="s">
        <v>282</v>
      </c>
      <c r="D51" s="81">
        <v>54</v>
      </c>
      <c r="E51" s="171">
        <f t="shared" si="0"/>
        <v>139</v>
      </c>
      <c r="F51" s="81">
        <v>75</v>
      </c>
      <c r="G51" s="81">
        <v>64</v>
      </c>
      <c r="H51" s="82"/>
      <c r="I51" s="70"/>
      <c r="J51" s="70"/>
      <c r="K51" s="70"/>
      <c r="L51" s="70"/>
      <c r="M51" s="154">
        <f t="shared" ref="M51:M56" si="4">M50</f>
        <v>0.97526041666666663</v>
      </c>
      <c r="O51" s="59" t="s">
        <v>282</v>
      </c>
      <c r="P51" s="171">
        <f>ROUNDDOWN(E51*M51,0)</f>
        <v>135</v>
      </c>
      <c r="Q51" s="83"/>
    </row>
    <row r="52" spans="1:20">
      <c r="A52" s="298"/>
      <c r="B52" s="77">
        <v>2</v>
      </c>
      <c r="C52" s="59" t="s">
        <v>283</v>
      </c>
      <c r="D52" s="81">
        <v>460</v>
      </c>
      <c r="E52" s="171">
        <f t="shared" si="0"/>
        <v>1051</v>
      </c>
      <c r="F52" s="81">
        <v>516</v>
      </c>
      <c r="G52" s="81">
        <v>535</v>
      </c>
      <c r="H52" s="82"/>
      <c r="I52" s="70"/>
      <c r="J52" s="70"/>
      <c r="K52" s="70"/>
      <c r="L52" s="70"/>
      <c r="M52" s="154">
        <f t="shared" si="4"/>
        <v>0.97526041666666663</v>
      </c>
      <c r="O52" s="59" t="s">
        <v>283</v>
      </c>
      <c r="P52" s="171">
        <f t="shared" si="2"/>
        <v>1025</v>
      </c>
      <c r="Q52" s="83"/>
    </row>
    <row r="53" spans="1:20">
      <c r="A53" s="298"/>
      <c r="B53" s="77">
        <v>2</v>
      </c>
      <c r="C53" s="59" t="s">
        <v>284</v>
      </c>
      <c r="D53" s="81">
        <v>315</v>
      </c>
      <c r="E53" s="171">
        <f t="shared" si="0"/>
        <v>690</v>
      </c>
      <c r="F53" s="81">
        <v>344</v>
      </c>
      <c r="G53" s="81">
        <v>346</v>
      </c>
      <c r="H53" s="82"/>
      <c r="I53" s="70"/>
      <c r="J53" s="70"/>
      <c r="K53" s="70"/>
      <c r="L53" s="70"/>
      <c r="M53" s="154">
        <f t="shared" si="4"/>
        <v>0.97526041666666663</v>
      </c>
      <c r="O53" s="59" t="s">
        <v>284</v>
      </c>
      <c r="P53" s="171">
        <f t="shared" si="2"/>
        <v>673</v>
      </c>
      <c r="Q53" s="83"/>
    </row>
    <row r="54" spans="1:20">
      <c r="A54" s="298"/>
      <c r="B54" s="77">
        <v>2</v>
      </c>
      <c r="C54" s="59" t="s">
        <v>285</v>
      </c>
      <c r="D54" s="81">
        <v>143</v>
      </c>
      <c r="E54" s="171">
        <f t="shared" si="0"/>
        <v>280</v>
      </c>
      <c r="F54" s="81">
        <v>146</v>
      </c>
      <c r="G54" s="81">
        <v>134</v>
      </c>
      <c r="H54" s="82"/>
      <c r="I54" s="70"/>
      <c r="J54" s="70"/>
      <c r="K54" s="70"/>
      <c r="L54" s="70"/>
      <c r="M54" s="154">
        <f t="shared" si="4"/>
        <v>0.97526041666666663</v>
      </c>
      <c r="O54" s="59" t="s">
        <v>285</v>
      </c>
      <c r="P54" s="171">
        <f t="shared" si="2"/>
        <v>273</v>
      </c>
      <c r="Q54" s="83"/>
    </row>
    <row r="55" spans="1:20">
      <c r="A55" s="298"/>
      <c r="B55" s="77">
        <v>2</v>
      </c>
      <c r="C55" s="59" t="s">
        <v>286</v>
      </c>
      <c r="D55" s="81">
        <v>81</v>
      </c>
      <c r="E55" s="171">
        <f t="shared" si="0"/>
        <v>173</v>
      </c>
      <c r="F55" s="81">
        <v>85</v>
      </c>
      <c r="G55" s="81">
        <v>88</v>
      </c>
      <c r="H55" s="82"/>
      <c r="I55" s="70"/>
      <c r="J55" s="70"/>
      <c r="K55" s="70"/>
      <c r="L55" s="70"/>
      <c r="M55" s="154">
        <f t="shared" si="4"/>
        <v>0.97526041666666663</v>
      </c>
      <c r="O55" s="59" t="s">
        <v>286</v>
      </c>
      <c r="P55" s="171">
        <f t="shared" si="2"/>
        <v>169</v>
      </c>
      <c r="Q55" s="83"/>
    </row>
    <row r="56" spans="1:20">
      <c r="A56" s="298"/>
      <c r="B56" s="77">
        <v>2</v>
      </c>
      <c r="C56" s="59" t="s">
        <v>287</v>
      </c>
      <c r="D56" s="81">
        <v>670</v>
      </c>
      <c r="E56" s="171">
        <f t="shared" si="0"/>
        <v>2275</v>
      </c>
      <c r="F56" s="81">
        <v>1109</v>
      </c>
      <c r="G56" s="81">
        <v>1166</v>
      </c>
      <c r="H56" s="82"/>
      <c r="I56" s="70"/>
      <c r="J56" s="70"/>
      <c r="K56" s="70"/>
      <c r="L56" s="70"/>
      <c r="M56" s="154">
        <f t="shared" si="4"/>
        <v>0.97526041666666663</v>
      </c>
      <c r="O56" s="59" t="s">
        <v>287</v>
      </c>
      <c r="P56" s="171">
        <f t="shared" si="2"/>
        <v>2219</v>
      </c>
      <c r="Q56" s="83"/>
    </row>
    <row r="57" spans="1:20">
      <c r="A57" s="298"/>
      <c r="B57" s="37">
        <v>1</v>
      </c>
      <c r="C57" s="79" t="s">
        <v>27</v>
      </c>
      <c r="D57" s="70"/>
      <c r="E57" s="68">
        <f>SUM(E58:E59)</f>
        <v>1532</v>
      </c>
      <c r="F57" s="68">
        <f>SUM(F58:F59)</f>
        <v>793</v>
      </c>
      <c r="G57" s="68">
        <f>SUM(G58:G59)</f>
        <v>739</v>
      </c>
      <c r="H57" s="69"/>
      <c r="I57" s="72" t="s">
        <v>27</v>
      </c>
      <c r="J57" s="73">
        <v>686</v>
      </c>
      <c r="K57" s="73">
        <v>1482</v>
      </c>
      <c r="L57" s="73">
        <v>1482</v>
      </c>
      <c r="M57" s="152">
        <f>L57/E57</f>
        <v>0.96736292428198434</v>
      </c>
      <c r="N57" s="147"/>
      <c r="O57" s="79" t="s">
        <v>27</v>
      </c>
      <c r="P57" s="68">
        <f>SUM(P58:P59)</f>
        <v>1482</v>
      </c>
      <c r="Q57" s="83">
        <f>ROUND(E57*M57,0)</f>
        <v>1482</v>
      </c>
      <c r="R57" s="168" t="b">
        <f>P57=Q57</f>
        <v>1</v>
      </c>
      <c r="T57" s="168" t="b">
        <f>L57=Q57</f>
        <v>1</v>
      </c>
    </row>
    <row r="58" spans="1:20">
      <c r="A58" s="298"/>
      <c r="B58" s="77">
        <v>2</v>
      </c>
      <c r="C58" s="59" t="s">
        <v>288</v>
      </c>
      <c r="D58" s="81">
        <v>622</v>
      </c>
      <c r="E58" s="171">
        <f t="shared" si="0"/>
        <v>1370</v>
      </c>
      <c r="F58" s="81">
        <v>714</v>
      </c>
      <c r="G58" s="81">
        <v>656</v>
      </c>
      <c r="H58" s="82"/>
      <c r="I58" s="70"/>
      <c r="J58" s="70"/>
      <c r="K58" s="70"/>
      <c r="L58" s="70"/>
      <c r="M58" s="154">
        <f>M57</f>
        <v>0.96736292428198434</v>
      </c>
      <c r="O58" s="59" t="s">
        <v>288</v>
      </c>
      <c r="P58" s="171">
        <f t="shared" si="2"/>
        <v>1325</v>
      </c>
      <c r="Q58" s="83"/>
    </row>
    <row r="59" spans="1:20">
      <c r="A59" s="298"/>
      <c r="B59" s="77">
        <v>2</v>
      </c>
      <c r="C59" s="59" t="s">
        <v>289</v>
      </c>
      <c r="D59" s="81">
        <v>69</v>
      </c>
      <c r="E59" s="171">
        <f t="shared" si="0"/>
        <v>162</v>
      </c>
      <c r="F59" s="81">
        <v>79</v>
      </c>
      <c r="G59" s="81">
        <v>83</v>
      </c>
      <c r="H59" s="82"/>
      <c r="I59" s="70"/>
      <c r="J59" s="70"/>
      <c r="K59" s="70"/>
      <c r="L59" s="70"/>
      <c r="M59" s="154">
        <f>M58</f>
        <v>0.96736292428198434</v>
      </c>
      <c r="O59" s="59" t="s">
        <v>289</v>
      </c>
      <c r="P59" s="171">
        <f t="shared" si="2"/>
        <v>157</v>
      </c>
      <c r="Q59" s="83"/>
    </row>
    <row r="60" spans="1:20">
      <c r="A60" s="298"/>
      <c r="B60" s="37">
        <v>1</v>
      </c>
      <c r="C60" s="79" t="s">
        <v>28</v>
      </c>
      <c r="D60" s="70"/>
      <c r="E60" s="68">
        <f>SUM(E61:E62)</f>
        <v>299</v>
      </c>
      <c r="F60" s="68">
        <f>SUM(F61:F62)</f>
        <v>154</v>
      </c>
      <c r="G60" s="68">
        <f>SUM(G61:G62)</f>
        <v>145</v>
      </c>
      <c r="H60" s="69"/>
      <c r="I60" s="72" t="s">
        <v>28</v>
      </c>
      <c r="J60" s="73">
        <v>129</v>
      </c>
      <c r="K60" s="73">
        <v>306</v>
      </c>
      <c r="L60" s="73">
        <v>306</v>
      </c>
      <c r="M60" s="152">
        <f>L60/E60</f>
        <v>1.0234113712374582</v>
      </c>
      <c r="N60" s="147"/>
      <c r="O60" s="79" t="s">
        <v>28</v>
      </c>
      <c r="P60" s="68">
        <f>SUM(P61:P62)</f>
        <v>306</v>
      </c>
      <c r="Q60" s="83">
        <f>ROUND(E60*M60,0)</f>
        <v>306</v>
      </c>
      <c r="R60" s="168" t="b">
        <f>P60=Q60</f>
        <v>1</v>
      </c>
      <c r="T60" s="168" t="b">
        <f>L60=Q60</f>
        <v>1</v>
      </c>
    </row>
    <row r="61" spans="1:20">
      <c r="A61" s="298"/>
      <c r="B61" s="77">
        <v>2</v>
      </c>
      <c r="C61" s="59" t="s">
        <v>290</v>
      </c>
      <c r="D61" s="81">
        <v>75</v>
      </c>
      <c r="E61" s="171">
        <f t="shared" si="0"/>
        <v>189</v>
      </c>
      <c r="F61" s="81">
        <v>96</v>
      </c>
      <c r="G61" s="81">
        <v>93</v>
      </c>
      <c r="H61" s="82"/>
      <c r="I61" s="70"/>
      <c r="J61" s="70"/>
      <c r="K61" s="70"/>
      <c r="L61" s="70"/>
      <c r="M61" s="154">
        <f>M60</f>
        <v>1.0234113712374582</v>
      </c>
      <c r="O61" s="59" t="s">
        <v>290</v>
      </c>
      <c r="P61" s="171">
        <f t="shared" si="2"/>
        <v>193</v>
      </c>
      <c r="Q61" s="83"/>
    </row>
    <row r="62" spans="1:20">
      <c r="A62" s="298"/>
      <c r="B62" s="77">
        <v>2</v>
      </c>
      <c r="C62" s="59" t="s">
        <v>291</v>
      </c>
      <c r="D62" s="81">
        <v>47</v>
      </c>
      <c r="E62" s="171">
        <f t="shared" si="0"/>
        <v>110</v>
      </c>
      <c r="F62" s="81">
        <v>58</v>
      </c>
      <c r="G62" s="81">
        <v>52</v>
      </c>
      <c r="H62" s="82"/>
      <c r="I62" s="70"/>
      <c r="J62" s="70"/>
      <c r="K62" s="70"/>
      <c r="L62" s="70"/>
      <c r="M62" s="154">
        <f>M61</f>
        <v>1.0234113712374582</v>
      </c>
      <c r="O62" s="59" t="s">
        <v>291</v>
      </c>
      <c r="P62" s="171">
        <f t="shared" si="2"/>
        <v>113</v>
      </c>
      <c r="Q62" s="83"/>
    </row>
    <row r="63" spans="1:20" s="162" customFormat="1">
      <c r="A63" s="298"/>
      <c r="B63" s="172">
        <v>1</v>
      </c>
      <c r="C63" s="172" t="s">
        <v>2</v>
      </c>
      <c r="D63" s="177">
        <f>SUM(D4:D62)</f>
        <v>17554</v>
      </c>
      <c r="E63" s="161">
        <f t="shared" si="0"/>
        <v>43278</v>
      </c>
      <c r="F63" s="177">
        <f>SUM(F3,F17,F22,F26,F31,F36,F43,F46,F48,F50,F57,F60)</f>
        <v>21520</v>
      </c>
      <c r="G63" s="177">
        <f>SUM(G3,G17,G22,G26,G31,G36,G43,G46,G48,G50,G57,G60)</f>
        <v>21758</v>
      </c>
      <c r="H63" s="159"/>
      <c r="I63" s="173"/>
      <c r="J63" s="177">
        <f>SUM(J3,J17,J22,J26,J31,J36,J43,J46,J48,J50,J57,J60)</f>
        <v>17257</v>
      </c>
      <c r="K63" s="177">
        <f>SUM(K3,K17,K22,K26,K31,K36,K43,K46,K48,K50,K57,K60)</f>
        <v>42299</v>
      </c>
      <c r="L63" s="177">
        <f>SUM(L3,L17,L22,L26,L31,L36,L43,L46,L48,L50,L57,L60)</f>
        <v>42299</v>
      </c>
      <c r="M63" s="169">
        <f>L63/E63</f>
        <v>0.97737880678404732</v>
      </c>
      <c r="O63" s="172" t="s">
        <v>2</v>
      </c>
      <c r="P63" s="177">
        <f>SUM(P3,P17,P22,P26,P31,P36,P43,P46,P48,P50,P57,P60)</f>
        <v>42299</v>
      </c>
      <c r="Q63" s="161">
        <f>ROUND(E63*M63,0)</f>
        <v>42299</v>
      </c>
      <c r="R63" s="181" t="b">
        <f>P63=Q63</f>
        <v>1</v>
      </c>
    </row>
    <row r="64" spans="1:20">
      <c r="A64" s="301" t="s">
        <v>49</v>
      </c>
      <c r="B64" s="84">
        <v>1</v>
      </c>
      <c r="C64" s="85" t="s">
        <v>35</v>
      </c>
      <c r="D64" s="74"/>
      <c r="E64" s="68">
        <f>SUM(E65:E71)</f>
        <v>4000</v>
      </c>
      <c r="F64" s="68">
        <f>SUM(F65:F71)</f>
        <v>2006</v>
      </c>
      <c r="G64" s="68">
        <f>SUM(G65:G71)</f>
        <v>1994</v>
      </c>
      <c r="H64" s="185"/>
      <c r="I64" s="72" t="s">
        <v>35</v>
      </c>
      <c r="J64" s="73">
        <v>1848</v>
      </c>
      <c r="K64" s="73">
        <v>3847</v>
      </c>
      <c r="L64" s="73">
        <v>3847</v>
      </c>
      <c r="M64" s="152">
        <f>L64/E64</f>
        <v>0.96174999999999999</v>
      </c>
      <c r="N64" s="147"/>
      <c r="O64" s="79" t="s">
        <v>35</v>
      </c>
      <c r="P64" s="68">
        <f>SUM(P65:P71)</f>
        <v>3847</v>
      </c>
      <c r="Q64" s="83">
        <f>ROUND(E64*M64,0)</f>
        <v>3847</v>
      </c>
      <c r="R64" s="168" t="b">
        <f>P64=Q64</f>
        <v>1</v>
      </c>
      <c r="T64" s="168" t="b">
        <f>L64=Q64</f>
        <v>1</v>
      </c>
    </row>
    <row r="65" spans="1:20">
      <c r="A65" s="301"/>
      <c r="B65" s="77">
        <v>2</v>
      </c>
      <c r="C65" s="59" t="s">
        <v>292</v>
      </c>
      <c r="D65" s="186">
        <v>139</v>
      </c>
      <c r="E65" s="171">
        <f t="shared" si="0"/>
        <v>280</v>
      </c>
      <c r="F65" s="186">
        <v>145</v>
      </c>
      <c r="G65" s="186">
        <v>135</v>
      </c>
      <c r="H65" s="86"/>
      <c r="I65" s="70"/>
      <c r="J65" s="70"/>
      <c r="K65" s="70"/>
      <c r="L65" s="70"/>
      <c r="M65" s="154">
        <f>M64</f>
        <v>0.96174999999999999</v>
      </c>
      <c r="O65" s="59" t="s">
        <v>292</v>
      </c>
      <c r="P65" s="171">
        <f>ROUNDUP(E65*M65,0)</f>
        <v>270</v>
      </c>
      <c r="Q65" s="83"/>
    </row>
    <row r="66" spans="1:20">
      <c r="A66" s="301"/>
      <c r="B66" s="77">
        <v>2</v>
      </c>
      <c r="C66" s="59" t="s">
        <v>293</v>
      </c>
      <c r="D66" s="186">
        <v>303</v>
      </c>
      <c r="E66" s="171">
        <f t="shared" si="0"/>
        <v>752</v>
      </c>
      <c r="F66" s="186">
        <v>387</v>
      </c>
      <c r="G66" s="186">
        <v>365</v>
      </c>
      <c r="H66" s="86"/>
      <c r="I66" s="70"/>
      <c r="J66" s="70"/>
      <c r="K66" s="70"/>
      <c r="L66" s="70"/>
      <c r="M66" s="154">
        <f t="shared" ref="M66:M71" si="5">M65</f>
        <v>0.96174999999999999</v>
      </c>
      <c r="O66" s="59" t="s">
        <v>293</v>
      </c>
      <c r="P66" s="171">
        <f t="shared" ref="P66:P71" si="6">ROUND(E66*M66,0)</f>
        <v>723</v>
      </c>
      <c r="Q66" s="83"/>
    </row>
    <row r="67" spans="1:20">
      <c r="A67" s="301"/>
      <c r="B67" s="77">
        <v>2</v>
      </c>
      <c r="C67" s="59" t="s">
        <v>294</v>
      </c>
      <c r="D67" s="186">
        <v>270</v>
      </c>
      <c r="E67" s="171">
        <f t="shared" si="0"/>
        <v>390</v>
      </c>
      <c r="F67" s="186">
        <v>167</v>
      </c>
      <c r="G67" s="186">
        <v>223</v>
      </c>
      <c r="H67" s="86"/>
      <c r="I67" s="70"/>
      <c r="J67" s="70"/>
      <c r="K67" s="70"/>
      <c r="L67" s="70"/>
      <c r="M67" s="154">
        <f t="shared" si="5"/>
        <v>0.96174999999999999</v>
      </c>
      <c r="O67" s="59" t="s">
        <v>294</v>
      </c>
      <c r="P67" s="171">
        <f t="shared" si="6"/>
        <v>375</v>
      </c>
      <c r="Q67" s="83"/>
    </row>
    <row r="68" spans="1:20">
      <c r="A68" s="301"/>
      <c r="B68" s="77">
        <v>2</v>
      </c>
      <c r="C68" s="59" t="s">
        <v>295</v>
      </c>
      <c r="D68" s="186">
        <v>499</v>
      </c>
      <c r="E68" s="171">
        <f t="shared" si="0"/>
        <v>1018</v>
      </c>
      <c r="F68" s="186">
        <v>512</v>
      </c>
      <c r="G68" s="186">
        <v>506</v>
      </c>
      <c r="H68" s="86"/>
      <c r="I68" s="70"/>
      <c r="J68" s="70"/>
      <c r="K68" s="70"/>
      <c r="L68" s="70"/>
      <c r="M68" s="154">
        <f t="shared" si="5"/>
        <v>0.96174999999999999</v>
      </c>
      <c r="O68" s="59" t="s">
        <v>295</v>
      </c>
      <c r="P68" s="171">
        <f t="shared" si="6"/>
        <v>979</v>
      </c>
      <c r="Q68" s="83"/>
    </row>
    <row r="69" spans="1:20">
      <c r="A69" s="301"/>
      <c r="B69" s="77">
        <v>2</v>
      </c>
      <c r="C69" s="59" t="s">
        <v>296</v>
      </c>
      <c r="D69" s="186">
        <v>261</v>
      </c>
      <c r="E69" s="171">
        <f t="shared" ref="E69:E132" si="7">SUM(F69:G69)</f>
        <v>630</v>
      </c>
      <c r="F69" s="186">
        <v>311</v>
      </c>
      <c r="G69" s="186">
        <v>319</v>
      </c>
      <c r="H69" s="86"/>
      <c r="I69" s="70"/>
      <c r="J69" s="70"/>
      <c r="K69" s="70"/>
      <c r="L69" s="70"/>
      <c r="M69" s="154">
        <f t="shared" si="5"/>
        <v>0.96174999999999999</v>
      </c>
      <c r="O69" s="59" t="s">
        <v>296</v>
      </c>
      <c r="P69" s="171">
        <f t="shared" si="6"/>
        <v>606</v>
      </c>
      <c r="Q69" s="83"/>
    </row>
    <row r="70" spans="1:20">
      <c r="A70" s="301"/>
      <c r="B70" s="77">
        <v>2</v>
      </c>
      <c r="C70" s="59" t="s">
        <v>297</v>
      </c>
      <c r="D70" s="186">
        <v>224</v>
      </c>
      <c r="E70" s="171">
        <f t="shared" si="7"/>
        <v>512</v>
      </c>
      <c r="F70" s="186">
        <v>261</v>
      </c>
      <c r="G70" s="186">
        <v>251</v>
      </c>
      <c r="H70" s="86"/>
      <c r="I70" s="70"/>
      <c r="J70" s="70"/>
      <c r="K70" s="70"/>
      <c r="L70" s="70"/>
      <c r="M70" s="154">
        <f t="shared" si="5"/>
        <v>0.96174999999999999</v>
      </c>
      <c r="O70" s="59" t="s">
        <v>297</v>
      </c>
      <c r="P70" s="171">
        <f t="shared" si="6"/>
        <v>492</v>
      </c>
      <c r="Q70" s="83"/>
    </row>
    <row r="71" spans="1:20">
      <c r="A71" s="301"/>
      <c r="B71" s="77">
        <v>2</v>
      </c>
      <c r="C71" s="59" t="s">
        <v>298</v>
      </c>
      <c r="D71" s="186">
        <v>196</v>
      </c>
      <c r="E71" s="171">
        <f t="shared" si="7"/>
        <v>418</v>
      </c>
      <c r="F71" s="186">
        <v>223</v>
      </c>
      <c r="G71" s="186">
        <v>195</v>
      </c>
      <c r="H71" s="86"/>
      <c r="I71" s="70"/>
      <c r="J71" s="70"/>
      <c r="K71" s="70"/>
      <c r="L71" s="70"/>
      <c r="M71" s="154">
        <f t="shared" si="5"/>
        <v>0.96174999999999999</v>
      </c>
      <c r="O71" s="59" t="s">
        <v>298</v>
      </c>
      <c r="P71" s="171">
        <f t="shared" si="6"/>
        <v>402</v>
      </c>
      <c r="Q71" s="83"/>
    </row>
    <row r="72" spans="1:20">
      <c r="A72" s="301"/>
      <c r="B72" s="37">
        <v>1</v>
      </c>
      <c r="C72" s="79" t="s">
        <v>36</v>
      </c>
      <c r="D72" s="70"/>
      <c r="E72" s="68">
        <f>SUM(E73:E76)</f>
        <v>1773</v>
      </c>
      <c r="F72" s="68">
        <f>SUM(F73:F76)</f>
        <v>859</v>
      </c>
      <c r="G72" s="68">
        <f>SUM(G73:G76)</f>
        <v>914</v>
      </c>
      <c r="H72" s="185"/>
      <c r="I72" s="72" t="s">
        <v>36</v>
      </c>
      <c r="J72" s="73">
        <v>1397</v>
      </c>
      <c r="K72" s="73">
        <v>2807</v>
      </c>
      <c r="L72" s="73">
        <v>2807</v>
      </c>
      <c r="M72" s="152">
        <f>L72/E72</f>
        <v>1.5831923293852228</v>
      </c>
      <c r="N72" s="147"/>
      <c r="O72" s="79" t="s">
        <v>36</v>
      </c>
      <c r="P72" s="68">
        <f>SUM(P73:P76)</f>
        <v>2807</v>
      </c>
      <c r="Q72" s="83">
        <f>ROUND(E72*M72,0)</f>
        <v>2807</v>
      </c>
      <c r="R72" s="168" t="b">
        <f>P72=Q72</f>
        <v>1</v>
      </c>
      <c r="T72" s="168" t="b">
        <f>L72=Q72</f>
        <v>1</v>
      </c>
    </row>
    <row r="73" spans="1:20">
      <c r="A73" s="301"/>
      <c r="B73" s="77">
        <v>2</v>
      </c>
      <c r="C73" s="59" t="s">
        <v>299</v>
      </c>
      <c r="D73" s="186">
        <v>132</v>
      </c>
      <c r="E73" s="171">
        <f t="shared" si="7"/>
        <v>248</v>
      </c>
      <c r="F73" s="186">
        <v>121</v>
      </c>
      <c r="G73" s="186">
        <v>127</v>
      </c>
      <c r="H73" s="86"/>
      <c r="I73" s="70"/>
      <c r="J73" s="70"/>
      <c r="K73" s="70"/>
      <c r="L73" s="70"/>
      <c r="M73" s="154">
        <f>M72</f>
        <v>1.5831923293852228</v>
      </c>
      <c r="O73" s="59" t="s">
        <v>299</v>
      </c>
      <c r="P73" s="171">
        <f>ROUND(E73*M73,0)</f>
        <v>393</v>
      </c>
      <c r="Q73" s="83"/>
    </row>
    <row r="74" spans="1:20">
      <c r="A74" s="301"/>
      <c r="B74" s="77">
        <v>2</v>
      </c>
      <c r="C74" s="59" t="s">
        <v>300</v>
      </c>
      <c r="D74" s="186">
        <v>321</v>
      </c>
      <c r="E74" s="171">
        <f t="shared" si="7"/>
        <v>691</v>
      </c>
      <c r="F74" s="186">
        <v>341</v>
      </c>
      <c r="G74" s="186">
        <v>350</v>
      </c>
      <c r="H74" s="86"/>
      <c r="I74" s="70"/>
      <c r="J74" s="70"/>
      <c r="K74" s="70"/>
      <c r="L74" s="70"/>
      <c r="M74" s="154">
        <f>M73</f>
        <v>1.5831923293852228</v>
      </c>
      <c r="O74" s="59" t="s">
        <v>300</v>
      </c>
      <c r="P74" s="171">
        <f>ROUND(E74*M74,0)</f>
        <v>1094</v>
      </c>
      <c r="Q74" s="83"/>
    </row>
    <row r="75" spans="1:20">
      <c r="A75" s="301"/>
      <c r="B75" s="77">
        <v>2</v>
      </c>
      <c r="C75" s="59" t="s">
        <v>301</v>
      </c>
      <c r="D75" s="186">
        <v>130</v>
      </c>
      <c r="E75" s="171">
        <f t="shared" si="7"/>
        <v>258</v>
      </c>
      <c r="F75" s="186">
        <v>124</v>
      </c>
      <c r="G75" s="186">
        <v>134</v>
      </c>
      <c r="H75" s="86"/>
      <c r="I75" s="70"/>
      <c r="J75" s="70"/>
      <c r="K75" s="70"/>
      <c r="L75" s="70"/>
      <c r="M75" s="154">
        <f>M74</f>
        <v>1.5831923293852228</v>
      </c>
      <c r="O75" s="59" t="s">
        <v>301</v>
      </c>
      <c r="P75" s="171">
        <f>ROUND(E75*M75,0)</f>
        <v>408</v>
      </c>
      <c r="Q75" s="83"/>
    </row>
    <row r="76" spans="1:20">
      <c r="A76" s="301"/>
      <c r="B76" s="77">
        <v>2</v>
      </c>
      <c r="C76" s="59" t="s">
        <v>302</v>
      </c>
      <c r="D76" s="186">
        <v>269</v>
      </c>
      <c r="E76" s="171">
        <f t="shared" si="7"/>
        <v>576</v>
      </c>
      <c r="F76" s="186">
        <v>273</v>
      </c>
      <c r="G76" s="186">
        <v>303</v>
      </c>
      <c r="H76" s="86"/>
      <c r="I76" s="70"/>
      <c r="J76" s="70"/>
      <c r="K76" s="70"/>
      <c r="L76" s="70"/>
      <c r="M76" s="154">
        <f>M75</f>
        <v>1.5831923293852228</v>
      </c>
      <c r="O76" s="59" t="s">
        <v>302</v>
      </c>
      <c r="P76" s="171">
        <f>ROUND(E76*M76,0)</f>
        <v>912</v>
      </c>
      <c r="Q76" s="83"/>
    </row>
    <row r="77" spans="1:20">
      <c r="A77" s="301"/>
      <c r="B77" s="37">
        <v>1</v>
      </c>
      <c r="C77" s="79" t="s">
        <v>37</v>
      </c>
      <c r="D77" s="70"/>
      <c r="E77" s="68">
        <f>SUM(E78:E80)</f>
        <v>430</v>
      </c>
      <c r="F77" s="68">
        <f>SUM(F78:F80)</f>
        <v>219</v>
      </c>
      <c r="G77" s="68">
        <f>SUM(G78:G80)</f>
        <v>211</v>
      </c>
      <c r="H77" s="185"/>
      <c r="I77" s="72" t="s">
        <v>37</v>
      </c>
      <c r="J77" s="73">
        <v>209</v>
      </c>
      <c r="K77" s="73">
        <v>431</v>
      </c>
      <c r="L77" s="73">
        <v>431</v>
      </c>
      <c r="M77" s="152">
        <f>L77/E77</f>
        <v>1.0023255813953489</v>
      </c>
      <c r="N77" s="147"/>
      <c r="O77" s="79" t="s">
        <v>37</v>
      </c>
      <c r="P77" s="68">
        <f>SUM(P78:P80)</f>
        <v>431</v>
      </c>
      <c r="Q77" s="83">
        <f>ROUND(E77*M77,0)</f>
        <v>431</v>
      </c>
      <c r="R77" s="168" t="b">
        <f>P77=Q77</f>
        <v>1</v>
      </c>
      <c r="T77" s="168" t="b">
        <f>L77=Q77</f>
        <v>1</v>
      </c>
    </row>
    <row r="78" spans="1:20">
      <c r="A78" s="301"/>
      <c r="B78" s="77">
        <v>2</v>
      </c>
      <c r="C78" s="59" t="s">
        <v>306</v>
      </c>
      <c r="D78" s="87">
        <v>60</v>
      </c>
      <c r="E78" s="171">
        <f t="shared" si="7"/>
        <v>128</v>
      </c>
      <c r="F78" s="87">
        <v>68</v>
      </c>
      <c r="G78" s="87">
        <v>60</v>
      </c>
      <c r="H78" s="88"/>
      <c r="I78" s="70"/>
      <c r="J78" s="70"/>
      <c r="K78" s="70"/>
      <c r="L78" s="70"/>
      <c r="M78" s="154">
        <f>M77</f>
        <v>1.0023255813953489</v>
      </c>
      <c r="O78" s="59" t="s">
        <v>306</v>
      </c>
      <c r="P78" s="171">
        <f>ROUND(E78*M78,0)</f>
        <v>128</v>
      </c>
      <c r="Q78" s="83"/>
    </row>
    <row r="79" spans="1:20">
      <c r="A79" s="301"/>
      <c r="B79" s="77">
        <v>2</v>
      </c>
      <c r="C79" s="59" t="s">
        <v>307</v>
      </c>
      <c r="D79" s="87">
        <v>39</v>
      </c>
      <c r="E79" s="171">
        <f t="shared" si="7"/>
        <v>86</v>
      </c>
      <c r="F79" s="87">
        <v>42</v>
      </c>
      <c r="G79" s="87">
        <v>44</v>
      </c>
      <c r="H79" s="88"/>
      <c r="I79" s="70"/>
      <c r="J79" s="70"/>
      <c r="K79" s="70"/>
      <c r="L79" s="70"/>
      <c r="M79" s="154">
        <f>M78</f>
        <v>1.0023255813953489</v>
      </c>
      <c r="O79" s="59" t="s">
        <v>307</v>
      </c>
      <c r="P79" s="171">
        <f>ROUND(E79*M79,0)</f>
        <v>86</v>
      </c>
      <c r="Q79" s="83"/>
    </row>
    <row r="80" spans="1:20">
      <c r="A80" s="301"/>
      <c r="B80" s="77">
        <v>2</v>
      </c>
      <c r="C80" s="59" t="s">
        <v>308</v>
      </c>
      <c r="D80" s="186">
        <v>112</v>
      </c>
      <c r="E80" s="171">
        <f t="shared" si="7"/>
        <v>216</v>
      </c>
      <c r="F80" s="186">
        <v>109</v>
      </c>
      <c r="G80" s="186">
        <v>107</v>
      </c>
      <c r="H80" s="86"/>
      <c r="I80" s="70"/>
      <c r="J80" s="70"/>
      <c r="K80" s="70"/>
      <c r="L80" s="70"/>
      <c r="M80" s="154">
        <f>M79</f>
        <v>1.0023255813953489</v>
      </c>
      <c r="O80" s="59" t="s">
        <v>308</v>
      </c>
      <c r="P80" s="171">
        <f>ROUND(E80*M80,0)</f>
        <v>217</v>
      </c>
      <c r="Q80" s="83"/>
    </row>
    <row r="81" spans="1:20">
      <c r="A81" s="301"/>
      <c r="B81" s="37">
        <v>1</v>
      </c>
      <c r="C81" s="79" t="s">
        <v>38</v>
      </c>
      <c r="D81" s="70"/>
      <c r="E81" s="68">
        <f>SUM(E82:E83)</f>
        <v>239</v>
      </c>
      <c r="F81" s="68">
        <f>SUM(F82:F83)</f>
        <v>122</v>
      </c>
      <c r="G81" s="68">
        <f>SUM(G82:G83)</f>
        <v>117</v>
      </c>
      <c r="H81" s="185"/>
      <c r="I81" s="72" t="s">
        <v>38</v>
      </c>
      <c r="J81" s="73">
        <v>112</v>
      </c>
      <c r="K81" s="73">
        <v>243</v>
      </c>
      <c r="L81" s="73">
        <v>243</v>
      </c>
      <c r="M81" s="152">
        <f>L81/E81</f>
        <v>1.0167364016736402</v>
      </c>
      <c r="O81" s="79" t="s">
        <v>38</v>
      </c>
      <c r="P81" s="68">
        <f>SUM(P82:P83)</f>
        <v>243</v>
      </c>
      <c r="Q81" s="83">
        <f>ROUND(E81*M81,0)</f>
        <v>243</v>
      </c>
      <c r="R81" s="168" t="b">
        <f>P81=Q81</f>
        <v>1</v>
      </c>
      <c r="T81" s="168" t="b">
        <f>L81=Q81</f>
        <v>1</v>
      </c>
    </row>
    <row r="82" spans="1:20">
      <c r="A82" s="301"/>
      <c r="B82" s="77">
        <v>2</v>
      </c>
      <c r="C82" s="59" t="s">
        <v>309</v>
      </c>
      <c r="D82" s="87">
        <v>52</v>
      </c>
      <c r="E82" s="171">
        <f t="shared" si="7"/>
        <v>103</v>
      </c>
      <c r="F82" s="87">
        <v>54</v>
      </c>
      <c r="G82" s="87">
        <v>49</v>
      </c>
      <c r="H82" s="88"/>
      <c r="I82" s="70"/>
      <c r="J82" s="70"/>
      <c r="K82" s="70"/>
      <c r="L82" s="70"/>
      <c r="M82" s="154">
        <f>M81</f>
        <v>1.0167364016736402</v>
      </c>
      <c r="O82" s="59" t="s">
        <v>309</v>
      </c>
      <c r="P82" s="171">
        <f>ROUND(E82*M82,0)</f>
        <v>105</v>
      </c>
      <c r="Q82" s="83"/>
    </row>
    <row r="83" spans="1:20">
      <c r="A83" s="301"/>
      <c r="B83" s="77">
        <v>2</v>
      </c>
      <c r="C83" s="59" t="s">
        <v>310</v>
      </c>
      <c r="D83" s="87">
        <v>63</v>
      </c>
      <c r="E83" s="171">
        <f t="shared" si="7"/>
        <v>136</v>
      </c>
      <c r="F83" s="87">
        <v>68</v>
      </c>
      <c r="G83" s="87">
        <v>68</v>
      </c>
      <c r="H83" s="88"/>
      <c r="I83" s="70"/>
      <c r="J83" s="70"/>
      <c r="K83" s="70"/>
      <c r="L83" s="70"/>
      <c r="M83" s="154">
        <f>M82</f>
        <v>1.0167364016736402</v>
      </c>
      <c r="O83" s="59" t="s">
        <v>310</v>
      </c>
      <c r="P83" s="171">
        <f>ROUND(E83*M83,0)</f>
        <v>138</v>
      </c>
      <c r="Q83" s="83"/>
    </row>
    <row r="84" spans="1:20">
      <c r="A84" s="301"/>
      <c r="B84" s="37">
        <v>1</v>
      </c>
      <c r="C84" s="79" t="s">
        <v>39</v>
      </c>
      <c r="D84" s="70"/>
      <c r="E84" s="68">
        <f>SUM(E85:E86)</f>
        <v>270</v>
      </c>
      <c r="F84" s="68">
        <f>SUM(F85:F86)</f>
        <v>125</v>
      </c>
      <c r="G84" s="68">
        <f>SUM(G85:G86)</f>
        <v>145</v>
      </c>
      <c r="H84" s="185"/>
      <c r="I84" s="72" t="s">
        <v>39</v>
      </c>
      <c r="J84" s="73">
        <v>126</v>
      </c>
      <c r="K84" s="73">
        <v>275</v>
      </c>
      <c r="L84" s="73">
        <v>275</v>
      </c>
      <c r="M84" s="152">
        <f>L84/E84</f>
        <v>1.0185185185185186</v>
      </c>
      <c r="N84" s="147"/>
      <c r="O84" s="79" t="s">
        <v>39</v>
      </c>
      <c r="P84" s="68">
        <f>SUM(P85:P86)</f>
        <v>275</v>
      </c>
      <c r="Q84" s="83">
        <f>ROUND(E84*M84,0)</f>
        <v>275</v>
      </c>
      <c r="R84" s="168" t="b">
        <f>P84=Q84</f>
        <v>1</v>
      </c>
      <c r="T84" s="168" t="b">
        <f>L84=Q84</f>
        <v>1</v>
      </c>
    </row>
    <row r="85" spans="1:20">
      <c r="A85" s="301"/>
      <c r="B85" s="77">
        <v>2</v>
      </c>
      <c r="C85" s="59" t="s">
        <v>311</v>
      </c>
      <c r="D85" s="87">
        <v>77</v>
      </c>
      <c r="E85" s="171">
        <f t="shared" si="7"/>
        <v>162</v>
      </c>
      <c r="F85" s="87">
        <v>74</v>
      </c>
      <c r="G85" s="87">
        <v>88</v>
      </c>
      <c r="H85" s="88"/>
      <c r="I85" s="70"/>
      <c r="J85" s="70"/>
      <c r="K85" s="70"/>
      <c r="L85" s="70"/>
      <c r="M85" s="154">
        <f>M84</f>
        <v>1.0185185185185186</v>
      </c>
      <c r="O85" s="59" t="s">
        <v>311</v>
      </c>
      <c r="P85" s="171">
        <f>ROUND(E85*M85,0)</f>
        <v>165</v>
      </c>
      <c r="Q85" s="83"/>
    </row>
    <row r="86" spans="1:20">
      <c r="A86" s="301"/>
      <c r="B86" s="77">
        <v>2</v>
      </c>
      <c r="C86" s="59" t="s">
        <v>312</v>
      </c>
      <c r="D86" s="87">
        <v>46</v>
      </c>
      <c r="E86" s="171">
        <f t="shared" si="7"/>
        <v>108</v>
      </c>
      <c r="F86" s="87">
        <v>51</v>
      </c>
      <c r="G86" s="87">
        <v>57</v>
      </c>
      <c r="H86" s="88"/>
      <c r="I86" s="70"/>
      <c r="J86" s="70"/>
      <c r="K86" s="70"/>
      <c r="L86" s="70"/>
      <c r="M86" s="154">
        <f>M85</f>
        <v>1.0185185185185186</v>
      </c>
      <c r="O86" s="59" t="s">
        <v>312</v>
      </c>
      <c r="P86" s="171">
        <f>ROUND(E86*M86,0)</f>
        <v>110</v>
      </c>
      <c r="Q86" s="83"/>
    </row>
    <row r="87" spans="1:20">
      <c r="A87" s="301"/>
      <c r="B87" s="37">
        <v>1</v>
      </c>
      <c r="C87" s="79" t="s">
        <v>40</v>
      </c>
      <c r="D87" s="70"/>
      <c r="E87" s="68">
        <f>SUM(E88:E89)</f>
        <v>300</v>
      </c>
      <c r="F87" s="68">
        <f>SUM(F88:F89)</f>
        <v>149</v>
      </c>
      <c r="G87" s="68">
        <f>SUM(G88:G89)</f>
        <v>151</v>
      </c>
      <c r="H87" s="185"/>
      <c r="I87" s="72" t="s">
        <v>40</v>
      </c>
      <c r="J87" s="73">
        <v>142</v>
      </c>
      <c r="K87" s="73">
        <v>294</v>
      </c>
      <c r="L87" s="73">
        <v>294</v>
      </c>
      <c r="M87" s="152">
        <f>L87/E87</f>
        <v>0.98</v>
      </c>
      <c r="N87" s="147"/>
      <c r="O87" s="79" t="s">
        <v>40</v>
      </c>
      <c r="P87" s="68">
        <f>SUM(P88:P89)</f>
        <v>294</v>
      </c>
      <c r="Q87" s="83">
        <f>ROUND(E87*M87,0)</f>
        <v>294</v>
      </c>
      <c r="R87" s="168" t="b">
        <f>P87=Q87</f>
        <v>1</v>
      </c>
      <c r="T87" s="168" t="b">
        <f>L87=Q87</f>
        <v>1</v>
      </c>
    </row>
    <row r="88" spans="1:20" ht="13.5" customHeight="1">
      <c r="A88" s="301"/>
      <c r="B88" s="77">
        <v>2</v>
      </c>
      <c r="C88" s="59" t="s">
        <v>319</v>
      </c>
      <c r="D88" s="87">
        <v>59</v>
      </c>
      <c r="E88" s="171">
        <f t="shared" si="7"/>
        <v>118</v>
      </c>
      <c r="F88" s="87">
        <v>53</v>
      </c>
      <c r="G88" s="87">
        <v>65</v>
      </c>
      <c r="H88" s="88"/>
      <c r="I88" s="70"/>
      <c r="J88" s="70"/>
      <c r="K88" s="70"/>
      <c r="L88" s="70"/>
      <c r="M88" s="154">
        <f>M87</f>
        <v>0.98</v>
      </c>
      <c r="O88" s="59" t="s">
        <v>319</v>
      </c>
      <c r="P88" s="171">
        <f>ROUND(E88*M88,0)</f>
        <v>116</v>
      </c>
      <c r="Q88" s="83"/>
    </row>
    <row r="89" spans="1:20" ht="13.5" customHeight="1">
      <c r="A89" s="301"/>
      <c r="B89" s="77">
        <v>2</v>
      </c>
      <c r="C89" s="59" t="s">
        <v>320</v>
      </c>
      <c r="D89" s="87">
        <v>82</v>
      </c>
      <c r="E89" s="171">
        <f t="shared" si="7"/>
        <v>182</v>
      </c>
      <c r="F89" s="87">
        <v>96</v>
      </c>
      <c r="G89" s="87">
        <v>86</v>
      </c>
      <c r="H89" s="88"/>
      <c r="I89" s="70"/>
      <c r="J89" s="70"/>
      <c r="K89" s="70"/>
      <c r="L89" s="70"/>
      <c r="M89" s="154">
        <f>M88</f>
        <v>0.98</v>
      </c>
      <c r="O89" s="59" t="s">
        <v>320</v>
      </c>
      <c r="P89" s="171">
        <f>ROUND(E89*M89,0)</f>
        <v>178</v>
      </c>
      <c r="Q89" s="83"/>
    </row>
    <row r="90" spans="1:20">
      <c r="A90" s="301"/>
      <c r="B90" s="37">
        <v>1</v>
      </c>
      <c r="C90" s="79" t="s">
        <v>41</v>
      </c>
      <c r="D90" s="70"/>
      <c r="E90" s="68">
        <f>SUM(E91:E92)</f>
        <v>168</v>
      </c>
      <c r="F90" s="68">
        <f>SUM(F91:F92)</f>
        <v>83</v>
      </c>
      <c r="G90" s="68">
        <f>SUM(G91:G92)</f>
        <v>85</v>
      </c>
      <c r="H90" s="185"/>
      <c r="I90" s="72" t="s">
        <v>41</v>
      </c>
      <c r="J90" s="73">
        <v>94</v>
      </c>
      <c r="K90" s="73">
        <v>156</v>
      </c>
      <c r="L90" s="73">
        <v>156</v>
      </c>
      <c r="M90" s="152">
        <f>L90/E90</f>
        <v>0.9285714285714286</v>
      </c>
      <c r="N90" s="147"/>
      <c r="O90" s="79" t="s">
        <v>41</v>
      </c>
      <c r="P90" s="68">
        <f>SUM(P91:P92)</f>
        <v>156</v>
      </c>
      <c r="Q90" s="83">
        <f>ROUND(E90*M90,0)</f>
        <v>156</v>
      </c>
      <c r="R90" s="168" t="b">
        <f>P90=Q90</f>
        <v>1</v>
      </c>
      <c r="T90" s="168" t="b">
        <f>L90=Q90</f>
        <v>1</v>
      </c>
    </row>
    <row r="91" spans="1:20" ht="13.5" customHeight="1">
      <c r="A91" s="301"/>
      <c r="B91" s="77">
        <v>2</v>
      </c>
      <c r="C91" s="59" t="s">
        <v>321</v>
      </c>
      <c r="D91" s="87">
        <v>40</v>
      </c>
      <c r="E91" s="171">
        <f t="shared" si="7"/>
        <v>72</v>
      </c>
      <c r="F91" s="87">
        <v>37</v>
      </c>
      <c r="G91" s="87">
        <v>35</v>
      </c>
      <c r="H91" s="88"/>
      <c r="I91" s="70"/>
      <c r="J91" s="70"/>
      <c r="K91" s="70"/>
      <c r="L91" s="70"/>
      <c r="M91" s="154">
        <f>M90</f>
        <v>0.9285714285714286</v>
      </c>
      <c r="O91" s="59" t="s">
        <v>321</v>
      </c>
      <c r="P91" s="171">
        <f>ROUND(E91*M91,0)</f>
        <v>67</v>
      </c>
      <c r="Q91" s="83"/>
    </row>
    <row r="92" spans="1:20" ht="13.5" customHeight="1">
      <c r="A92" s="301"/>
      <c r="B92" s="77">
        <v>2</v>
      </c>
      <c r="C92" s="59" t="s">
        <v>322</v>
      </c>
      <c r="D92" s="87">
        <v>53</v>
      </c>
      <c r="E92" s="171">
        <f t="shared" si="7"/>
        <v>96</v>
      </c>
      <c r="F92" s="87">
        <v>46</v>
      </c>
      <c r="G92" s="87">
        <v>50</v>
      </c>
      <c r="H92" s="88"/>
      <c r="I92" s="70"/>
      <c r="J92" s="70"/>
      <c r="K92" s="70"/>
      <c r="L92" s="70"/>
      <c r="M92" s="154">
        <f>M91</f>
        <v>0.9285714285714286</v>
      </c>
      <c r="O92" s="59" t="s">
        <v>322</v>
      </c>
      <c r="P92" s="171">
        <f>ROUND(E92*M92,0)</f>
        <v>89</v>
      </c>
      <c r="Q92" s="83"/>
    </row>
    <row r="93" spans="1:20">
      <c r="A93" s="301"/>
      <c r="B93" s="37">
        <v>1</v>
      </c>
      <c r="C93" s="79" t="s">
        <v>42</v>
      </c>
      <c r="D93" s="70"/>
      <c r="E93" s="68">
        <f>SUM(E94:E97)</f>
        <v>379</v>
      </c>
      <c r="F93" s="68">
        <f>SUM(F94:F97)</f>
        <v>194</v>
      </c>
      <c r="G93" s="68">
        <f>SUM(G94:G97)</f>
        <v>185</v>
      </c>
      <c r="H93" s="185"/>
      <c r="I93" s="72" t="s">
        <v>42</v>
      </c>
      <c r="J93" s="73">
        <v>151</v>
      </c>
      <c r="K93" s="73">
        <v>317</v>
      </c>
      <c r="L93" s="73">
        <v>317</v>
      </c>
      <c r="M93" s="152">
        <f>L93/E93</f>
        <v>0.83641160949868076</v>
      </c>
      <c r="N93" s="147"/>
      <c r="O93" s="79" t="s">
        <v>42</v>
      </c>
      <c r="P93" s="68">
        <f>SUM(P94:P97)</f>
        <v>317</v>
      </c>
      <c r="Q93" s="83">
        <f>ROUND(E93*M93,0)</f>
        <v>317</v>
      </c>
      <c r="R93" s="168" t="b">
        <f>P93=Q93</f>
        <v>1</v>
      </c>
      <c r="T93" s="168" t="b">
        <f>L93=Q93</f>
        <v>1</v>
      </c>
    </row>
    <row r="94" spans="1:20" ht="13.5" customHeight="1">
      <c r="A94" s="301"/>
      <c r="B94" s="77">
        <v>2</v>
      </c>
      <c r="C94" s="59" t="s">
        <v>323</v>
      </c>
      <c r="D94" s="87">
        <v>19</v>
      </c>
      <c r="E94" s="171">
        <f t="shared" si="7"/>
        <v>32</v>
      </c>
      <c r="F94" s="87">
        <v>16</v>
      </c>
      <c r="G94" s="87">
        <v>16</v>
      </c>
      <c r="H94" s="88"/>
      <c r="I94" s="70"/>
      <c r="J94" s="70"/>
      <c r="K94" s="70"/>
      <c r="L94" s="70"/>
      <c r="M94" s="154">
        <f>M93</f>
        <v>0.83641160949868076</v>
      </c>
      <c r="O94" s="59" t="s">
        <v>323</v>
      </c>
      <c r="P94" s="171">
        <f>ROUND(E94*M94,0)</f>
        <v>27</v>
      </c>
      <c r="Q94" s="83"/>
    </row>
    <row r="95" spans="1:20">
      <c r="A95" s="301"/>
      <c r="B95" s="77">
        <v>2</v>
      </c>
      <c r="C95" s="59" t="s">
        <v>324</v>
      </c>
      <c r="D95" s="87">
        <v>61</v>
      </c>
      <c r="E95" s="171">
        <f t="shared" si="7"/>
        <v>140</v>
      </c>
      <c r="F95" s="87">
        <v>69</v>
      </c>
      <c r="G95" s="87">
        <v>71</v>
      </c>
      <c r="H95" s="88"/>
      <c r="I95" s="70"/>
      <c r="J95" s="70"/>
      <c r="K95" s="70"/>
      <c r="L95" s="70"/>
      <c r="M95" s="154">
        <f>M94</f>
        <v>0.83641160949868076</v>
      </c>
      <c r="O95" s="59" t="s">
        <v>324</v>
      </c>
      <c r="P95" s="171">
        <f>ROUND(E95*M95,0)</f>
        <v>117</v>
      </c>
      <c r="Q95" s="83"/>
    </row>
    <row r="96" spans="1:20">
      <c r="A96" s="301"/>
      <c r="B96" s="77">
        <v>2</v>
      </c>
      <c r="C96" s="59" t="s">
        <v>325</v>
      </c>
      <c r="D96" s="87">
        <v>26</v>
      </c>
      <c r="E96" s="171">
        <f t="shared" si="7"/>
        <v>50</v>
      </c>
      <c r="F96" s="87">
        <v>29</v>
      </c>
      <c r="G96" s="87">
        <v>21</v>
      </c>
      <c r="H96" s="88"/>
      <c r="I96" s="70"/>
      <c r="J96" s="70"/>
      <c r="K96" s="70"/>
      <c r="L96" s="70"/>
      <c r="M96" s="154">
        <f>M95</f>
        <v>0.83641160949868076</v>
      </c>
      <c r="O96" s="59" t="s">
        <v>325</v>
      </c>
      <c r="P96" s="171">
        <f>ROUND(E96*M96,0)</f>
        <v>42</v>
      </c>
      <c r="Q96" s="83"/>
    </row>
    <row r="97" spans="1:20">
      <c r="A97" s="301"/>
      <c r="B97" s="77">
        <v>2</v>
      </c>
      <c r="C97" s="59" t="s">
        <v>326</v>
      </c>
      <c r="D97" s="87">
        <v>71</v>
      </c>
      <c r="E97" s="171">
        <f t="shared" si="7"/>
        <v>157</v>
      </c>
      <c r="F97" s="87">
        <v>80</v>
      </c>
      <c r="G97" s="87">
        <v>77</v>
      </c>
      <c r="H97" s="88"/>
      <c r="I97" s="70"/>
      <c r="J97" s="70"/>
      <c r="K97" s="70"/>
      <c r="L97" s="70"/>
      <c r="M97" s="154">
        <f>M96</f>
        <v>0.83641160949868076</v>
      </c>
      <c r="O97" s="59" t="s">
        <v>326</v>
      </c>
      <c r="P97" s="171">
        <f>ROUND(E97*M97,0)</f>
        <v>131</v>
      </c>
      <c r="Q97" s="83"/>
    </row>
    <row r="98" spans="1:20">
      <c r="A98" s="301"/>
      <c r="B98" s="37">
        <v>1</v>
      </c>
      <c r="C98" s="79" t="s">
        <v>43</v>
      </c>
      <c r="D98" s="70"/>
      <c r="E98" s="68">
        <f>SUM(E99:E100)</f>
        <v>458</v>
      </c>
      <c r="F98" s="68">
        <f>SUM(F99:F100)</f>
        <v>227</v>
      </c>
      <c r="G98" s="68">
        <f>SUM(G99:G100)</f>
        <v>231</v>
      </c>
      <c r="H98" s="185"/>
      <c r="I98" s="72" t="s">
        <v>43</v>
      </c>
      <c r="J98" s="73">
        <v>230</v>
      </c>
      <c r="K98" s="73">
        <v>525</v>
      </c>
      <c r="L98" s="73">
        <v>525</v>
      </c>
      <c r="M98" s="152">
        <f>L98/E98</f>
        <v>1.1462882096069869</v>
      </c>
      <c r="N98" s="147"/>
      <c r="O98" s="79" t="s">
        <v>43</v>
      </c>
      <c r="P98" s="68">
        <f>SUM(P99:P100)</f>
        <v>525</v>
      </c>
      <c r="Q98" s="83">
        <f>ROUND(E98*M98,0)</f>
        <v>525</v>
      </c>
      <c r="R98" s="168" t="b">
        <f>P98=Q98</f>
        <v>1</v>
      </c>
      <c r="T98" s="168" t="b">
        <f>L98=Q98</f>
        <v>1</v>
      </c>
    </row>
    <row r="99" spans="1:20">
      <c r="A99" s="301"/>
      <c r="B99" s="77">
        <v>2</v>
      </c>
      <c r="C99" s="59" t="s">
        <v>327</v>
      </c>
      <c r="D99" s="87">
        <v>72</v>
      </c>
      <c r="E99" s="171">
        <f t="shared" si="7"/>
        <v>154</v>
      </c>
      <c r="F99" s="87">
        <v>75</v>
      </c>
      <c r="G99" s="87">
        <v>79</v>
      </c>
      <c r="H99" s="88"/>
      <c r="I99" s="70"/>
      <c r="J99" s="70"/>
      <c r="K99" s="70"/>
      <c r="L99" s="70"/>
      <c r="M99" s="154">
        <f>M98</f>
        <v>1.1462882096069869</v>
      </c>
      <c r="O99" s="59" t="s">
        <v>327</v>
      </c>
      <c r="P99" s="171">
        <f>ROUND(E99*M99,0)</f>
        <v>177</v>
      </c>
      <c r="Q99" s="83"/>
    </row>
    <row r="100" spans="1:20">
      <c r="A100" s="301"/>
      <c r="B100" s="77">
        <v>2</v>
      </c>
      <c r="C100" s="59" t="s">
        <v>328</v>
      </c>
      <c r="D100" s="87">
        <v>127</v>
      </c>
      <c r="E100" s="171">
        <f t="shared" si="7"/>
        <v>304</v>
      </c>
      <c r="F100" s="87">
        <v>152</v>
      </c>
      <c r="G100" s="87">
        <v>152</v>
      </c>
      <c r="H100" s="88"/>
      <c r="I100" s="70"/>
      <c r="J100" s="70"/>
      <c r="K100" s="70"/>
      <c r="L100" s="70"/>
      <c r="M100" s="154">
        <f>M99</f>
        <v>1.1462882096069869</v>
      </c>
      <c r="O100" s="59" t="s">
        <v>328</v>
      </c>
      <c r="P100" s="171">
        <f>ROUND(E100*M100,0)</f>
        <v>348</v>
      </c>
      <c r="Q100" s="83"/>
    </row>
    <row r="101" spans="1:20">
      <c r="A101" s="301"/>
      <c r="B101" s="37">
        <v>1</v>
      </c>
      <c r="C101" s="79" t="s">
        <v>44</v>
      </c>
      <c r="D101" s="70"/>
      <c r="E101" s="68">
        <f>SUM(E102:E109)</f>
        <v>1818</v>
      </c>
      <c r="F101" s="68">
        <f>SUM(F102:F109)</f>
        <v>915</v>
      </c>
      <c r="G101" s="68">
        <f>SUM(G102:G109)</f>
        <v>903</v>
      </c>
      <c r="H101" s="185"/>
      <c r="I101" s="72" t="s">
        <v>44</v>
      </c>
      <c r="J101" s="73">
        <v>322</v>
      </c>
      <c r="K101" s="73">
        <v>657</v>
      </c>
      <c r="L101" s="73">
        <v>657</v>
      </c>
      <c r="M101" s="152">
        <f>L101/E101</f>
        <v>0.36138613861386137</v>
      </c>
      <c r="N101" s="147"/>
      <c r="O101" s="79" t="s">
        <v>44</v>
      </c>
      <c r="P101" s="68">
        <f>SUM(P102:P109)</f>
        <v>657</v>
      </c>
      <c r="Q101" s="83">
        <f>ROUND(E101*M101,0)</f>
        <v>657</v>
      </c>
      <c r="R101" s="168" t="b">
        <f>P101=Q101</f>
        <v>1</v>
      </c>
      <c r="T101" s="168" t="b">
        <f>L101=Q101</f>
        <v>1</v>
      </c>
    </row>
    <row r="102" spans="1:20">
      <c r="A102" s="301"/>
      <c r="B102" s="77">
        <v>2</v>
      </c>
      <c r="C102" s="59" t="s">
        <v>303</v>
      </c>
      <c r="D102" s="186">
        <v>213</v>
      </c>
      <c r="E102" s="171">
        <f t="shared" si="7"/>
        <v>420</v>
      </c>
      <c r="F102" s="186">
        <v>218</v>
      </c>
      <c r="G102" s="186">
        <v>202</v>
      </c>
      <c r="H102" s="86"/>
      <c r="I102" s="70"/>
      <c r="J102" s="70"/>
      <c r="K102" s="70"/>
      <c r="L102" s="70"/>
      <c r="M102" s="154">
        <f>M101</f>
        <v>0.36138613861386137</v>
      </c>
      <c r="O102" s="59" t="s">
        <v>303</v>
      </c>
      <c r="P102" s="171">
        <f t="shared" ref="P102:P109" si="8">ROUND(E102*M102,0)</f>
        <v>152</v>
      </c>
      <c r="Q102" s="83"/>
    </row>
    <row r="103" spans="1:20">
      <c r="A103" s="301"/>
      <c r="B103" s="77">
        <v>2</v>
      </c>
      <c r="C103" s="59" t="s">
        <v>304</v>
      </c>
      <c r="D103" s="186">
        <v>231</v>
      </c>
      <c r="E103" s="171">
        <f t="shared" si="7"/>
        <v>448</v>
      </c>
      <c r="F103" s="186">
        <v>230</v>
      </c>
      <c r="G103" s="186">
        <v>218</v>
      </c>
      <c r="H103" s="86"/>
      <c r="I103" s="70"/>
      <c r="J103" s="70"/>
      <c r="K103" s="70"/>
      <c r="L103" s="70"/>
      <c r="M103" s="154">
        <f t="shared" ref="M103:M109" si="9">M102</f>
        <v>0.36138613861386137</v>
      </c>
      <c r="O103" s="59" t="s">
        <v>304</v>
      </c>
      <c r="P103" s="171">
        <f t="shared" si="8"/>
        <v>162</v>
      </c>
      <c r="Q103" s="83"/>
    </row>
    <row r="104" spans="1:20">
      <c r="A104" s="301"/>
      <c r="B104" s="77">
        <v>2</v>
      </c>
      <c r="C104" s="59" t="s">
        <v>305</v>
      </c>
      <c r="D104" s="186">
        <v>130</v>
      </c>
      <c r="E104" s="171">
        <f t="shared" si="7"/>
        <v>268</v>
      </c>
      <c r="F104" s="186">
        <v>132</v>
      </c>
      <c r="G104" s="186">
        <v>136</v>
      </c>
      <c r="H104" s="86"/>
      <c r="I104" s="70"/>
      <c r="J104" s="70"/>
      <c r="K104" s="70"/>
      <c r="L104" s="70"/>
      <c r="M104" s="154">
        <f t="shared" si="9"/>
        <v>0.36138613861386137</v>
      </c>
      <c r="O104" s="59" t="s">
        <v>305</v>
      </c>
      <c r="P104" s="171">
        <f t="shared" si="8"/>
        <v>97</v>
      </c>
      <c r="Q104" s="83"/>
    </row>
    <row r="105" spans="1:20">
      <c r="A105" s="301"/>
      <c r="B105" s="77">
        <v>2</v>
      </c>
      <c r="C105" s="59" t="s">
        <v>329</v>
      </c>
      <c r="D105" s="87">
        <v>89</v>
      </c>
      <c r="E105" s="171">
        <f t="shared" si="7"/>
        <v>171</v>
      </c>
      <c r="F105" s="87">
        <v>89</v>
      </c>
      <c r="G105" s="87">
        <v>82</v>
      </c>
      <c r="H105" s="88"/>
      <c r="I105" s="70"/>
      <c r="J105" s="70"/>
      <c r="K105" s="70"/>
      <c r="L105" s="70"/>
      <c r="M105" s="154">
        <f t="shared" si="9"/>
        <v>0.36138613861386137</v>
      </c>
      <c r="O105" s="59" t="s">
        <v>329</v>
      </c>
      <c r="P105" s="171">
        <f t="shared" si="8"/>
        <v>62</v>
      </c>
      <c r="Q105" s="83"/>
    </row>
    <row r="106" spans="1:20">
      <c r="A106" s="301"/>
      <c r="B106" s="77">
        <v>2</v>
      </c>
      <c r="C106" s="59" t="s">
        <v>330</v>
      </c>
      <c r="D106" s="87">
        <v>86</v>
      </c>
      <c r="E106" s="171">
        <f t="shared" si="7"/>
        <v>211</v>
      </c>
      <c r="F106" s="87">
        <v>106</v>
      </c>
      <c r="G106" s="87">
        <v>105</v>
      </c>
      <c r="H106" s="88"/>
      <c r="I106" s="70"/>
      <c r="J106" s="70"/>
      <c r="K106" s="70"/>
      <c r="L106" s="70"/>
      <c r="M106" s="154">
        <f t="shared" si="9"/>
        <v>0.36138613861386137</v>
      </c>
      <c r="O106" s="59" t="s">
        <v>330</v>
      </c>
      <c r="P106" s="171">
        <f t="shared" si="8"/>
        <v>76</v>
      </c>
      <c r="Q106" s="83"/>
    </row>
    <row r="107" spans="1:20">
      <c r="A107" s="301"/>
      <c r="B107" s="77">
        <v>2</v>
      </c>
      <c r="C107" s="59" t="s">
        <v>331</v>
      </c>
      <c r="D107" s="87">
        <v>89</v>
      </c>
      <c r="E107" s="171">
        <f t="shared" si="7"/>
        <v>164</v>
      </c>
      <c r="F107" s="87">
        <v>77</v>
      </c>
      <c r="G107" s="87">
        <v>87</v>
      </c>
      <c r="H107" s="88"/>
      <c r="I107" s="70"/>
      <c r="J107" s="70"/>
      <c r="K107" s="70"/>
      <c r="L107" s="70"/>
      <c r="M107" s="154">
        <f t="shared" si="9"/>
        <v>0.36138613861386137</v>
      </c>
      <c r="O107" s="59" t="s">
        <v>331</v>
      </c>
      <c r="P107" s="171">
        <f t="shared" si="8"/>
        <v>59</v>
      </c>
      <c r="Q107" s="83"/>
    </row>
    <row r="108" spans="1:20">
      <c r="A108" s="301"/>
      <c r="B108" s="77">
        <v>2</v>
      </c>
      <c r="C108" s="59" t="s">
        <v>332</v>
      </c>
      <c r="D108" s="87">
        <v>45</v>
      </c>
      <c r="E108" s="171">
        <f t="shared" si="7"/>
        <v>81</v>
      </c>
      <c r="F108" s="87">
        <v>39</v>
      </c>
      <c r="G108" s="87">
        <v>42</v>
      </c>
      <c r="H108" s="88"/>
      <c r="I108" s="70"/>
      <c r="J108" s="70"/>
      <c r="K108" s="70"/>
      <c r="L108" s="70"/>
      <c r="M108" s="154">
        <f t="shared" si="9"/>
        <v>0.36138613861386137</v>
      </c>
      <c r="O108" s="59" t="s">
        <v>332</v>
      </c>
      <c r="P108" s="171">
        <f t="shared" si="8"/>
        <v>29</v>
      </c>
      <c r="Q108" s="83"/>
    </row>
    <row r="109" spans="1:20">
      <c r="A109" s="301"/>
      <c r="B109" s="77">
        <v>2</v>
      </c>
      <c r="C109" s="59" t="s">
        <v>333</v>
      </c>
      <c r="D109" s="87">
        <v>29</v>
      </c>
      <c r="E109" s="171">
        <f t="shared" si="7"/>
        <v>55</v>
      </c>
      <c r="F109" s="87">
        <v>24</v>
      </c>
      <c r="G109" s="87">
        <v>31</v>
      </c>
      <c r="H109" s="88"/>
      <c r="I109" s="70"/>
      <c r="J109" s="70"/>
      <c r="K109" s="70"/>
      <c r="L109" s="70"/>
      <c r="M109" s="154">
        <f t="shared" si="9"/>
        <v>0.36138613861386137</v>
      </c>
      <c r="O109" s="59" t="s">
        <v>333</v>
      </c>
      <c r="P109" s="171">
        <f t="shared" si="8"/>
        <v>20</v>
      </c>
      <c r="Q109" s="83"/>
    </row>
    <row r="110" spans="1:20">
      <c r="A110" s="301"/>
      <c r="B110" s="37">
        <v>1</v>
      </c>
      <c r="C110" s="79" t="s">
        <v>45</v>
      </c>
      <c r="D110" s="70"/>
      <c r="E110" s="68">
        <f>SUM(E111)</f>
        <v>185</v>
      </c>
      <c r="F110" s="68">
        <f>SUM(F111)</f>
        <v>93</v>
      </c>
      <c r="G110" s="68">
        <f>SUM(G111)</f>
        <v>92</v>
      </c>
      <c r="H110" s="185"/>
      <c r="I110" s="72" t="s">
        <v>45</v>
      </c>
      <c r="J110" s="73">
        <v>88</v>
      </c>
      <c r="K110" s="73">
        <v>181</v>
      </c>
      <c r="L110" s="73">
        <v>181</v>
      </c>
      <c r="M110" s="152">
        <f>L110/E110</f>
        <v>0.97837837837837838</v>
      </c>
      <c r="N110" s="147"/>
      <c r="O110" s="79" t="s">
        <v>45</v>
      </c>
      <c r="P110" s="68">
        <f>SUM(P111)</f>
        <v>181</v>
      </c>
      <c r="Q110" s="83">
        <f>ROUND(E110*M110,0)</f>
        <v>181</v>
      </c>
      <c r="R110" s="168" t="b">
        <f>P110=Q110</f>
        <v>1</v>
      </c>
      <c r="T110" s="168" t="b">
        <f>L110=Q110</f>
        <v>1</v>
      </c>
    </row>
    <row r="111" spans="1:20">
      <c r="A111" s="301"/>
      <c r="B111" s="77">
        <v>2</v>
      </c>
      <c r="C111" s="59" t="s">
        <v>313</v>
      </c>
      <c r="D111" s="87">
        <v>85</v>
      </c>
      <c r="E111" s="171">
        <f t="shared" si="7"/>
        <v>185</v>
      </c>
      <c r="F111" s="87">
        <v>93</v>
      </c>
      <c r="G111" s="87">
        <v>92</v>
      </c>
      <c r="H111" s="88"/>
      <c r="I111" s="70"/>
      <c r="J111" s="70"/>
      <c r="K111" s="70"/>
      <c r="L111" s="70"/>
      <c r="M111" s="154">
        <f>M110</f>
        <v>0.97837837837837838</v>
      </c>
      <c r="O111" s="59" t="s">
        <v>313</v>
      </c>
      <c r="P111" s="171">
        <f>ROUND(E111*M111,0)</f>
        <v>181</v>
      </c>
      <c r="Q111" s="83"/>
    </row>
    <row r="112" spans="1:20">
      <c r="A112" s="301"/>
      <c r="B112" s="37">
        <v>1</v>
      </c>
      <c r="C112" s="79" t="s">
        <v>46</v>
      </c>
      <c r="D112" s="70"/>
      <c r="E112" s="68">
        <f>SUM(E113)</f>
        <v>142</v>
      </c>
      <c r="F112" s="68">
        <f>SUM(F113)</f>
        <v>71</v>
      </c>
      <c r="G112" s="68">
        <f>SUM(G113)</f>
        <v>71</v>
      </c>
      <c r="H112" s="185"/>
      <c r="I112" s="72" t="s">
        <v>46</v>
      </c>
      <c r="J112" s="73">
        <v>76</v>
      </c>
      <c r="K112" s="73">
        <v>158</v>
      </c>
      <c r="L112" s="73">
        <v>158</v>
      </c>
      <c r="M112" s="152">
        <f>L112/E112</f>
        <v>1.1126760563380282</v>
      </c>
      <c r="N112" s="147"/>
      <c r="O112" s="79" t="s">
        <v>46</v>
      </c>
      <c r="P112" s="68">
        <f>SUM(P113)</f>
        <v>158</v>
      </c>
      <c r="Q112" s="83">
        <f>ROUND(E112*M112,0)</f>
        <v>158</v>
      </c>
      <c r="R112" s="168" t="b">
        <f>P112=Q112</f>
        <v>1</v>
      </c>
      <c r="T112" s="168" t="b">
        <f>L112=Q112</f>
        <v>1</v>
      </c>
    </row>
    <row r="113" spans="1:20">
      <c r="A113" s="301"/>
      <c r="B113" s="77">
        <v>2</v>
      </c>
      <c r="C113" s="59" t="s">
        <v>314</v>
      </c>
      <c r="D113" s="87">
        <v>71</v>
      </c>
      <c r="E113" s="171">
        <f t="shared" si="7"/>
        <v>142</v>
      </c>
      <c r="F113" s="87">
        <v>71</v>
      </c>
      <c r="G113" s="87">
        <v>71</v>
      </c>
      <c r="H113" s="88"/>
      <c r="I113" s="70"/>
      <c r="J113" s="70"/>
      <c r="K113" s="70"/>
      <c r="L113" s="70"/>
      <c r="M113" s="154">
        <f>M112</f>
        <v>1.1126760563380282</v>
      </c>
      <c r="O113" s="59" t="s">
        <v>314</v>
      </c>
      <c r="P113" s="171">
        <f>ROUND(E113*M113,0)</f>
        <v>158</v>
      </c>
      <c r="Q113" s="83"/>
    </row>
    <row r="114" spans="1:20">
      <c r="A114" s="301"/>
      <c r="B114" s="37">
        <v>1</v>
      </c>
      <c r="C114" s="79" t="s">
        <v>47</v>
      </c>
      <c r="D114" s="70"/>
      <c r="E114" s="68">
        <f>SUM(E115:E118)</f>
        <v>383</v>
      </c>
      <c r="F114" s="68">
        <f>SUM(F115:F118)</f>
        <v>190</v>
      </c>
      <c r="G114" s="68">
        <f>SUM(G115:G118)</f>
        <v>193</v>
      </c>
      <c r="H114" s="185"/>
      <c r="I114" s="72" t="s">
        <v>47</v>
      </c>
      <c r="J114" s="73">
        <v>181</v>
      </c>
      <c r="K114" s="73">
        <v>367</v>
      </c>
      <c r="L114" s="73">
        <v>367</v>
      </c>
      <c r="M114" s="152">
        <f>L114/E114</f>
        <v>0.95822454308093996</v>
      </c>
      <c r="N114" s="147"/>
      <c r="O114" s="79" t="s">
        <v>47</v>
      </c>
      <c r="P114" s="68">
        <f>SUM(P115:P118)</f>
        <v>367</v>
      </c>
      <c r="Q114" s="83">
        <f>ROUND(E114*M114,0)</f>
        <v>367</v>
      </c>
      <c r="R114" s="168" t="b">
        <f>P114=Q114</f>
        <v>1</v>
      </c>
      <c r="T114" s="168" t="b">
        <f>L114=Q114</f>
        <v>1</v>
      </c>
    </row>
    <row r="115" spans="1:20">
      <c r="A115" s="301"/>
      <c r="B115" s="77">
        <v>2</v>
      </c>
      <c r="C115" s="59" t="s">
        <v>315</v>
      </c>
      <c r="D115" s="87">
        <v>33</v>
      </c>
      <c r="E115" s="171">
        <f t="shared" si="7"/>
        <v>62</v>
      </c>
      <c r="F115" s="87">
        <v>28</v>
      </c>
      <c r="G115" s="87">
        <v>34</v>
      </c>
      <c r="H115" s="88"/>
      <c r="I115" s="70"/>
      <c r="J115" s="70"/>
      <c r="K115" s="70"/>
      <c r="L115" s="70"/>
      <c r="M115" s="154">
        <f>M114</f>
        <v>0.95822454308093996</v>
      </c>
      <c r="O115" s="59" t="s">
        <v>315</v>
      </c>
      <c r="P115" s="171">
        <f>ROUNDUP(E115*M115,0)</f>
        <v>60</v>
      </c>
      <c r="Q115" s="83"/>
    </row>
    <row r="116" spans="1:20">
      <c r="A116" s="301"/>
      <c r="B116" s="77">
        <v>2</v>
      </c>
      <c r="C116" s="59" t="s">
        <v>316</v>
      </c>
      <c r="D116" s="87">
        <v>53</v>
      </c>
      <c r="E116" s="171">
        <f t="shared" si="7"/>
        <v>118</v>
      </c>
      <c r="F116" s="87">
        <v>60</v>
      </c>
      <c r="G116" s="87">
        <v>58</v>
      </c>
      <c r="H116" s="163"/>
      <c r="I116" s="70"/>
      <c r="J116" s="70"/>
      <c r="K116" s="70"/>
      <c r="L116" s="70"/>
      <c r="M116" s="154">
        <f>M115</f>
        <v>0.95822454308093996</v>
      </c>
      <c r="O116" s="59" t="s">
        <v>316</v>
      </c>
      <c r="P116" s="171">
        <f>ROUND(E116*M116,0)</f>
        <v>113</v>
      </c>
      <c r="Q116" s="83"/>
    </row>
    <row r="117" spans="1:20">
      <c r="A117" s="301"/>
      <c r="B117" s="77">
        <v>2</v>
      </c>
      <c r="C117" s="59" t="s">
        <v>317</v>
      </c>
      <c r="D117" s="87">
        <v>39</v>
      </c>
      <c r="E117" s="171">
        <f t="shared" si="7"/>
        <v>71</v>
      </c>
      <c r="F117" s="87">
        <v>37</v>
      </c>
      <c r="G117" s="87">
        <v>34</v>
      </c>
      <c r="H117" s="163"/>
      <c r="I117" s="70"/>
      <c r="J117" s="70"/>
      <c r="K117" s="70"/>
      <c r="L117" s="70"/>
      <c r="M117" s="154">
        <f>M116</f>
        <v>0.95822454308093996</v>
      </c>
      <c r="N117" s="165"/>
      <c r="O117" s="59" t="s">
        <v>317</v>
      </c>
      <c r="P117" s="171">
        <f>ROUND(E117*M117,0)</f>
        <v>68</v>
      </c>
      <c r="Q117" s="83"/>
    </row>
    <row r="118" spans="1:20">
      <c r="A118" s="301"/>
      <c r="B118" s="77">
        <v>2</v>
      </c>
      <c r="C118" s="59" t="s">
        <v>318</v>
      </c>
      <c r="D118" s="87">
        <v>58</v>
      </c>
      <c r="E118" s="171">
        <f t="shared" si="7"/>
        <v>132</v>
      </c>
      <c r="F118" s="87">
        <v>65</v>
      </c>
      <c r="G118" s="87">
        <v>67</v>
      </c>
      <c r="H118" s="163"/>
      <c r="I118" s="70"/>
      <c r="J118" s="70"/>
      <c r="K118" s="70"/>
      <c r="L118" s="70"/>
      <c r="M118" s="154">
        <f>M117</f>
        <v>0.95822454308093996</v>
      </c>
      <c r="N118" s="165"/>
      <c r="O118" s="59" t="s">
        <v>318</v>
      </c>
      <c r="P118" s="171">
        <f>ROUND(E118*M118,0)</f>
        <v>126</v>
      </c>
      <c r="Q118" s="83"/>
    </row>
    <row r="119" spans="1:20" s="160" customFormat="1">
      <c r="A119" s="302"/>
      <c r="B119" s="172">
        <v>1</v>
      </c>
      <c r="C119" s="172" t="s">
        <v>2</v>
      </c>
      <c r="D119" s="177">
        <f>SUM(D65:D118)</f>
        <v>5054</v>
      </c>
      <c r="E119" s="158">
        <f t="shared" si="7"/>
        <v>10545</v>
      </c>
      <c r="F119" s="177">
        <f>SUM(F64,F72,F77,F81,F84,F87,F90,F93,F98,F101,F110,F112,F114)</f>
        <v>5253</v>
      </c>
      <c r="G119" s="177">
        <f>SUM(G64,G72,G77,G81,G84,G87,G90,G93,G98,G101,G110,G112,G114)</f>
        <v>5292</v>
      </c>
      <c r="H119" s="159"/>
      <c r="I119" s="188"/>
      <c r="J119" s="177">
        <f>SUM(J64,J72,J77,J81,J84,J87,J90,J93,J98,J101,J110,J112,J114)</f>
        <v>4976</v>
      </c>
      <c r="K119" s="177">
        <f>SUM(K64,K72,K77,K81,K84,K87,K90,K93,K98,K101,K110,K112,K114)</f>
        <v>10258</v>
      </c>
      <c r="L119" s="177">
        <f>SUM(L64,L72,L77,L81,L84,L87,L90,L93,L98,L101,L110,L112,L114)</f>
        <v>10258</v>
      </c>
      <c r="M119" s="169">
        <f>L119/E119</f>
        <v>0.97278330962541493</v>
      </c>
      <c r="O119" s="172" t="s">
        <v>2</v>
      </c>
      <c r="P119" s="177">
        <f>SUM(P64,P72,P77,P81,P84,P87,P90,P93,P98,P101,P110,P112,P114)</f>
        <v>10258</v>
      </c>
      <c r="Q119" s="161">
        <f>ROUND(E119*M119,0)</f>
        <v>10258</v>
      </c>
      <c r="R119" s="181" t="b">
        <f>P119=Q119</f>
        <v>1</v>
      </c>
    </row>
    <row r="120" spans="1:20">
      <c r="A120" s="298" t="s">
        <v>53</v>
      </c>
      <c r="B120" s="37">
        <v>1</v>
      </c>
      <c r="C120" s="80" t="s">
        <v>54</v>
      </c>
      <c r="D120" s="70"/>
      <c r="E120" s="68">
        <f>SUM(E121:E122)</f>
        <v>621</v>
      </c>
      <c r="F120" s="68">
        <f>SUM(F121:F122)</f>
        <v>310</v>
      </c>
      <c r="G120" s="68">
        <f>SUM(G121:G122)</f>
        <v>311</v>
      </c>
      <c r="H120" s="148"/>
      <c r="I120" s="72" t="s">
        <v>54</v>
      </c>
      <c r="J120" s="73">
        <v>257</v>
      </c>
      <c r="K120" s="73">
        <v>617</v>
      </c>
      <c r="L120" s="73">
        <v>617</v>
      </c>
      <c r="M120" s="152">
        <f>L120/E120</f>
        <v>0.99355877616747179</v>
      </c>
      <c r="N120" s="166"/>
      <c r="O120" s="80" t="s">
        <v>54</v>
      </c>
      <c r="P120" s="68">
        <f>SUM(P121:P122)</f>
        <v>617</v>
      </c>
      <c r="Q120" s="83">
        <f>ROUND(E120*M120,0)</f>
        <v>617</v>
      </c>
      <c r="R120" s="168" t="b">
        <f>P120=Q120</f>
        <v>1</v>
      </c>
      <c r="T120" s="168" t="b">
        <f>L120=Q120</f>
        <v>1</v>
      </c>
    </row>
    <row r="121" spans="1:20">
      <c r="A121" s="298"/>
      <c r="B121" s="77">
        <v>2</v>
      </c>
      <c r="C121" s="59" t="s">
        <v>334</v>
      </c>
      <c r="D121" s="89">
        <v>82</v>
      </c>
      <c r="E121" s="171">
        <f t="shared" si="7"/>
        <v>219</v>
      </c>
      <c r="F121" s="89">
        <v>118</v>
      </c>
      <c r="G121" s="89">
        <v>101</v>
      </c>
      <c r="H121" s="164"/>
      <c r="I121" s="70"/>
      <c r="J121" s="70"/>
      <c r="K121" s="70"/>
      <c r="L121" s="70"/>
      <c r="M121" s="154">
        <f>M120</f>
        <v>0.99355877616747179</v>
      </c>
      <c r="N121" s="165"/>
      <c r="O121" s="59" t="s">
        <v>334</v>
      </c>
      <c r="P121" s="171">
        <f>ROUND(E121*M121,0)</f>
        <v>218</v>
      </c>
      <c r="Q121" s="83"/>
    </row>
    <row r="122" spans="1:20">
      <c r="A122" s="298"/>
      <c r="B122" s="77">
        <v>2</v>
      </c>
      <c r="C122" s="59" t="s">
        <v>335</v>
      </c>
      <c r="D122" s="89">
        <v>164</v>
      </c>
      <c r="E122" s="171">
        <f t="shared" si="7"/>
        <v>402</v>
      </c>
      <c r="F122" s="89">
        <v>192</v>
      </c>
      <c r="G122" s="89">
        <v>210</v>
      </c>
      <c r="H122" s="178"/>
      <c r="I122" s="70"/>
      <c r="J122" s="70"/>
      <c r="K122" s="70"/>
      <c r="L122" s="70"/>
      <c r="M122" s="154">
        <f>M121</f>
        <v>0.99355877616747179</v>
      </c>
      <c r="O122" s="59" t="s">
        <v>335</v>
      </c>
      <c r="P122" s="171">
        <f>ROUND(E122*M122,0)</f>
        <v>399</v>
      </c>
      <c r="Q122" s="83"/>
    </row>
    <row r="123" spans="1:20">
      <c r="A123" s="298"/>
      <c r="B123" s="37">
        <v>1</v>
      </c>
      <c r="C123" s="80" t="s">
        <v>55</v>
      </c>
      <c r="D123" s="70"/>
      <c r="E123" s="68">
        <f>SUM(E124:E125)</f>
        <v>451</v>
      </c>
      <c r="F123" s="68">
        <f>SUM(F124:F125)</f>
        <v>239</v>
      </c>
      <c r="G123" s="68">
        <f>SUM(G124:G125)</f>
        <v>212</v>
      </c>
      <c r="H123" s="185"/>
      <c r="I123" s="64" t="s">
        <v>55</v>
      </c>
      <c r="J123" s="73">
        <v>197</v>
      </c>
      <c r="K123" s="73">
        <v>445</v>
      </c>
      <c r="L123" s="73">
        <v>445</v>
      </c>
      <c r="M123" s="152">
        <f>L123/E123</f>
        <v>0.98669623059866962</v>
      </c>
      <c r="N123" s="147"/>
      <c r="O123" s="80" t="s">
        <v>55</v>
      </c>
      <c r="P123" s="68">
        <f>SUM(P124:P125)</f>
        <v>445</v>
      </c>
      <c r="Q123" s="83">
        <f>ROUND(E123*M123,0)</f>
        <v>445</v>
      </c>
      <c r="R123" s="168" t="b">
        <f>P123=Q123</f>
        <v>1</v>
      </c>
      <c r="T123" s="168" t="b">
        <f>L123=Q123</f>
        <v>1</v>
      </c>
    </row>
    <row r="124" spans="1:20">
      <c r="A124" s="298"/>
      <c r="B124" s="77">
        <v>2</v>
      </c>
      <c r="C124" s="59" t="s">
        <v>336</v>
      </c>
      <c r="D124" s="89">
        <v>81</v>
      </c>
      <c r="E124" s="171">
        <f t="shared" si="7"/>
        <v>204</v>
      </c>
      <c r="F124" s="89">
        <v>107</v>
      </c>
      <c r="G124" s="89">
        <v>97</v>
      </c>
      <c r="H124" s="178"/>
      <c r="I124" s="70"/>
      <c r="J124" s="70"/>
      <c r="K124" s="70"/>
      <c r="L124" s="70"/>
      <c r="M124" s="154">
        <f>M123</f>
        <v>0.98669623059866962</v>
      </c>
      <c r="O124" s="59" t="s">
        <v>336</v>
      </c>
      <c r="P124" s="171">
        <f>ROUND(E124*M124,0)</f>
        <v>201</v>
      </c>
      <c r="Q124" s="83"/>
    </row>
    <row r="125" spans="1:20">
      <c r="A125" s="298"/>
      <c r="B125" s="77">
        <v>2</v>
      </c>
      <c r="C125" s="59" t="s">
        <v>337</v>
      </c>
      <c r="D125" s="89">
        <v>108</v>
      </c>
      <c r="E125" s="171">
        <f t="shared" si="7"/>
        <v>247</v>
      </c>
      <c r="F125" s="89">
        <v>132</v>
      </c>
      <c r="G125" s="89">
        <v>115</v>
      </c>
      <c r="H125" s="178"/>
      <c r="I125" s="70"/>
      <c r="J125" s="70"/>
      <c r="K125" s="70"/>
      <c r="L125" s="70"/>
      <c r="M125" s="154">
        <f>M124</f>
        <v>0.98669623059866962</v>
      </c>
      <c r="O125" s="59" t="s">
        <v>337</v>
      </c>
      <c r="P125" s="171">
        <f>ROUND(E125*M125,0)</f>
        <v>244</v>
      </c>
      <c r="Q125" s="83"/>
    </row>
    <row r="126" spans="1:20">
      <c r="A126" s="298"/>
      <c r="B126" s="37">
        <v>1</v>
      </c>
      <c r="C126" s="80" t="s">
        <v>56</v>
      </c>
      <c r="D126" s="70"/>
      <c r="E126" s="68">
        <f>SUM(E127:E128)</f>
        <v>921</v>
      </c>
      <c r="F126" s="68">
        <f>SUM(F127:F128)</f>
        <v>470</v>
      </c>
      <c r="G126" s="68">
        <f>SUM(G127:G128)</f>
        <v>451</v>
      </c>
      <c r="H126" s="185"/>
      <c r="I126" s="64" t="s">
        <v>56</v>
      </c>
      <c r="J126" s="73">
        <v>378</v>
      </c>
      <c r="K126" s="73">
        <v>874</v>
      </c>
      <c r="L126" s="73">
        <v>874</v>
      </c>
      <c r="M126" s="152">
        <f>L126/E126</f>
        <v>0.94896851248642777</v>
      </c>
      <c r="N126" s="147"/>
      <c r="O126" s="80" t="s">
        <v>56</v>
      </c>
      <c r="P126" s="68">
        <f>SUM(P127:P128)</f>
        <v>874</v>
      </c>
      <c r="Q126" s="83">
        <f>ROUND(E126*M126,0)</f>
        <v>874</v>
      </c>
      <c r="R126" s="168" t="b">
        <f>P126=Q126</f>
        <v>1</v>
      </c>
      <c r="T126" s="168" t="b">
        <f>L126=Q126</f>
        <v>1</v>
      </c>
    </row>
    <row r="127" spans="1:20">
      <c r="A127" s="298"/>
      <c r="B127" s="77">
        <v>2</v>
      </c>
      <c r="C127" s="59" t="s">
        <v>338</v>
      </c>
      <c r="D127" s="89">
        <v>96</v>
      </c>
      <c r="E127" s="171">
        <f t="shared" si="7"/>
        <v>239</v>
      </c>
      <c r="F127" s="89">
        <v>118</v>
      </c>
      <c r="G127" s="89">
        <v>121</v>
      </c>
      <c r="H127" s="178"/>
      <c r="I127" s="70"/>
      <c r="J127" s="70"/>
      <c r="K127" s="70"/>
      <c r="L127" s="70"/>
      <c r="M127" s="154">
        <f>M126</f>
        <v>0.94896851248642777</v>
      </c>
      <c r="O127" s="59" t="s">
        <v>338</v>
      </c>
      <c r="P127" s="171">
        <f>ROUND(E127*M127,0)</f>
        <v>227</v>
      </c>
      <c r="Q127" s="83"/>
    </row>
    <row r="128" spans="1:20">
      <c r="A128" s="298"/>
      <c r="B128" s="77">
        <v>2</v>
      </c>
      <c r="C128" s="59" t="s">
        <v>339</v>
      </c>
      <c r="D128" s="89">
        <v>285</v>
      </c>
      <c r="E128" s="171">
        <f t="shared" si="7"/>
        <v>682</v>
      </c>
      <c r="F128" s="89">
        <v>352</v>
      </c>
      <c r="G128" s="89">
        <v>330</v>
      </c>
      <c r="H128" s="178"/>
      <c r="I128" s="70"/>
      <c r="J128" s="70"/>
      <c r="K128" s="70"/>
      <c r="L128" s="70"/>
      <c r="M128" s="154">
        <f>M127</f>
        <v>0.94896851248642777</v>
      </c>
      <c r="O128" s="59" t="s">
        <v>339</v>
      </c>
      <c r="P128" s="171">
        <f>ROUND(E128*M128,0)</f>
        <v>647</v>
      </c>
      <c r="Q128" s="83"/>
    </row>
    <row r="129" spans="1:20">
      <c r="A129" s="298"/>
      <c r="B129" s="37">
        <v>1</v>
      </c>
      <c r="C129" s="80" t="s">
        <v>57</v>
      </c>
      <c r="D129" s="70"/>
      <c r="E129" s="68">
        <f>SUM(E130:E132)</f>
        <v>406</v>
      </c>
      <c r="F129" s="68">
        <f>SUM(F130:F132)</f>
        <v>211</v>
      </c>
      <c r="G129" s="68">
        <f>SUM(G130:G132)</f>
        <v>195</v>
      </c>
      <c r="H129" s="185"/>
      <c r="I129" s="64" t="s">
        <v>57</v>
      </c>
      <c r="J129" s="73">
        <v>163</v>
      </c>
      <c r="K129" s="73">
        <v>389</v>
      </c>
      <c r="L129" s="73">
        <v>389</v>
      </c>
      <c r="M129" s="152">
        <f>L129/E129</f>
        <v>0.95812807881773399</v>
      </c>
      <c r="N129" s="147"/>
      <c r="O129" s="80" t="s">
        <v>57</v>
      </c>
      <c r="P129" s="68">
        <f>SUM(P130:P132)</f>
        <v>389</v>
      </c>
      <c r="Q129" s="83">
        <f>ROUND(E129*M129,0)</f>
        <v>389</v>
      </c>
      <c r="R129" s="168" t="b">
        <f>P129=Q129</f>
        <v>1</v>
      </c>
      <c r="T129" s="168" t="b">
        <f>L129=Q129</f>
        <v>1</v>
      </c>
    </row>
    <row r="130" spans="1:20">
      <c r="A130" s="298"/>
      <c r="B130" s="77">
        <v>2</v>
      </c>
      <c r="C130" s="59" t="s">
        <v>340</v>
      </c>
      <c r="D130" s="89">
        <v>48</v>
      </c>
      <c r="E130" s="171">
        <f t="shared" si="7"/>
        <v>120</v>
      </c>
      <c r="F130" s="89">
        <v>57</v>
      </c>
      <c r="G130" s="89">
        <v>63</v>
      </c>
      <c r="H130" s="178"/>
      <c r="I130" s="70"/>
      <c r="J130" s="70"/>
      <c r="K130" s="70"/>
      <c r="L130" s="70"/>
      <c r="M130" s="154">
        <f>M129</f>
        <v>0.95812807881773399</v>
      </c>
      <c r="O130" s="59" t="s">
        <v>340</v>
      </c>
      <c r="P130" s="171">
        <f>ROUND(E130*M130,0)</f>
        <v>115</v>
      </c>
      <c r="Q130" s="83"/>
    </row>
    <row r="131" spans="1:20">
      <c r="A131" s="298"/>
      <c r="B131" s="77">
        <v>2</v>
      </c>
      <c r="C131" s="59" t="s">
        <v>341</v>
      </c>
      <c r="D131" s="89">
        <v>49</v>
      </c>
      <c r="E131" s="171">
        <f t="shared" si="7"/>
        <v>113</v>
      </c>
      <c r="F131" s="89">
        <v>61</v>
      </c>
      <c r="G131" s="89">
        <v>52</v>
      </c>
      <c r="H131" s="178"/>
      <c r="I131" s="70"/>
      <c r="J131" s="70"/>
      <c r="K131" s="70"/>
      <c r="L131" s="70"/>
      <c r="M131" s="154">
        <f>M130</f>
        <v>0.95812807881773399</v>
      </c>
      <c r="O131" s="59" t="s">
        <v>341</v>
      </c>
      <c r="P131" s="171">
        <f>ROUND(E131*M131,0)</f>
        <v>108</v>
      </c>
      <c r="Q131" s="83"/>
    </row>
    <row r="132" spans="1:20">
      <c r="A132" s="298"/>
      <c r="B132" s="77">
        <v>2</v>
      </c>
      <c r="C132" s="59" t="s">
        <v>342</v>
      </c>
      <c r="D132" s="89">
        <v>68</v>
      </c>
      <c r="E132" s="171">
        <f t="shared" si="7"/>
        <v>173</v>
      </c>
      <c r="F132" s="89">
        <v>93</v>
      </c>
      <c r="G132" s="89">
        <v>80</v>
      </c>
      <c r="H132" s="178"/>
      <c r="I132" s="70"/>
      <c r="J132" s="70"/>
      <c r="K132" s="70"/>
      <c r="L132" s="70"/>
      <c r="M132" s="154">
        <f>M131</f>
        <v>0.95812807881773399</v>
      </c>
      <c r="O132" s="59" t="s">
        <v>342</v>
      </c>
      <c r="P132" s="171">
        <f>ROUND(E132*M132,0)</f>
        <v>166</v>
      </c>
      <c r="Q132" s="83"/>
    </row>
    <row r="133" spans="1:20" s="167" customFormat="1">
      <c r="A133" s="298"/>
      <c r="B133" s="135">
        <v>1</v>
      </c>
      <c r="C133" s="136" t="s">
        <v>65</v>
      </c>
      <c r="D133" s="137">
        <v>2061</v>
      </c>
      <c r="E133" s="138"/>
      <c r="F133" s="137"/>
      <c r="G133" s="137"/>
      <c r="H133" s="91"/>
      <c r="I133" s="64" t="s">
        <v>58</v>
      </c>
      <c r="J133" s="73">
        <v>3895</v>
      </c>
      <c r="K133" s="73">
        <v>10814</v>
      </c>
      <c r="L133" s="73"/>
      <c r="M133" s="153"/>
      <c r="N133" s="54"/>
      <c r="O133" s="136" t="s">
        <v>65</v>
      </c>
      <c r="P133" s="138"/>
      <c r="Q133" s="83">
        <f>ROUND(E133*M133,0)</f>
        <v>0</v>
      </c>
      <c r="R133" s="168" t="b">
        <f>P133=Q133</f>
        <v>1</v>
      </c>
      <c r="T133" s="168" t="b">
        <f>L133=Q133</f>
        <v>1</v>
      </c>
    </row>
    <row r="134" spans="1:20">
      <c r="A134" s="298"/>
      <c r="B134" s="37">
        <v>1</v>
      </c>
      <c r="C134" s="80" t="s">
        <v>59</v>
      </c>
      <c r="D134" s="70"/>
      <c r="E134" s="68">
        <f>SUM(E135:E136)</f>
        <v>367</v>
      </c>
      <c r="F134" s="68">
        <f>SUM(F135:F136)</f>
        <v>198</v>
      </c>
      <c r="G134" s="68">
        <f>SUM(G135:G136)</f>
        <v>169</v>
      </c>
      <c r="H134" s="185"/>
      <c r="I134" s="64" t="s">
        <v>59</v>
      </c>
      <c r="J134" s="73">
        <v>175</v>
      </c>
      <c r="K134" s="73">
        <v>375</v>
      </c>
      <c r="L134" s="73">
        <v>375</v>
      </c>
      <c r="M134" s="152">
        <f>L134/E134</f>
        <v>1.0217983651226159</v>
      </c>
      <c r="N134" s="147"/>
      <c r="O134" s="80" t="s">
        <v>59</v>
      </c>
      <c r="P134" s="68">
        <f>SUM(P135:P136)</f>
        <v>375</v>
      </c>
      <c r="Q134" s="83">
        <f>ROUND(E134*M134,0)</f>
        <v>375</v>
      </c>
      <c r="R134" s="168" t="b">
        <f>P134=Q134</f>
        <v>1</v>
      </c>
      <c r="T134" s="168" t="b">
        <f>L134=Q134</f>
        <v>1</v>
      </c>
    </row>
    <row r="135" spans="1:20">
      <c r="A135" s="298"/>
      <c r="B135" s="77">
        <v>2</v>
      </c>
      <c r="C135" s="59" t="s">
        <v>343</v>
      </c>
      <c r="D135" s="89">
        <v>52</v>
      </c>
      <c r="E135" s="171">
        <f t="shared" ref="E135:E196" si="10">SUM(F135:G135)</f>
        <v>115</v>
      </c>
      <c r="F135" s="89">
        <v>65</v>
      </c>
      <c r="G135" s="89">
        <v>50</v>
      </c>
      <c r="H135" s="178"/>
      <c r="I135" s="70"/>
      <c r="J135" s="70"/>
      <c r="K135" s="70"/>
      <c r="L135" s="70"/>
      <c r="M135" s="154">
        <f>M134</f>
        <v>1.0217983651226159</v>
      </c>
      <c r="O135" s="59" t="s">
        <v>343</v>
      </c>
      <c r="P135" s="171">
        <f>ROUND(E135*M135,0)</f>
        <v>118</v>
      </c>
      <c r="Q135" s="83"/>
    </row>
    <row r="136" spans="1:20">
      <c r="A136" s="298"/>
      <c r="B136" s="77">
        <v>2</v>
      </c>
      <c r="C136" s="59" t="s">
        <v>344</v>
      </c>
      <c r="D136" s="89">
        <v>120</v>
      </c>
      <c r="E136" s="171">
        <f t="shared" si="10"/>
        <v>252</v>
      </c>
      <c r="F136" s="89">
        <v>133</v>
      </c>
      <c r="G136" s="89">
        <v>119</v>
      </c>
      <c r="H136" s="178"/>
      <c r="I136" s="70"/>
      <c r="J136" s="70"/>
      <c r="K136" s="70"/>
      <c r="L136" s="70"/>
      <c r="M136" s="154">
        <f>M135</f>
        <v>1.0217983651226159</v>
      </c>
      <c r="O136" s="59" t="s">
        <v>344</v>
      </c>
      <c r="P136" s="171">
        <f>ROUND(E136*M136,0)</f>
        <v>257</v>
      </c>
      <c r="Q136" s="83"/>
    </row>
    <row r="137" spans="1:20">
      <c r="A137" s="298"/>
      <c r="B137" s="37">
        <v>1</v>
      </c>
      <c r="C137" s="80" t="s">
        <v>60</v>
      </c>
      <c r="D137" s="70"/>
      <c r="E137" s="68">
        <f>SUM(E138:E139)</f>
        <v>267</v>
      </c>
      <c r="F137" s="68">
        <f>SUM(F138:F139)</f>
        <v>131</v>
      </c>
      <c r="G137" s="68">
        <f>SUM(G138:G139)</f>
        <v>136</v>
      </c>
      <c r="H137" s="185"/>
      <c r="I137" s="64" t="s">
        <v>60</v>
      </c>
      <c r="J137" s="73">
        <v>123</v>
      </c>
      <c r="K137" s="73">
        <v>268</v>
      </c>
      <c r="L137" s="73">
        <v>268</v>
      </c>
      <c r="M137" s="152">
        <f>L137/E137</f>
        <v>1.0037453183520599</v>
      </c>
      <c r="N137" s="147"/>
      <c r="O137" s="80" t="s">
        <v>60</v>
      </c>
      <c r="P137" s="68">
        <f>SUM(P138:P139)</f>
        <v>268</v>
      </c>
      <c r="Q137" s="83">
        <f>ROUND(E137*M137,0)</f>
        <v>268</v>
      </c>
      <c r="R137" s="168" t="b">
        <f>P137=Q137</f>
        <v>1</v>
      </c>
      <c r="T137" s="168" t="b">
        <f>L137=Q137</f>
        <v>1</v>
      </c>
    </row>
    <row r="138" spans="1:20">
      <c r="A138" s="298"/>
      <c r="B138" s="77">
        <v>2</v>
      </c>
      <c r="C138" s="59" t="s">
        <v>345</v>
      </c>
      <c r="D138" s="89">
        <v>51</v>
      </c>
      <c r="E138" s="171">
        <f t="shared" si="10"/>
        <v>119</v>
      </c>
      <c r="F138" s="89">
        <v>60</v>
      </c>
      <c r="G138" s="89">
        <v>59</v>
      </c>
      <c r="H138" s="178"/>
      <c r="I138" s="70"/>
      <c r="J138" s="70"/>
      <c r="K138" s="70"/>
      <c r="L138" s="70"/>
      <c r="M138" s="154">
        <f>M137</f>
        <v>1.0037453183520599</v>
      </c>
      <c r="O138" s="59" t="s">
        <v>345</v>
      </c>
      <c r="P138" s="171">
        <f>ROUND(E138*M138,0)</f>
        <v>119</v>
      </c>
      <c r="Q138" s="83"/>
    </row>
    <row r="139" spans="1:20">
      <c r="A139" s="298"/>
      <c r="B139" s="77">
        <v>2</v>
      </c>
      <c r="C139" s="59" t="s">
        <v>346</v>
      </c>
      <c r="D139" s="89">
        <v>68</v>
      </c>
      <c r="E139" s="171">
        <f t="shared" si="10"/>
        <v>148</v>
      </c>
      <c r="F139" s="89">
        <v>71</v>
      </c>
      <c r="G139" s="89">
        <v>77</v>
      </c>
      <c r="H139" s="178"/>
      <c r="I139" s="70"/>
      <c r="J139" s="70"/>
      <c r="K139" s="70"/>
      <c r="L139" s="70"/>
      <c r="M139" s="154">
        <f>M138</f>
        <v>1.0037453183520599</v>
      </c>
      <c r="O139" s="59" t="s">
        <v>346</v>
      </c>
      <c r="P139" s="171">
        <f>ROUND(E139*M139,0)</f>
        <v>149</v>
      </c>
      <c r="Q139" s="83"/>
    </row>
    <row r="140" spans="1:20">
      <c r="A140" s="298"/>
      <c r="B140" s="37">
        <v>1</v>
      </c>
      <c r="C140" s="80" t="s">
        <v>61</v>
      </c>
      <c r="D140" s="70"/>
      <c r="E140" s="68">
        <f>SUM(E141:E142)</f>
        <v>176</v>
      </c>
      <c r="F140" s="68">
        <f>SUM(F141:F142)</f>
        <v>88</v>
      </c>
      <c r="G140" s="68">
        <f>SUM(G141:G142)</f>
        <v>88</v>
      </c>
      <c r="H140" s="185"/>
      <c r="I140" s="64" t="s">
        <v>61</v>
      </c>
      <c r="J140" s="73">
        <v>77</v>
      </c>
      <c r="K140" s="73">
        <v>172</v>
      </c>
      <c r="L140" s="73">
        <v>172</v>
      </c>
      <c r="M140" s="152">
        <f>L140/E140</f>
        <v>0.97727272727272729</v>
      </c>
      <c r="N140" s="147"/>
      <c r="O140" s="80" t="s">
        <v>61</v>
      </c>
      <c r="P140" s="68">
        <f>SUM(P141:P142)</f>
        <v>172</v>
      </c>
      <c r="Q140" s="83">
        <f>ROUND(E140*M140,0)</f>
        <v>172</v>
      </c>
      <c r="R140" s="168" t="b">
        <f>P140=Q140</f>
        <v>1</v>
      </c>
      <c r="T140" s="168" t="b">
        <f>L140=Q140</f>
        <v>1</v>
      </c>
    </row>
    <row r="141" spans="1:20">
      <c r="A141" s="298"/>
      <c r="B141" s="77">
        <v>2</v>
      </c>
      <c r="C141" s="59" t="s">
        <v>294</v>
      </c>
      <c r="D141" s="89">
        <v>33</v>
      </c>
      <c r="E141" s="171">
        <f t="shared" si="10"/>
        <v>82</v>
      </c>
      <c r="F141" s="89">
        <v>40</v>
      </c>
      <c r="G141" s="89">
        <v>42</v>
      </c>
      <c r="H141" s="178"/>
      <c r="I141" s="70"/>
      <c r="J141" s="70"/>
      <c r="K141" s="70"/>
      <c r="L141" s="70"/>
      <c r="M141" s="154">
        <f>M140</f>
        <v>0.97727272727272729</v>
      </c>
      <c r="O141" s="59" t="s">
        <v>294</v>
      </c>
      <c r="P141" s="171">
        <f>ROUND(E141*M141,0)</f>
        <v>80</v>
      </c>
      <c r="Q141" s="83"/>
    </row>
    <row r="142" spans="1:20">
      <c r="A142" s="298"/>
      <c r="B142" s="77">
        <v>2</v>
      </c>
      <c r="C142" s="59" t="s">
        <v>347</v>
      </c>
      <c r="D142" s="89">
        <v>44</v>
      </c>
      <c r="E142" s="171">
        <f t="shared" si="10"/>
        <v>94</v>
      </c>
      <c r="F142" s="89">
        <v>48</v>
      </c>
      <c r="G142" s="89">
        <v>46</v>
      </c>
      <c r="H142" s="178"/>
      <c r="I142" s="70"/>
      <c r="J142" s="70"/>
      <c r="K142" s="70"/>
      <c r="L142" s="70"/>
      <c r="M142" s="154">
        <f>M141</f>
        <v>0.97727272727272729</v>
      </c>
      <c r="O142" s="59" t="s">
        <v>347</v>
      </c>
      <c r="P142" s="171">
        <f>ROUND(E142*M142,0)</f>
        <v>92</v>
      </c>
      <c r="Q142" s="83"/>
    </row>
    <row r="143" spans="1:20">
      <c r="A143" s="298"/>
      <c r="B143" s="37">
        <v>1</v>
      </c>
      <c r="C143" s="80" t="s">
        <v>10</v>
      </c>
      <c r="D143" s="70"/>
      <c r="E143" s="68">
        <f>SUM(E144:E145)</f>
        <v>161</v>
      </c>
      <c r="F143" s="68">
        <f>SUM(F144:F145)</f>
        <v>82</v>
      </c>
      <c r="G143" s="68">
        <f>SUM(G144:G145)</f>
        <v>79</v>
      </c>
      <c r="H143" s="185"/>
      <c r="I143" s="72" t="s">
        <v>10</v>
      </c>
      <c r="J143" s="73">
        <v>80</v>
      </c>
      <c r="K143" s="73">
        <v>168</v>
      </c>
      <c r="L143" s="73">
        <v>168</v>
      </c>
      <c r="M143" s="152">
        <f>L143/E143</f>
        <v>1.0434782608695652</v>
      </c>
      <c r="N143" s="147"/>
      <c r="O143" s="80" t="s">
        <v>10</v>
      </c>
      <c r="P143" s="68">
        <f>SUM(P144:P145)</f>
        <v>168</v>
      </c>
      <c r="Q143" s="83">
        <f>ROUND(E143*M143,0)</f>
        <v>168</v>
      </c>
      <c r="R143" s="168" t="b">
        <f>P143=Q143</f>
        <v>1</v>
      </c>
      <c r="T143" s="168" t="b">
        <f>L143=Q143</f>
        <v>1</v>
      </c>
    </row>
    <row r="144" spans="1:20">
      <c r="A144" s="298"/>
      <c r="B144" s="77">
        <v>2</v>
      </c>
      <c r="C144" s="59" t="s">
        <v>348</v>
      </c>
      <c r="D144" s="89">
        <v>38</v>
      </c>
      <c r="E144" s="171">
        <f t="shared" si="10"/>
        <v>81</v>
      </c>
      <c r="F144" s="89">
        <v>39</v>
      </c>
      <c r="G144" s="89">
        <v>42</v>
      </c>
      <c r="H144" s="178"/>
      <c r="I144" s="70"/>
      <c r="J144" s="70"/>
      <c r="K144" s="70"/>
      <c r="L144" s="70"/>
      <c r="M144" s="154">
        <f>M143</f>
        <v>1.0434782608695652</v>
      </c>
      <c r="O144" s="59" t="s">
        <v>348</v>
      </c>
      <c r="P144" s="171">
        <f>ROUND(E144*M144,0)</f>
        <v>85</v>
      </c>
      <c r="Q144" s="83"/>
    </row>
    <row r="145" spans="1:20">
      <c r="A145" s="298"/>
      <c r="B145" s="77">
        <v>2</v>
      </c>
      <c r="C145" s="59" t="s">
        <v>349</v>
      </c>
      <c r="D145" s="89">
        <v>41</v>
      </c>
      <c r="E145" s="171">
        <f t="shared" si="10"/>
        <v>80</v>
      </c>
      <c r="F145" s="89">
        <v>43</v>
      </c>
      <c r="G145" s="89">
        <v>37</v>
      </c>
      <c r="H145" s="178"/>
      <c r="I145" s="70"/>
      <c r="J145" s="70"/>
      <c r="K145" s="70"/>
      <c r="L145" s="70"/>
      <c r="M145" s="154">
        <f>M144</f>
        <v>1.0434782608695652</v>
      </c>
      <c r="O145" s="59" t="s">
        <v>349</v>
      </c>
      <c r="P145" s="171">
        <f>ROUND(E145*M145,0)</f>
        <v>83</v>
      </c>
      <c r="Q145" s="83"/>
    </row>
    <row r="146" spans="1:20">
      <c r="A146" s="298"/>
      <c r="B146" s="37">
        <v>1</v>
      </c>
      <c r="C146" s="80" t="s">
        <v>62</v>
      </c>
      <c r="D146" s="70"/>
      <c r="E146" s="68">
        <f>SUM(E147:E148)</f>
        <v>216</v>
      </c>
      <c r="F146" s="68">
        <f>SUM(F147:F148)</f>
        <v>104</v>
      </c>
      <c r="G146" s="68">
        <f>SUM(G147:G148)</f>
        <v>112</v>
      </c>
      <c r="H146" s="185"/>
      <c r="I146" s="72" t="s">
        <v>62</v>
      </c>
      <c r="J146" s="73">
        <v>108</v>
      </c>
      <c r="K146" s="73">
        <v>220</v>
      </c>
      <c r="L146" s="73">
        <v>220</v>
      </c>
      <c r="M146" s="152">
        <f>L146/E146</f>
        <v>1.0185185185185186</v>
      </c>
      <c r="N146" s="147"/>
      <c r="O146" s="80" t="s">
        <v>62</v>
      </c>
      <c r="P146" s="68">
        <f>SUM(P147:P148)</f>
        <v>220</v>
      </c>
      <c r="Q146" s="83">
        <f>ROUND(E146*M146,0)</f>
        <v>220</v>
      </c>
      <c r="R146" s="168" t="b">
        <f>P146=Q146</f>
        <v>1</v>
      </c>
      <c r="T146" s="168" t="b">
        <f>L146=Q146</f>
        <v>1</v>
      </c>
    </row>
    <row r="147" spans="1:20">
      <c r="A147" s="298"/>
      <c r="B147" s="77">
        <v>2</v>
      </c>
      <c r="C147" s="59" t="s">
        <v>350</v>
      </c>
      <c r="D147" s="89">
        <v>52</v>
      </c>
      <c r="E147" s="171">
        <f t="shared" si="10"/>
        <v>87</v>
      </c>
      <c r="F147" s="89">
        <v>42</v>
      </c>
      <c r="G147" s="89">
        <v>45</v>
      </c>
      <c r="H147" s="178"/>
      <c r="I147" s="70"/>
      <c r="J147" s="70"/>
      <c r="K147" s="70"/>
      <c r="L147" s="70"/>
      <c r="M147" s="154">
        <f>M146</f>
        <v>1.0185185185185186</v>
      </c>
      <c r="O147" s="59" t="s">
        <v>350</v>
      </c>
      <c r="P147" s="171">
        <f>ROUND(E147*M147,0)</f>
        <v>89</v>
      </c>
      <c r="Q147" s="83"/>
    </row>
    <row r="148" spans="1:20">
      <c r="A148" s="298"/>
      <c r="B148" s="77">
        <v>2</v>
      </c>
      <c r="C148" s="59" t="s">
        <v>351</v>
      </c>
      <c r="D148" s="89">
        <v>57</v>
      </c>
      <c r="E148" s="171">
        <f t="shared" si="10"/>
        <v>129</v>
      </c>
      <c r="F148" s="89">
        <v>62</v>
      </c>
      <c r="G148" s="89">
        <v>67</v>
      </c>
      <c r="H148" s="178"/>
      <c r="I148" s="70"/>
      <c r="J148" s="70"/>
      <c r="K148" s="70"/>
      <c r="L148" s="70"/>
      <c r="M148" s="154">
        <f>M147</f>
        <v>1.0185185185185186</v>
      </c>
      <c r="O148" s="59" t="s">
        <v>351</v>
      </c>
      <c r="P148" s="171">
        <f>ROUND(E148*M148,0)</f>
        <v>131</v>
      </c>
      <c r="Q148" s="83"/>
    </row>
    <row r="149" spans="1:20">
      <c r="A149" s="298"/>
      <c r="B149" s="37">
        <v>1</v>
      </c>
      <c r="C149" s="80" t="s">
        <v>11</v>
      </c>
      <c r="D149" s="70"/>
      <c r="E149" s="68">
        <f>SUM(E150:E151)</f>
        <v>228</v>
      </c>
      <c r="F149" s="68">
        <f>SUM(F150:F151)</f>
        <v>117</v>
      </c>
      <c r="G149" s="68">
        <f>SUM(G150:G151)</f>
        <v>111</v>
      </c>
      <c r="H149" s="185"/>
      <c r="I149" s="72" t="s">
        <v>11</v>
      </c>
      <c r="J149" s="73">
        <v>98</v>
      </c>
      <c r="K149" s="73">
        <v>223</v>
      </c>
      <c r="L149" s="73">
        <v>223</v>
      </c>
      <c r="M149" s="152">
        <f>L149/E149</f>
        <v>0.97807017543859653</v>
      </c>
      <c r="N149" s="147"/>
      <c r="O149" s="80" t="s">
        <v>11</v>
      </c>
      <c r="P149" s="68">
        <f>SUM(P150:P151)</f>
        <v>223</v>
      </c>
      <c r="Q149" s="83">
        <f>ROUND(E149*M149,0)</f>
        <v>223</v>
      </c>
      <c r="R149" s="168" t="b">
        <f>P149=Q149</f>
        <v>1</v>
      </c>
      <c r="T149" s="168" t="b">
        <f>L149=Q149</f>
        <v>1</v>
      </c>
    </row>
    <row r="150" spans="1:20">
      <c r="A150" s="298"/>
      <c r="B150" s="77">
        <v>2</v>
      </c>
      <c r="C150" s="59" t="s">
        <v>352</v>
      </c>
      <c r="D150" s="89">
        <v>47</v>
      </c>
      <c r="E150" s="171">
        <f t="shared" si="10"/>
        <v>103</v>
      </c>
      <c r="F150" s="89">
        <v>48</v>
      </c>
      <c r="G150" s="89">
        <v>55</v>
      </c>
      <c r="H150" s="178"/>
      <c r="I150" s="70"/>
      <c r="J150" s="70"/>
      <c r="K150" s="70"/>
      <c r="L150" s="70"/>
      <c r="M150" s="154">
        <f>M149</f>
        <v>0.97807017543859653</v>
      </c>
      <c r="O150" s="59" t="s">
        <v>352</v>
      </c>
      <c r="P150" s="171">
        <f>ROUND(E150*M150,0)</f>
        <v>101</v>
      </c>
      <c r="Q150" s="83"/>
    </row>
    <row r="151" spans="1:20">
      <c r="A151" s="298"/>
      <c r="B151" s="77">
        <v>2</v>
      </c>
      <c r="C151" s="59" t="s">
        <v>353</v>
      </c>
      <c r="D151" s="89">
        <v>51</v>
      </c>
      <c r="E151" s="171">
        <f t="shared" si="10"/>
        <v>125</v>
      </c>
      <c r="F151" s="89">
        <v>69</v>
      </c>
      <c r="G151" s="89">
        <v>56</v>
      </c>
      <c r="H151" s="178"/>
      <c r="I151" s="70"/>
      <c r="J151" s="70"/>
      <c r="K151" s="70"/>
      <c r="L151" s="70"/>
      <c r="M151" s="154">
        <f>M150</f>
        <v>0.97807017543859653</v>
      </c>
      <c r="O151" s="59" t="s">
        <v>353</v>
      </c>
      <c r="P151" s="171">
        <f>ROUND(E151*M151,0)</f>
        <v>122</v>
      </c>
      <c r="Q151" s="83"/>
    </row>
    <row r="152" spans="1:20">
      <c r="A152" s="298"/>
      <c r="B152" s="37">
        <v>1</v>
      </c>
      <c r="C152" s="80" t="s">
        <v>63</v>
      </c>
      <c r="D152" s="70"/>
      <c r="E152" s="68">
        <f>SUM(E153:E154)</f>
        <v>172</v>
      </c>
      <c r="F152" s="68">
        <f>SUM(F153:F154)</f>
        <v>85</v>
      </c>
      <c r="G152" s="68">
        <f>SUM(G153:G154)</f>
        <v>87</v>
      </c>
      <c r="H152" s="185"/>
      <c r="I152" s="72" t="s">
        <v>63</v>
      </c>
      <c r="J152" s="73">
        <v>76</v>
      </c>
      <c r="K152" s="73">
        <v>164</v>
      </c>
      <c r="L152" s="73">
        <v>164</v>
      </c>
      <c r="M152" s="152">
        <f>L152/E152</f>
        <v>0.95348837209302328</v>
      </c>
      <c r="N152" s="147"/>
      <c r="O152" s="80" t="s">
        <v>63</v>
      </c>
      <c r="P152" s="68">
        <f>SUM(P153:P154)</f>
        <v>164</v>
      </c>
      <c r="Q152" s="83">
        <f>ROUND(E152*M152,0)</f>
        <v>164</v>
      </c>
      <c r="R152" s="168" t="b">
        <f>P152=Q152</f>
        <v>1</v>
      </c>
      <c r="T152" s="168" t="b">
        <f>L152=Q152</f>
        <v>1</v>
      </c>
    </row>
    <row r="153" spans="1:20">
      <c r="A153" s="298"/>
      <c r="B153" s="77">
        <v>2</v>
      </c>
      <c r="C153" s="59" t="s">
        <v>354</v>
      </c>
      <c r="D153" s="89">
        <v>39</v>
      </c>
      <c r="E153" s="171">
        <f t="shared" si="10"/>
        <v>85</v>
      </c>
      <c r="F153" s="89">
        <v>42</v>
      </c>
      <c r="G153" s="89">
        <v>43</v>
      </c>
      <c r="H153" s="178"/>
      <c r="I153" s="70"/>
      <c r="J153" s="70"/>
      <c r="K153" s="70"/>
      <c r="L153" s="70"/>
      <c r="M153" s="154">
        <f>M152</f>
        <v>0.95348837209302328</v>
      </c>
      <c r="O153" s="59" t="s">
        <v>354</v>
      </c>
      <c r="P153" s="171">
        <f>ROUND(E153*M153,0)</f>
        <v>81</v>
      </c>
      <c r="Q153" s="83"/>
    </row>
    <row r="154" spans="1:20">
      <c r="A154" s="298"/>
      <c r="B154" s="77">
        <v>2</v>
      </c>
      <c r="C154" s="59" t="s">
        <v>322</v>
      </c>
      <c r="D154" s="89">
        <v>36</v>
      </c>
      <c r="E154" s="171">
        <f t="shared" si="10"/>
        <v>87</v>
      </c>
      <c r="F154" s="89">
        <v>43</v>
      </c>
      <c r="G154" s="89">
        <v>44</v>
      </c>
      <c r="H154" s="178"/>
      <c r="I154" s="70"/>
      <c r="J154" s="70"/>
      <c r="K154" s="70"/>
      <c r="L154" s="70"/>
      <c r="M154" s="154">
        <f>M153</f>
        <v>0.95348837209302328</v>
      </c>
      <c r="O154" s="59" t="s">
        <v>322</v>
      </c>
      <c r="P154" s="171">
        <f>ROUND(E154*M154,0)</f>
        <v>83</v>
      </c>
      <c r="Q154" s="83"/>
    </row>
    <row r="155" spans="1:20">
      <c r="A155" s="298"/>
      <c r="B155" s="37">
        <v>1</v>
      </c>
      <c r="C155" s="80" t="s">
        <v>64</v>
      </c>
      <c r="D155" s="70"/>
      <c r="E155" s="68">
        <f>SUM(E156:E159)</f>
        <v>264</v>
      </c>
      <c r="F155" s="68">
        <f>SUM(F156:F159)</f>
        <v>125</v>
      </c>
      <c r="G155" s="68">
        <f>SUM(G156:G159)</f>
        <v>139</v>
      </c>
      <c r="H155" s="185"/>
      <c r="I155" s="72" t="s">
        <v>64</v>
      </c>
      <c r="J155" s="73">
        <v>123</v>
      </c>
      <c r="K155" s="73">
        <v>260</v>
      </c>
      <c r="L155" s="73">
        <v>260</v>
      </c>
      <c r="M155" s="152">
        <f>L155/E155</f>
        <v>0.98484848484848486</v>
      </c>
      <c r="N155" s="147"/>
      <c r="O155" s="80" t="s">
        <v>64</v>
      </c>
      <c r="P155" s="68">
        <f>SUM(P156:P159)</f>
        <v>260</v>
      </c>
      <c r="Q155" s="83">
        <f>ROUND(E155*M155,0)</f>
        <v>260</v>
      </c>
      <c r="R155" s="168" t="b">
        <f>P155=Q155</f>
        <v>1</v>
      </c>
      <c r="T155" s="168" t="b">
        <f>L155=Q155</f>
        <v>1</v>
      </c>
    </row>
    <row r="156" spans="1:20">
      <c r="A156" s="298"/>
      <c r="B156" s="77">
        <v>2</v>
      </c>
      <c r="C156" s="59" t="s">
        <v>355</v>
      </c>
      <c r="D156" s="89">
        <v>26</v>
      </c>
      <c r="E156" s="171">
        <f t="shared" si="10"/>
        <v>53</v>
      </c>
      <c r="F156" s="89">
        <v>24</v>
      </c>
      <c r="G156" s="89">
        <v>29</v>
      </c>
      <c r="H156" s="178"/>
      <c r="I156" s="70"/>
      <c r="J156" s="70"/>
      <c r="K156" s="70"/>
      <c r="L156" s="70"/>
      <c r="M156" s="154">
        <f>M155</f>
        <v>0.98484848484848486</v>
      </c>
      <c r="O156" s="59" t="s">
        <v>355</v>
      </c>
      <c r="P156" s="171">
        <f>ROUNDUP(E156*M156,0)</f>
        <v>53</v>
      </c>
      <c r="Q156" s="83"/>
    </row>
    <row r="157" spans="1:20">
      <c r="A157" s="298"/>
      <c r="B157" s="77">
        <v>2</v>
      </c>
      <c r="C157" s="59" t="s">
        <v>356</v>
      </c>
      <c r="D157" s="89">
        <v>35</v>
      </c>
      <c r="E157" s="171">
        <f t="shared" si="10"/>
        <v>71</v>
      </c>
      <c r="F157" s="89">
        <v>30</v>
      </c>
      <c r="G157" s="89">
        <v>41</v>
      </c>
      <c r="H157" s="178"/>
      <c r="I157" s="70"/>
      <c r="J157" s="70"/>
      <c r="K157" s="70"/>
      <c r="L157" s="70"/>
      <c r="M157" s="154">
        <f>M156</f>
        <v>0.98484848484848486</v>
      </c>
      <c r="O157" s="59" t="s">
        <v>356</v>
      </c>
      <c r="P157" s="171">
        <f>ROUND(E157*M157,0)</f>
        <v>70</v>
      </c>
      <c r="Q157" s="83"/>
    </row>
    <row r="158" spans="1:20">
      <c r="A158" s="298"/>
      <c r="B158" s="77">
        <v>2</v>
      </c>
      <c r="C158" s="59" t="s">
        <v>357</v>
      </c>
      <c r="D158" s="89">
        <v>41</v>
      </c>
      <c r="E158" s="171">
        <f t="shared" si="10"/>
        <v>103</v>
      </c>
      <c r="F158" s="89">
        <v>56</v>
      </c>
      <c r="G158" s="89">
        <v>47</v>
      </c>
      <c r="H158" s="178"/>
      <c r="I158" s="70"/>
      <c r="J158" s="70"/>
      <c r="K158" s="70"/>
      <c r="L158" s="70"/>
      <c r="M158" s="154">
        <f>M157</f>
        <v>0.98484848484848486</v>
      </c>
      <c r="O158" s="59" t="s">
        <v>357</v>
      </c>
      <c r="P158" s="171">
        <f>ROUND(E158*M158,0)</f>
        <v>101</v>
      </c>
      <c r="Q158" s="83"/>
    </row>
    <row r="159" spans="1:20">
      <c r="A159" s="298"/>
      <c r="B159" s="77">
        <v>2</v>
      </c>
      <c r="C159" s="59" t="s">
        <v>358</v>
      </c>
      <c r="D159" s="89">
        <v>20</v>
      </c>
      <c r="E159" s="171">
        <f t="shared" si="10"/>
        <v>37</v>
      </c>
      <c r="F159" s="89">
        <v>15</v>
      </c>
      <c r="G159" s="89">
        <v>22</v>
      </c>
      <c r="H159" s="178"/>
      <c r="I159" s="70"/>
      <c r="J159" s="70"/>
      <c r="K159" s="70"/>
      <c r="L159" s="70"/>
      <c r="M159" s="154">
        <f>M158</f>
        <v>0.98484848484848486</v>
      </c>
      <c r="O159" s="59" t="s">
        <v>358</v>
      </c>
      <c r="P159" s="171">
        <f>ROUND(E159*M159,0)</f>
        <v>36</v>
      </c>
      <c r="Q159" s="83"/>
    </row>
    <row r="160" spans="1:20" s="160" customFormat="1">
      <c r="A160" s="298"/>
      <c r="B160" s="172">
        <v>1</v>
      </c>
      <c r="C160" s="172" t="s">
        <v>2</v>
      </c>
      <c r="D160" s="177">
        <f>SUM(D120:D159)</f>
        <v>3893</v>
      </c>
      <c r="E160" s="158">
        <f t="shared" si="10"/>
        <v>4250</v>
      </c>
      <c r="F160" s="177">
        <f>SUM(F120,F123,F126,F129,F133,F134,F137,F140,F143,F146,F149,F155,F152)</f>
        <v>2160</v>
      </c>
      <c r="G160" s="177">
        <f>SUM(G120,G123,G126,G129,G133,G134,G137,G140,G143,G146,G149,G155,G152)</f>
        <v>2090</v>
      </c>
      <c r="H160" s="159"/>
      <c r="I160" s="188"/>
      <c r="J160" s="177">
        <f>SUM(J120,J123,J126,J129,J133,J134,J137,J140,J143,J146,J149,J155,J152)</f>
        <v>5750</v>
      </c>
      <c r="K160" s="177">
        <f>SUM(K120,K123,K126,K129,K133,K134,K137,K140,K143,K146,K149,K155,K152)</f>
        <v>14989</v>
      </c>
      <c r="L160" s="177">
        <f>SUM(L120,L123,L126,L129,L133,L134,L137,L140,L143,L146,L149,L155,L152)</f>
        <v>4175</v>
      </c>
      <c r="M160" s="169">
        <f>L160/E160</f>
        <v>0.98235294117647054</v>
      </c>
      <c r="O160" s="172" t="s">
        <v>2</v>
      </c>
      <c r="P160" s="177">
        <f>SUM(P120,P123,P126,P129,P133,P134,P137,P140,P143,P146,P149,P155,P152)</f>
        <v>4175</v>
      </c>
      <c r="Q160" s="161">
        <f>ROUND(E160*M160,0)</f>
        <v>4175</v>
      </c>
      <c r="R160" s="181" t="b">
        <f>P160=Q160</f>
        <v>1</v>
      </c>
    </row>
    <row r="161" spans="1:20">
      <c r="A161" s="298" t="s">
        <v>80</v>
      </c>
      <c r="B161" s="37">
        <v>1</v>
      </c>
      <c r="C161" s="79" t="s">
        <v>66</v>
      </c>
      <c r="D161" s="70"/>
      <c r="E161" s="68">
        <f>SUM(E162:E163)</f>
        <v>276</v>
      </c>
      <c r="F161" s="68">
        <f>SUM(F162:F163)</f>
        <v>138</v>
      </c>
      <c r="G161" s="68">
        <f>SUM(G162:G163)</f>
        <v>138</v>
      </c>
      <c r="H161" s="185"/>
      <c r="I161" s="72" t="s">
        <v>66</v>
      </c>
      <c r="J161" s="73">
        <v>140</v>
      </c>
      <c r="K161" s="73">
        <v>277</v>
      </c>
      <c r="L161" s="73">
        <v>277</v>
      </c>
      <c r="M161" s="152">
        <f>L161/E161</f>
        <v>1.0036231884057971</v>
      </c>
      <c r="N161" s="147"/>
      <c r="O161" s="79" t="s">
        <v>66</v>
      </c>
      <c r="P161" s="68">
        <f>SUM(P162:P163)</f>
        <v>277</v>
      </c>
      <c r="Q161" s="83">
        <f>ROUND(E161*M161,0)</f>
        <v>277</v>
      </c>
      <c r="R161" s="168" t="b">
        <f>P161=Q161</f>
        <v>1</v>
      </c>
      <c r="T161" s="168" t="b">
        <f>L161=Q161</f>
        <v>1</v>
      </c>
    </row>
    <row r="162" spans="1:20">
      <c r="A162" s="298"/>
      <c r="B162" s="77">
        <v>2</v>
      </c>
      <c r="C162" s="59" t="s">
        <v>359</v>
      </c>
      <c r="D162" s="183">
        <v>72</v>
      </c>
      <c r="E162" s="171">
        <f t="shared" si="10"/>
        <v>134</v>
      </c>
      <c r="F162" s="183">
        <v>65</v>
      </c>
      <c r="G162" s="183">
        <v>69</v>
      </c>
      <c r="H162" s="92"/>
      <c r="I162" s="70"/>
      <c r="J162" s="70"/>
      <c r="K162" s="70"/>
      <c r="L162" s="70"/>
      <c r="M162" s="154">
        <f>M161</f>
        <v>1.0036231884057971</v>
      </c>
      <c r="O162" s="59" t="s">
        <v>359</v>
      </c>
      <c r="P162" s="171">
        <f>ROUND(E162*M162,0)</f>
        <v>134</v>
      </c>
      <c r="Q162" s="83"/>
    </row>
    <row r="163" spans="1:20">
      <c r="A163" s="298"/>
      <c r="B163" s="77">
        <v>2</v>
      </c>
      <c r="C163" s="59" t="s">
        <v>360</v>
      </c>
      <c r="D163" s="183">
        <v>68</v>
      </c>
      <c r="E163" s="171">
        <f t="shared" si="10"/>
        <v>142</v>
      </c>
      <c r="F163" s="183">
        <v>73</v>
      </c>
      <c r="G163" s="183">
        <v>69</v>
      </c>
      <c r="H163" s="92"/>
      <c r="I163" s="70"/>
      <c r="J163" s="70"/>
      <c r="K163" s="70"/>
      <c r="L163" s="70"/>
      <c r="M163" s="154">
        <f>M162</f>
        <v>1.0036231884057971</v>
      </c>
      <c r="O163" s="59" t="s">
        <v>360</v>
      </c>
      <c r="P163" s="171">
        <f>ROUND(E163*M163,0)</f>
        <v>143</v>
      </c>
      <c r="Q163" s="83"/>
    </row>
    <row r="164" spans="1:20" s="167" customFormat="1">
      <c r="A164" s="298"/>
      <c r="B164" s="139">
        <v>1</v>
      </c>
      <c r="C164" s="55" t="s">
        <v>67</v>
      </c>
      <c r="D164" s="140">
        <v>105</v>
      </c>
      <c r="E164" s="138">
        <f t="shared" si="10"/>
        <v>221</v>
      </c>
      <c r="F164" s="140">
        <v>117</v>
      </c>
      <c r="G164" s="140">
        <v>104</v>
      </c>
      <c r="H164" s="65"/>
      <c r="I164" s="72" t="s">
        <v>67</v>
      </c>
      <c r="J164" s="73">
        <v>110</v>
      </c>
      <c r="K164" s="73">
        <v>223</v>
      </c>
      <c r="L164" s="73">
        <v>223</v>
      </c>
      <c r="M164" s="152">
        <f>L164/E164</f>
        <v>1.0090497737556561</v>
      </c>
      <c r="N164" s="147"/>
      <c r="O164" s="55" t="s">
        <v>67</v>
      </c>
      <c r="P164" s="138">
        <f>SUM(Q164:Q164)</f>
        <v>223</v>
      </c>
      <c r="Q164" s="83">
        <f>ROUND(E164*M164,0)</f>
        <v>223</v>
      </c>
      <c r="R164" s="168" t="b">
        <f>P164=Q164</f>
        <v>1</v>
      </c>
      <c r="T164" s="168" t="b">
        <f>L164=Q164</f>
        <v>1</v>
      </c>
    </row>
    <row r="165" spans="1:20">
      <c r="A165" s="298"/>
      <c r="B165" s="37">
        <v>1</v>
      </c>
      <c r="C165" s="79" t="s">
        <v>68</v>
      </c>
      <c r="D165" s="70"/>
      <c r="E165" s="68">
        <f>SUM(E166:E167)</f>
        <v>242</v>
      </c>
      <c r="F165" s="68">
        <f>SUM(F166:F167)</f>
        <v>119</v>
      </c>
      <c r="G165" s="68">
        <f>SUM(G166:G167)</f>
        <v>123</v>
      </c>
      <c r="H165" s="185"/>
      <c r="I165" s="72" t="s">
        <v>68</v>
      </c>
      <c r="J165" s="73">
        <v>116</v>
      </c>
      <c r="K165" s="73">
        <v>244</v>
      </c>
      <c r="L165" s="73">
        <v>244</v>
      </c>
      <c r="M165" s="152">
        <f>L165/E165</f>
        <v>1.0082644628099173</v>
      </c>
      <c r="N165" s="147"/>
      <c r="O165" s="79" t="s">
        <v>68</v>
      </c>
      <c r="P165" s="68">
        <f>SUM(P166:P167)</f>
        <v>244</v>
      </c>
      <c r="Q165" s="83">
        <f>ROUND(E165*M165,0)</f>
        <v>244</v>
      </c>
      <c r="R165" s="168" t="b">
        <f>P165=Q165</f>
        <v>1</v>
      </c>
      <c r="T165" s="168" t="b">
        <f>L165=Q165</f>
        <v>1</v>
      </c>
    </row>
    <row r="166" spans="1:20">
      <c r="A166" s="298"/>
      <c r="B166" s="77">
        <v>2</v>
      </c>
      <c r="C166" s="59" t="s">
        <v>361</v>
      </c>
      <c r="D166" s="183">
        <v>57</v>
      </c>
      <c r="E166" s="171">
        <f t="shared" si="10"/>
        <v>114</v>
      </c>
      <c r="F166" s="183">
        <v>54</v>
      </c>
      <c r="G166" s="183">
        <v>60</v>
      </c>
      <c r="H166" s="92"/>
      <c r="I166" s="70"/>
      <c r="J166" s="70"/>
      <c r="K166" s="70"/>
      <c r="L166" s="70"/>
      <c r="M166" s="154">
        <f>M165</f>
        <v>1.0082644628099173</v>
      </c>
      <c r="O166" s="59" t="s">
        <v>361</v>
      </c>
      <c r="P166" s="171">
        <f>ROUND(E166*M166,0)</f>
        <v>115</v>
      </c>
      <c r="Q166" s="83"/>
    </row>
    <row r="167" spans="1:20">
      <c r="A167" s="298"/>
      <c r="B167" s="77">
        <v>2</v>
      </c>
      <c r="C167" s="59" t="s">
        <v>362</v>
      </c>
      <c r="D167" s="183">
        <v>58</v>
      </c>
      <c r="E167" s="171">
        <f t="shared" si="10"/>
        <v>128</v>
      </c>
      <c r="F167" s="183">
        <v>65</v>
      </c>
      <c r="G167" s="183">
        <v>63</v>
      </c>
      <c r="H167" s="92"/>
      <c r="I167" s="70"/>
      <c r="J167" s="70"/>
      <c r="K167" s="70"/>
      <c r="L167" s="70"/>
      <c r="M167" s="154">
        <f>M166</f>
        <v>1.0082644628099173</v>
      </c>
      <c r="O167" s="59" t="s">
        <v>362</v>
      </c>
      <c r="P167" s="171">
        <f>ROUND(E167*M167,0)</f>
        <v>129</v>
      </c>
      <c r="Q167" s="83"/>
    </row>
    <row r="168" spans="1:20">
      <c r="A168" s="298"/>
      <c r="B168" s="37">
        <v>1</v>
      </c>
      <c r="C168" s="79" t="s">
        <v>69</v>
      </c>
      <c r="D168" s="70"/>
      <c r="E168" s="68">
        <f>SUM(E169:E170)</f>
        <v>183</v>
      </c>
      <c r="F168" s="68">
        <f>SUM(F169:F170)</f>
        <v>92</v>
      </c>
      <c r="G168" s="68">
        <f>SUM(G169:G170)</f>
        <v>91</v>
      </c>
      <c r="H168" s="185"/>
      <c r="I168" s="72" t="s">
        <v>69</v>
      </c>
      <c r="J168" s="73">
        <v>91</v>
      </c>
      <c r="K168" s="73">
        <v>187</v>
      </c>
      <c r="L168" s="73">
        <v>187</v>
      </c>
      <c r="M168" s="152">
        <f>L168/E168</f>
        <v>1.0218579234972678</v>
      </c>
      <c r="N168" s="147"/>
      <c r="O168" s="79" t="s">
        <v>69</v>
      </c>
      <c r="P168" s="68">
        <f>SUM(P169:P170)</f>
        <v>187</v>
      </c>
      <c r="Q168" s="83">
        <f>ROUND(E168*M168,0)</f>
        <v>187</v>
      </c>
      <c r="R168" s="168" t="b">
        <f>P168=Q168</f>
        <v>1</v>
      </c>
      <c r="T168" s="168" t="b">
        <f>L168=Q168</f>
        <v>1</v>
      </c>
    </row>
    <row r="169" spans="1:20">
      <c r="A169" s="298"/>
      <c r="B169" s="77">
        <v>2</v>
      </c>
      <c r="C169" s="59" t="s">
        <v>363</v>
      </c>
      <c r="D169" s="93">
        <v>54</v>
      </c>
      <c r="E169" s="171">
        <f t="shared" si="10"/>
        <v>117</v>
      </c>
      <c r="F169" s="93">
        <v>58</v>
      </c>
      <c r="G169" s="93">
        <v>59</v>
      </c>
      <c r="H169" s="94"/>
      <c r="I169" s="70"/>
      <c r="J169" s="70"/>
      <c r="K169" s="70"/>
      <c r="L169" s="70"/>
      <c r="M169" s="154">
        <f>M168</f>
        <v>1.0218579234972678</v>
      </c>
      <c r="O169" s="59" t="s">
        <v>363</v>
      </c>
      <c r="P169" s="171">
        <f>ROUND(E169*M169,0)</f>
        <v>120</v>
      </c>
      <c r="Q169" s="83"/>
    </row>
    <row r="170" spans="1:20">
      <c r="A170" s="298"/>
      <c r="B170" s="77">
        <v>2</v>
      </c>
      <c r="C170" s="59" t="s">
        <v>364</v>
      </c>
      <c r="D170" s="95">
        <v>35</v>
      </c>
      <c r="E170" s="171">
        <f t="shared" si="10"/>
        <v>66</v>
      </c>
      <c r="F170" s="95">
        <v>34</v>
      </c>
      <c r="G170" s="95">
        <v>32</v>
      </c>
      <c r="H170" s="96"/>
      <c r="I170" s="70"/>
      <c r="J170" s="70"/>
      <c r="K170" s="70"/>
      <c r="L170" s="70"/>
      <c r="M170" s="154">
        <f>M169</f>
        <v>1.0218579234972678</v>
      </c>
      <c r="O170" s="59" t="s">
        <v>364</v>
      </c>
      <c r="P170" s="171">
        <f>ROUND(E170*M170,0)</f>
        <v>67</v>
      </c>
      <c r="Q170" s="83"/>
    </row>
    <row r="171" spans="1:20">
      <c r="A171" s="298"/>
      <c r="B171" s="37">
        <v>1</v>
      </c>
      <c r="C171" s="79" t="s">
        <v>70</v>
      </c>
      <c r="D171" s="70"/>
      <c r="E171" s="68">
        <f>SUM(E172:E173)</f>
        <v>360</v>
      </c>
      <c r="F171" s="68">
        <f>SUM(F172:F173)</f>
        <v>194</v>
      </c>
      <c r="G171" s="68">
        <f>SUM(G172:G173)</f>
        <v>166</v>
      </c>
      <c r="H171" s="185"/>
      <c r="I171" s="72" t="s">
        <v>70</v>
      </c>
      <c r="J171" s="73">
        <v>177</v>
      </c>
      <c r="K171" s="73">
        <v>349</v>
      </c>
      <c r="L171" s="73">
        <v>349</v>
      </c>
      <c r="M171" s="152">
        <f>L171/E171</f>
        <v>0.96944444444444444</v>
      </c>
      <c r="N171" s="147"/>
      <c r="O171" s="79" t="s">
        <v>70</v>
      </c>
      <c r="P171" s="68">
        <f>SUM(P172:P173)</f>
        <v>349</v>
      </c>
      <c r="Q171" s="83">
        <f>ROUND(E171*M171,0)</f>
        <v>349</v>
      </c>
      <c r="R171" s="168" t="b">
        <f>P171=Q171</f>
        <v>1</v>
      </c>
      <c r="T171" s="168" t="b">
        <f>L171=Q171</f>
        <v>1</v>
      </c>
    </row>
    <row r="172" spans="1:20">
      <c r="A172" s="298"/>
      <c r="B172" s="77">
        <v>2</v>
      </c>
      <c r="C172" s="59" t="s">
        <v>365</v>
      </c>
      <c r="D172" s="95">
        <v>115</v>
      </c>
      <c r="E172" s="171">
        <f t="shared" si="10"/>
        <v>215</v>
      </c>
      <c r="F172" s="95">
        <v>119</v>
      </c>
      <c r="G172" s="95">
        <v>96</v>
      </c>
      <c r="H172" s="96"/>
      <c r="I172" s="70"/>
      <c r="J172" s="70"/>
      <c r="K172" s="70"/>
      <c r="L172" s="70"/>
      <c r="M172" s="154">
        <f>M171</f>
        <v>0.96944444444444444</v>
      </c>
      <c r="O172" s="59" t="s">
        <v>365</v>
      </c>
      <c r="P172" s="171">
        <f>ROUND(E172*M172,0)</f>
        <v>208</v>
      </c>
      <c r="Q172" s="83"/>
    </row>
    <row r="173" spans="1:20">
      <c r="A173" s="298"/>
      <c r="B173" s="77">
        <v>2</v>
      </c>
      <c r="C173" s="59" t="s">
        <v>366</v>
      </c>
      <c r="D173" s="95">
        <v>67</v>
      </c>
      <c r="E173" s="171">
        <f t="shared" si="10"/>
        <v>145</v>
      </c>
      <c r="F173" s="95">
        <v>75</v>
      </c>
      <c r="G173" s="95">
        <v>70</v>
      </c>
      <c r="H173" s="96"/>
      <c r="I173" s="70"/>
      <c r="J173" s="70"/>
      <c r="K173" s="70"/>
      <c r="L173" s="70"/>
      <c r="M173" s="154">
        <f>M172</f>
        <v>0.96944444444444444</v>
      </c>
      <c r="O173" s="59" t="s">
        <v>366</v>
      </c>
      <c r="P173" s="171">
        <f>ROUND(E173*M173,0)</f>
        <v>141</v>
      </c>
      <c r="Q173" s="83"/>
    </row>
    <row r="174" spans="1:20">
      <c r="A174" s="298"/>
      <c r="B174" s="37">
        <v>1</v>
      </c>
      <c r="C174" s="79" t="s">
        <v>71</v>
      </c>
      <c r="D174" s="70"/>
      <c r="E174" s="68">
        <f>SUM(E175:E176)</f>
        <v>266</v>
      </c>
      <c r="F174" s="68">
        <f>SUM(F175:F176)</f>
        <v>134</v>
      </c>
      <c r="G174" s="68">
        <f>SUM(G175:G176)</f>
        <v>132</v>
      </c>
      <c r="H174" s="185"/>
      <c r="I174" s="72" t="s">
        <v>71</v>
      </c>
      <c r="J174" s="73">
        <v>145</v>
      </c>
      <c r="K174" s="73">
        <v>277</v>
      </c>
      <c r="L174" s="73">
        <v>277</v>
      </c>
      <c r="M174" s="152">
        <f>L174/E174</f>
        <v>1.0413533834586466</v>
      </c>
      <c r="N174" s="147"/>
      <c r="O174" s="79" t="s">
        <v>71</v>
      </c>
      <c r="P174" s="68">
        <f>SUM(P175:P176)</f>
        <v>277</v>
      </c>
      <c r="Q174" s="83">
        <f>ROUND(E174*M174,0)</f>
        <v>277</v>
      </c>
      <c r="R174" s="168" t="b">
        <f>P174=Q174</f>
        <v>1</v>
      </c>
      <c r="T174" s="168" t="b">
        <f>L174=Q174</f>
        <v>1</v>
      </c>
    </row>
    <row r="175" spans="1:20">
      <c r="A175" s="298"/>
      <c r="B175" s="77">
        <v>2</v>
      </c>
      <c r="C175" s="59" t="s">
        <v>367</v>
      </c>
      <c r="D175" s="95">
        <v>64</v>
      </c>
      <c r="E175" s="171">
        <f t="shared" si="10"/>
        <v>118</v>
      </c>
      <c r="F175" s="95">
        <v>53</v>
      </c>
      <c r="G175" s="95">
        <v>65</v>
      </c>
      <c r="H175" s="96"/>
      <c r="I175" s="70"/>
      <c r="J175" s="70"/>
      <c r="K175" s="70"/>
      <c r="L175" s="70"/>
      <c r="M175" s="154">
        <f>M174</f>
        <v>1.0413533834586466</v>
      </c>
      <c r="O175" s="59" t="s">
        <v>367</v>
      </c>
      <c r="P175" s="171">
        <f>ROUND(E175*M175,0)</f>
        <v>123</v>
      </c>
      <c r="Q175" s="83"/>
    </row>
    <row r="176" spans="1:20">
      <c r="A176" s="298"/>
      <c r="B176" s="77">
        <v>2</v>
      </c>
      <c r="C176" s="59" t="s">
        <v>368</v>
      </c>
      <c r="D176" s="95">
        <v>73</v>
      </c>
      <c r="E176" s="171">
        <f t="shared" si="10"/>
        <v>148</v>
      </c>
      <c r="F176" s="95">
        <v>81</v>
      </c>
      <c r="G176" s="95">
        <v>67</v>
      </c>
      <c r="H176" s="96"/>
      <c r="I176" s="70"/>
      <c r="J176" s="70"/>
      <c r="K176" s="70"/>
      <c r="L176" s="70"/>
      <c r="M176" s="154">
        <f>M175</f>
        <v>1.0413533834586466</v>
      </c>
      <c r="O176" s="59" t="s">
        <v>368</v>
      </c>
      <c r="P176" s="171">
        <f>ROUND(E176*M176,0)</f>
        <v>154</v>
      </c>
      <c r="Q176" s="83"/>
    </row>
    <row r="177" spans="1:20">
      <c r="A177" s="298"/>
      <c r="B177" s="37">
        <v>1</v>
      </c>
      <c r="C177" s="79" t="s">
        <v>72</v>
      </c>
      <c r="D177" s="70"/>
      <c r="E177" s="68">
        <f>SUM(E178:E179)</f>
        <v>143</v>
      </c>
      <c r="F177" s="68">
        <f>SUM(F178:F179)</f>
        <v>70</v>
      </c>
      <c r="G177" s="68">
        <f>SUM(G178:G179)</f>
        <v>73</v>
      </c>
      <c r="H177" s="185"/>
      <c r="I177" s="72" t="s">
        <v>72</v>
      </c>
      <c r="J177" s="73">
        <v>69</v>
      </c>
      <c r="K177" s="73">
        <v>144</v>
      </c>
      <c r="L177" s="73">
        <v>144</v>
      </c>
      <c r="M177" s="152">
        <f>L177/E177</f>
        <v>1.0069930069930071</v>
      </c>
      <c r="N177" s="147"/>
      <c r="O177" s="79" t="s">
        <v>72</v>
      </c>
      <c r="P177" s="68">
        <f>SUM(P178:P179)</f>
        <v>144</v>
      </c>
      <c r="Q177" s="83">
        <f>ROUND(E177*M177,0)</f>
        <v>144</v>
      </c>
      <c r="R177" s="168" t="b">
        <f>P177=Q177</f>
        <v>1</v>
      </c>
      <c r="T177" s="168" t="b">
        <f>L177=Q177</f>
        <v>1</v>
      </c>
    </row>
    <row r="178" spans="1:20">
      <c r="A178" s="298"/>
      <c r="B178" s="77">
        <v>2</v>
      </c>
      <c r="C178" s="59" t="s">
        <v>369</v>
      </c>
      <c r="D178" s="95">
        <v>32</v>
      </c>
      <c r="E178" s="171">
        <f t="shared" si="10"/>
        <v>68</v>
      </c>
      <c r="F178" s="95">
        <v>34</v>
      </c>
      <c r="G178" s="95">
        <v>34</v>
      </c>
      <c r="H178" s="96"/>
      <c r="I178" s="70"/>
      <c r="J178" s="70"/>
      <c r="K178" s="70"/>
      <c r="L178" s="70"/>
      <c r="M178" s="154">
        <f>M177</f>
        <v>1.0069930069930071</v>
      </c>
      <c r="O178" s="59" t="s">
        <v>369</v>
      </c>
      <c r="P178" s="171">
        <f>ROUND(E178*M178,0)</f>
        <v>68</v>
      </c>
      <c r="Q178" s="83"/>
    </row>
    <row r="179" spans="1:20">
      <c r="A179" s="298"/>
      <c r="B179" s="77">
        <v>2</v>
      </c>
      <c r="C179" s="59" t="s">
        <v>370</v>
      </c>
      <c r="D179" s="95">
        <v>35</v>
      </c>
      <c r="E179" s="171">
        <f t="shared" si="10"/>
        <v>75</v>
      </c>
      <c r="F179" s="95">
        <v>36</v>
      </c>
      <c r="G179" s="95">
        <v>39</v>
      </c>
      <c r="H179" s="96"/>
      <c r="I179" s="70"/>
      <c r="J179" s="70"/>
      <c r="K179" s="70"/>
      <c r="L179" s="70"/>
      <c r="M179" s="154">
        <f>M178</f>
        <v>1.0069930069930071</v>
      </c>
      <c r="O179" s="59" t="s">
        <v>370</v>
      </c>
      <c r="P179" s="171">
        <f>ROUND(E179*M179,0)</f>
        <v>76</v>
      </c>
      <c r="Q179" s="83"/>
    </row>
    <row r="180" spans="1:20">
      <c r="A180" s="298"/>
      <c r="B180" s="37">
        <v>1</v>
      </c>
      <c r="C180" s="79" t="s">
        <v>73</v>
      </c>
      <c r="D180" s="70"/>
      <c r="E180" s="68">
        <f>SUM(E181:E182)</f>
        <v>261</v>
      </c>
      <c r="F180" s="68">
        <f>SUM(F181:F182)</f>
        <v>130</v>
      </c>
      <c r="G180" s="68">
        <f>SUM(G181:G182)</f>
        <v>131</v>
      </c>
      <c r="H180" s="185"/>
      <c r="I180" s="72" t="s">
        <v>73</v>
      </c>
      <c r="J180" s="73">
        <v>109</v>
      </c>
      <c r="K180" s="73">
        <v>241</v>
      </c>
      <c r="L180" s="73">
        <v>241</v>
      </c>
      <c r="M180" s="152">
        <f>L180/E180</f>
        <v>0.92337164750957856</v>
      </c>
      <c r="N180" s="147"/>
      <c r="O180" s="79" t="s">
        <v>73</v>
      </c>
      <c r="P180" s="68">
        <f>SUM(P181:P182)</f>
        <v>241</v>
      </c>
      <c r="Q180" s="83">
        <f>ROUND(E180*M180,0)</f>
        <v>241</v>
      </c>
      <c r="R180" s="168" t="b">
        <f>P180=Q180</f>
        <v>1</v>
      </c>
      <c r="T180" s="168" t="b">
        <f>L180=Q180</f>
        <v>1</v>
      </c>
    </row>
    <row r="181" spans="1:20">
      <c r="A181" s="298"/>
      <c r="B181" s="77">
        <v>2</v>
      </c>
      <c r="C181" s="59" t="s">
        <v>371</v>
      </c>
      <c r="D181" s="95">
        <v>59</v>
      </c>
      <c r="E181" s="171">
        <f t="shared" si="10"/>
        <v>140</v>
      </c>
      <c r="F181" s="95">
        <v>72</v>
      </c>
      <c r="G181" s="95">
        <v>68</v>
      </c>
      <c r="H181" s="96"/>
      <c r="I181" s="70"/>
      <c r="J181" s="70"/>
      <c r="K181" s="70"/>
      <c r="L181" s="70"/>
      <c r="M181" s="154">
        <f>M180</f>
        <v>0.92337164750957856</v>
      </c>
      <c r="O181" s="59" t="s">
        <v>371</v>
      </c>
      <c r="P181" s="171">
        <f>ROUND(E181*M181,0)</f>
        <v>129</v>
      </c>
      <c r="Q181" s="83"/>
    </row>
    <row r="182" spans="1:20">
      <c r="A182" s="298"/>
      <c r="B182" s="77">
        <v>2</v>
      </c>
      <c r="C182" s="59" t="s">
        <v>372</v>
      </c>
      <c r="D182" s="95">
        <v>59</v>
      </c>
      <c r="E182" s="171">
        <f t="shared" si="10"/>
        <v>121</v>
      </c>
      <c r="F182" s="95">
        <v>58</v>
      </c>
      <c r="G182" s="95">
        <v>63</v>
      </c>
      <c r="H182" s="96"/>
      <c r="I182" s="70"/>
      <c r="J182" s="70"/>
      <c r="K182" s="70"/>
      <c r="L182" s="70"/>
      <c r="M182" s="154">
        <f>M181</f>
        <v>0.92337164750957856</v>
      </c>
      <c r="O182" s="59" t="s">
        <v>372</v>
      </c>
      <c r="P182" s="171">
        <f>ROUND(E182*M182,0)</f>
        <v>112</v>
      </c>
      <c r="Q182" s="83"/>
    </row>
    <row r="183" spans="1:20">
      <c r="A183" s="298"/>
      <c r="B183" s="37">
        <v>1</v>
      </c>
      <c r="C183" s="79" t="s">
        <v>74</v>
      </c>
      <c r="D183" s="70"/>
      <c r="E183" s="68">
        <f>SUM(E184:E185)</f>
        <v>278</v>
      </c>
      <c r="F183" s="68">
        <f>SUM(F184:F185)</f>
        <v>152</v>
      </c>
      <c r="G183" s="68">
        <f>SUM(G184:G185)</f>
        <v>126</v>
      </c>
      <c r="H183" s="185"/>
      <c r="I183" s="72" t="s">
        <v>74</v>
      </c>
      <c r="J183" s="73">
        <v>121</v>
      </c>
      <c r="K183" s="73">
        <v>257</v>
      </c>
      <c r="L183" s="73">
        <v>257</v>
      </c>
      <c r="M183" s="152">
        <f>L183/E183</f>
        <v>0.92446043165467628</v>
      </c>
      <c r="N183" s="147"/>
      <c r="O183" s="79" t="s">
        <v>74</v>
      </c>
      <c r="P183" s="68">
        <f>SUM(P184:P185)</f>
        <v>257</v>
      </c>
      <c r="Q183" s="83">
        <f>ROUND(E183*M183,0)</f>
        <v>257</v>
      </c>
      <c r="R183" s="168" t="b">
        <f>P183=Q183</f>
        <v>1</v>
      </c>
      <c r="T183" s="168" t="b">
        <f>L183=Q183</f>
        <v>1</v>
      </c>
    </row>
    <row r="184" spans="1:20">
      <c r="A184" s="298"/>
      <c r="B184" s="77">
        <v>2</v>
      </c>
      <c r="C184" s="59" t="s">
        <v>373</v>
      </c>
      <c r="D184" s="95">
        <v>24</v>
      </c>
      <c r="E184" s="171">
        <f t="shared" si="10"/>
        <v>50</v>
      </c>
      <c r="F184" s="95">
        <v>29</v>
      </c>
      <c r="G184" s="95">
        <v>21</v>
      </c>
      <c r="H184" s="96"/>
      <c r="I184" s="70"/>
      <c r="J184" s="70"/>
      <c r="K184" s="70"/>
      <c r="L184" s="70"/>
      <c r="M184" s="154">
        <f>M183</f>
        <v>0.92446043165467628</v>
      </c>
      <c r="O184" s="59" t="s">
        <v>373</v>
      </c>
      <c r="P184" s="171">
        <f>ROUND(E184*M184,0)</f>
        <v>46</v>
      </c>
      <c r="Q184" s="83"/>
    </row>
    <row r="185" spans="1:20">
      <c r="A185" s="298"/>
      <c r="B185" s="77">
        <v>2</v>
      </c>
      <c r="C185" s="59" t="s">
        <v>374</v>
      </c>
      <c r="D185" s="95">
        <v>101</v>
      </c>
      <c r="E185" s="171">
        <f t="shared" si="10"/>
        <v>228</v>
      </c>
      <c r="F185" s="95">
        <v>123</v>
      </c>
      <c r="G185" s="95">
        <v>105</v>
      </c>
      <c r="H185" s="96"/>
      <c r="I185" s="70"/>
      <c r="J185" s="70"/>
      <c r="K185" s="70"/>
      <c r="L185" s="70"/>
      <c r="M185" s="154">
        <f>M184</f>
        <v>0.92446043165467628</v>
      </c>
      <c r="O185" s="59" t="s">
        <v>374</v>
      </c>
      <c r="P185" s="171">
        <f>ROUND(E185*M185,0)</f>
        <v>211</v>
      </c>
      <c r="Q185" s="83"/>
    </row>
    <row r="186" spans="1:20">
      <c r="A186" s="298"/>
      <c r="B186" s="37">
        <v>1</v>
      </c>
      <c r="C186" s="79" t="s">
        <v>75</v>
      </c>
      <c r="D186" s="70"/>
      <c r="E186" s="68">
        <f>SUM(E187:E188)</f>
        <v>348</v>
      </c>
      <c r="F186" s="68">
        <f>SUM(F187:F188)</f>
        <v>185</v>
      </c>
      <c r="G186" s="68">
        <f>SUM(G187:G188)</f>
        <v>163</v>
      </c>
      <c r="H186" s="185"/>
      <c r="I186" s="72" t="s">
        <v>75</v>
      </c>
      <c r="J186" s="73">
        <v>148</v>
      </c>
      <c r="K186" s="73">
        <v>341</v>
      </c>
      <c r="L186" s="73">
        <v>341</v>
      </c>
      <c r="M186" s="152">
        <f>L186/E186</f>
        <v>0.97988505747126442</v>
      </c>
      <c r="N186" s="147"/>
      <c r="O186" s="79" t="s">
        <v>75</v>
      </c>
      <c r="P186" s="68">
        <f>SUM(P187:P188)</f>
        <v>341</v>
      </c>
      <c r="Q186" s="83">
        <f>ROUND(E186*M186,0)</f>
        <v>341</v>
      </c>
      <c r="R186" s="168" t="b">
        <f>P186=Q186</f>
        <v>1</v>
      </c>
      <c r="T186" s="168" t="b">
        <f>L186=Q186</f>
        <v>1</v>
      </c>
    </row>
    <row r="187" spans="1:20">
      <c r="A187" s="298"/>
      <c r="B187" s="77">
        <v>2</v>
      </c>
      <c r="C187" s="59" t="s">
        <v>375</v>
      </c>
      <c r="D187" s="95">
        <v>37</v>
      </c>
      <c r="E187" s="171">
        <f t="shared" si="10"/>
        <v>88</v>
      </c>
      <c r="F187" s="95">
        <v>44</v>
      </c>
      <c r="G187" s="95">
        <v>44</v>
      </c>
      <c r="H187" s="96"/>
      <c r="I187" s="70"/>
      <c r="J187" s="70"/>
      <c r="K187" s="70"/>
      <c r="L187" s="70"/>
      <c r="M187" s="154">
        <f>M186</f>
        <v>0.97988505747126442</v>
      </c>
      <c r="O187" s="59" t="s">
        <v>375</v>
      </c>
      <c r="P187" s="171">
        <f>ROUND(E187*M187,0)</f>
        <v>86</v>
      </c>
      <c r="Q187" s="83"/>
    </row>
    <row r="188" spans="1:20">
      <c r="A188" s="298"/>
      <c r="B188" s="77">
        <v>2</v>
      </c>
      <c r="C188" s="59" t="s">
        <v>376</v>
      </c>
      <c r="D188" s="95">
        <v>113</v>
      </c>
      <c r="E188" s="171">
        <f t="shared" si="10"/>
        <v>260</v>
      </c>
      <c r="F188" s="95">
        <v>141</v>
      </c>
      <c r="G188" s="95">
        <v>119</v>
      </c>
      <c r="H188" s="96"/>
      <c r="I188" s="70"/>
      <c r="J188" s="70"/>
      <c r="K188" s="70"/>
      <c r="L188" s="70"/>
      <c r="M188" s="154">
        <f>M187</f>
        <v>0.97988505747126442</v>
      </c>
      <c r="O188" s="59" t="s">
        <v>376</v>
      </c>
      <c r="P188" s="171">
        <f>ROUND(E188*M188,0)</f>
        <v>255</v>
      </c>
      <c r="Q188" s="83"/>
    </row>
    <row r="189" spans="1:20">
      <c r="A189" s="298"/>
      <c r="B189" s="37">
        <v>1</v>
      </c>
      <c r="C189" s="79" t="s">
        <v>76</v>
      </c>
      <c r="D189" s="70"/>
      <c r="E189" s="68">
        <f>SUM(E190:E191)</f>
        <v>647</v>
      </c>
      <c r="F189" s="68">
        <f>SUM(F190:F191)</f>
        <v>333</v>
      </c>
      <c r="G189" s="68">
        <f>SUM(G190:G191)</f>
        <v>314</v>
      </c>
      <c r="H189" s="185"/>
      <c r="I189" s="72" t="s">
        <v>76</v>
      </c>
      <c r="J189" s="73">
        <v>299</v>
      </c>
      <c r="K189" s="73">
        <v>629</v>
      </c>
      <c r="L189" s="73">
        <v>629</v>
      </c>
      <c r="M189" s="152">
        <f>L189/E189</f>
        <v>0.97217928902627515</v>
      </c>
      <c r="N189" s="147"/>
      <c r="O189" s="79" t="s">
        <v>76</v>
      </c>
      <c r="P189" s="68">
        <f>SUM(P190:P191)</f>
        <v>629</v>
      </c>
      <c r="Q189" s="83">
        <f>ROUND(E189*M189,0)</f>
        <v>629</v>
      </c>
      <c r="R189" s="168" t="b">
        <f>P189=Q189</f>
        <v>1</v>
      </c>
      <c r="T189" s="168" t="b">
        <f>L189=Q189</f>
        <v>1</v>
      </c>
    </row>
    <row r="190" spans="1:20">
      <c r="A190" s="298"/>
      <c r="B190" s="77">
        <v>2</v>
      </c>
      <c r="C190" s="59" t="s">
        <v>377</v>
      </c>
      <c r="D190" s="95">
        <v>119</v>
      </c>
      <c r="E190" s="171">
        <f t="shared" si="10"/>
        <v>257</v>
      </c>
      <c r="F190" s="95">
        <v>138</v>
      </c>
      <c r="G190" s="95">
        <v>119</v>
      </c>
      <c r="H190" s="96"/>
      <c r="I190" s="70"/>
      <c r="J190" s="70"/>
      <c r="K190" s="70"/>
      <c r="L190" s="70"/>
      <c r="M190" s="154">
        <f>M189</f>
        <v>0.97217928902627515</v>
      </c>
      <c r="O190" s="59" t="s">
        <v>377</v>
      </c>
      <c r="P190" s="171">
        <f>ROUND(E190*M190,0)</f>
        <v>250</v>
      </c>
      <c r="Q190" s="83"/>
    </row>
    <row r="191" spans="1:20">
      <c r="A191" s="298"/>
      <c r="B191" s="77">
        <v>2</v>
      </c>
      <c r="C191" s="59" t="s">
        <v>378</v>
      </c>
      <c r="D191" s="95">
        <v>185</v>
      </c>
      <c r="E191" s="171">
        <f t="shared" si="10"/>
        <v>390</v>
      </c>
      <c r="F191" s="95">
        <v>195</v>
      </c>
      <c r="G191" s="95">
        <v>195</v>
      </c>
      <c r="H191" s="96"/>
      <c r="I191" s="70"/>
      <c r="J191" s="70"/>
      <c r="K191" s="70"/>
      <c r="L191" s="70"/>
      <c r="M191" s="154">
        <f>M190</f>
        <v>0.97217928902627515</v>
      </c>
      <c r="O191" s="59" t="s">
        <v>378</v>
      </c>
      <c r="P191" s="171">
        <f>ROUND(E191*M191,0)</f>
        <v>379</v>
      </c>
      <c r="Q191" s="83"/>
    </row>
    <row r="192" spans="1:20">
      <c r="A192" s="298"/>
      <c r="B192" s="37">
        <v>1</v>
      </c>
      <c r="C192" s="79" t="s">
        <v>77</v>
      </c>
      <c r="D192" s="70"/>
      <c r="E192" s="68">
        <f>SUM(E193:E196)</f>
        <v>445</v>
      </c>
      <c r="F192" s="68">
        <f>SUM(F193:F196)</f>
        <v>221</v>
      </c>
      <c r="G192" s="68">
        <f>SUM(G193:G196)</f>
        <v>224</v>
      </c>
      <c r="H192" s="185"/>
      <c r="I192" s="72" t="s">
        <v>77</v>
      </c>
      <c r="J192" s="73">
        <v>199</v>
      </c>
      <c r="K192" s="73">
        <v>446</v>
      </c>
      <c r="L192" s="73">
        <v>446</v>
      </c>
      <c r="M192" s="152">
        <f>L192/E192</f>
        <v>1.002247191011236</v>
      </c>
      <c r="N192" s="147"/>
      <c r="O192" s="79" t="s">
        <v>77</v>
      </c>
      <c r="P192" s="68">
        <f>SUM(P193:P196)</f>
        <v>446</v>
      </c>
      <c r="Q192" s="83">
        <f>ROUND(E192*M192,0)</f>
        <v>446</v>
      </c>
      <c r="R192" s="168" t="b">
        <f>P192=Q192</f>
        <v>1</v>
      </c>
      <c r="T192" s="168" t="b">
        <f>L192=Q192</f>
        <v>1</v>
      </c>
    </row>
    <row r="193" spans="1:20">
      <c r="A193" s="298"/>
      <c r="B193" s="77">
        <v>2</v>
      </c>
      <c r="C193" s="77" t="s">
        <v>379</v>
      </c>
      <c r="D193" s="95">
        <v>76</v>
      </c>
      <c r="E193" s="171">
        <f t="shared" si="10"/>
        <v>162</v>
      </c>
      <c r="F193" s="95">
        <v>80</v>
      </c>
      <c r="G193" s="95">
        <v>82</v>
      </c>
      <c r="H193" s="96"/>
      <c r="I193" s="70"/>
      <c r="J193" s="70"/>
      <c r="K193" s="70"/>
      <c r="L193" s="70"/>
      <c r="M193" s="154">
        <f>M192</f>
        <v>1.002247191011236</v>
      </c>
      <c r="O193" s="77" t="s">
        <v>379</v>
      </c>
      <c r="P193" s="171">
        <f>ROUNDUP(E193*M193,0)</f>
        <v>163</v>
      </c>
      <c r="Q193" s="83"/>
    </row>
    <row r="194" spans="1:20">
      <c r="A194" s="298"/>
      <c r="B194" s="77">
        <v>2</v>
      </c>
      <c r="C194" s="77" t="s">
        <v>380</v>
      </c>
      <c r="D194" s="95">
        <v>41</v>
      </c>
      <c r="E194" s="171">
        <f t="shared" si="10"/>
        <v>86</v>
      </c>
      <c r="F194" s="95">
        <v>36</v>
      </c>
      <c r="G194" s="95">
        <v>50</v>
      </c>
      <c r="H194" s="96"/>
      <c r="I194" s="70"/>
      <c r="J194" s="70"/>
      <c r="K194" s="70"/>
      <c r="L194" s="70"/>
      <c r="M194" s="154">
        <f>M193</f>
        <v>1.002247191011236</v>
      </c>
      <c r="O194" s="77" t="s">
        <v>380</v>
      </c>
      <c r="P194" s="171">
        <f>ROUND(E194*M194,0)</f>
        <v>86</v>
      </c>
      <c r="Q194" s="83"/>
    </row>
    <row r="195" spans="1:20">
      <c r="A195" s="298"/>
      <c r="B195" s="77">
        <v>2</v>
      </c>
      <c r="C195" s="77" t="s">
        <v>381</v>
      </c>
      <c r="D195" s="95">
        <v>53</v>
      </c>
      <c r="E195" s="171">
        <f t="shared" si="10"/>
        <v>123</v>
      </c>
      <c r="F195" s="95">
        <v>64</v>
      </c>
      <c r="G195" s="95">
        <v>59</v>
      </c>
      <c r="H195" s="96"/>
      <c r="I195" s="70"/>
      <c r="J195" s="70"/>
      <c r="K195" s="70"/>
      <c r="L195" s="70"/>
      <c r="M195" s="154">
        <f>M194</f>
        <v>1.002247191011236</v>
      </c>
      <c r="O195" s="77" t="s">
        <v>381</v>
      </c>
      <c r="P195" s="171">
        <f>ROUND(E195*M195,0)</f>
        <v>123</v>
      </c>
      <c r="Q195" s="83"/>
    </row>
    <row r="196" spans="1:20">
      <c r="A196" s="298"/>
      <c r="B196" s="77">
        <v>2</v>
      </c>
      <c r="C196" s="77" t="s">
        <v>298</v>
      </c>
      <c r="D196" s="95">
        <v>31</v>
      </c>
      <c r="E196" s="171">
        <f t="shared" si="10"/>
        <v>74</v>
      </c>
      <c r="F196" s="95">
        <v>41</v>
      </c>
      <c r="G196" s="95">
        <v>33</v>
      </c>
      <c r="H196" s="96"/>
      <c r="I196" s="70"/>
      <c r="J196" s="70"/>
      <c r="K196" s="70"/>
      <c r="L196" s="70"/>
      <c r="M196" s="154">
        <f>M195</f>
        <v>1.002247191011236</v>
      </c>
      <c r="O196" s="77" t="s">
        <v>298</v>
      </c>
      <c r="P196" s="171">
        <f>ROUND(E196*M196,0)</f>
        <v>74</v>
      </c>
      <c r="Q196" s="83"/>
    </row>
    <row r="197" spans="1:20" s="167" customFormat="1">
      <c r="A197" s="298"/>
      <c r="B197" s="139">
        <v>1</v>
      </c>
      <c r="C197" s="55" t="s">
        <v>78</v>
      </c>
      <c r="D197" s="63">
        <v>48</v>
      </c>
      <c r="E197" s="138">
        <f t="shared" ref="E197:E260" si="11">SUM(F197:G197)</f>
        <v>87</v>
      </c>
      <c r="F197" s="63">
        <v>43</v>
      </c>
      <c r="G197" s="63">
        <v>44</v>
      </c>
      <c r="H197" s="97"/>
      <c r="I197" s="72" t="s">
        <v>78</v>
      </c>
      <c r="J197" s="73">
        <v>49</v>
      </c>
      <c r="K197" s="73">
        <v>90</v>
      </c>
      <c r="L197" s="73">
        <v>90</v>
      </c>
      <c r="M197" s="152">
        <f>L197/E197</f>
        <v>1.0344827586206897</v>
      </c>
      <c r="N197" s="147"/>
      <c r="O197" s="55" t="s">
        <v>78</v>
      </c>
      <c r="P197" s="138">
        <f>SUM(Q197:Q197)</f>
        <v>90</v>
      </c>
      <c r="Q197" s="83">
        <f>ROUND(E197*M197,0)</f>
        <v>90</v>
      </c>
      <c r="R197" s="168" t="b">
        <f>P197=Q197</f>
        <v>1</v>
      </c>
      <c r="T197" s="168" t="b">
        <f>L197=Q197</f>
        <v>1</v>
      </c>
    </row>
    <row r="198" spans="1:20" s="160" customFormat="1">
      <c r="A198" s="298"/>
      <c r="B198" s="172">
        <v>1</v>
      </c>
      <c r="C198" s="172" t="s">
        <v>2</v>
      </c>
      <c r="D198" s="177">
        <f>SUM(D161:D197)</f>
        <v>1781</v>
      </c>
      <c r="E198" s="158">
        <f t="shared" si="11"/>
        <v>3757</v>
      </c>
      <c r="F198" s="177">
        <f>SUM(F161,F164,F165,F168,F171,F174,F177,F180,F183,F186,F189,F192,F197)</f>
        <v>1928</v>
      </c>
      <c r="G198" s="177">
        <f>SUM(G161,G164,G165,G168,G171,G174,G177,G180,G183,G186,G189,G192,G197)</f>
        <v>1829</v>
      </c>
      <c r="H198" s="159"/>
      <c r="I198" s="188"/>
      <c r="J198" s="177">
        <f>SUM(J161,J164,J165,J168,J171,J174,J177,J180,J183,J186,J189,J192,J197)</f>
        <v>1773</v>
      </c>
      <c r="K198" s="177">
        <f>SUM(K161,K164,K165,K168,K171,K174,K177,K180,K183,K186,K189,K192,K197)</f>
        <v>3705</v>
      </c>
      <c r="L198" s="177">
        <f>SUM(L161,L164,L165,L168,L171,L174,L177,L180,L183,L186,L189,L192,L197)</f>
        <v>3705</v>
      </c>
      <c r="M198" s="169">
        <f>L198/E198</f>
        <v>0.98615916955017302</v>
      </c>
      <c r="O198" s="172" t="s">
        <v>2</v>
      </c>
      <c r="P198" s="177">
        <f>SUM(P161,P164,P165,P168,P171,P174,P177,P180,P183,P186,P189,P192,P197)</f>
        <v>3705</v>
      </c>
      <c r="Q198" s="161">
        <f>ROUND(E198*M198,0)</f>
        <v>3705</v>
      </c>
      <c r="R198" s="181" t="b">
        <f>P198=Q198</f>
        <v>1</v>
      </c>
    </row>
    <row r="199" spans="1:20">
      <c r="A199" s="298" t="s">
        <v>98</v>
      </c>
      <c r="B199" s="37">
        <v>1</v>
      </c>
      <c r="C199" s="98" t="s">
        <v>83</v>
      </c>
      <c r="D199" s="70"/>
      <c r="E199" s="68">
        <f>SUM(E200:E203)</f>
        <v>488</v>
      </c>
      <c r="F199" s="68">
        <f>SUM(F200:F203)</f>
        <v>237</v>
      </c>
      <c r="G199" s="68">
        <f>SUM(G200:G203)</f>
        <v>251</v>
      </c>
      <c r="H199" s="185"/>
      <c r="I199" s="180" t="s">
        <v>83</v>
      </c>
      <c r="J199" s="75">
        <v>196</v>
      </c>
      <c r="K199" s="75">
        <v>465</v>
      </c>
      <c r="L199" s="75">
        <v>465</v>
      </c>
      <c r="M199" s="152">
        <f>L199/E199</f>
        <v>0.95286885245901642</v>
      </c>
      <c r="N199" s="147"/>
      <c r="O199" s="98" t="s">
        <v>83</v>
      </c>
      <c r="P199" s="68">
        <f>SUM(P200:P203)</f>
        <v>465</v>
      </c>
      <c r="Q199" s="83">
        <f>ROUND(E199*M199,0)</f>
        <v>465</v>
      </c>
      <c r="R199" s="168" t="b">
        <f>P199=Q199</f>
        <v>1</v>
      </c>
      <c r="T199" s="168" t="b">
        <f>L199=Q199</f>
        <v>1</v>
      </c>
    </row>
    <row r="200" spans="1:20">
      <c r="A200" s="298"/>
      <c r="B200" s="77">
        <v>2</v>
      </c>
      <c r="C200" s="99" t="s">
        <v>382</v>
      </c>
      <c r="D200" s="58">
        <v>48</v>
      </c>
      <c r="E200" s="171">
        <f t="shared" si="11"/>
        <v>116</v>
      </c>
      <c r="F200" s="58">
        <v>54</v>
      </c>
      <c r="G200" s="100">
        <v>62</v>
      </c>
      <c r="H200" s="104"/>
      <c r="I200" s="70"/>
      <c r="J200" s="70"/>
      <c r="K200" s="70"/>
      <c r="L200" s="70"/>
      <c r="M200" s="154">
        <f>M199</f>
        <v>0.95286885245901642</v>
      </c>
      <c r="O200" s="99" t="s">
        <v>382</v>
      </c>
      <c r="P200" s="171">
        <f>ROUNDDOWN(E200*M200,0)</f>
        <v>110</v>
      </c>
      <c r="Q200" s="83"/>
    </row>
    <row r="201" spans="1:20">
      <c r="A201" s="298"/>
      <c r="B201" s="77">
        <v>2</v>
      </c>
      <c r="C201" s="99" t="s">
        <v>383</v>
      </c>
      <c r="D201" s="58">
        <v>63</v>
      </c>
      <c r="E201" s="171">
        <f t="shared" si="11"/>
        <v>157</v>
      </c>
      <c r="F201" s="58">
        <v>76</v>
      </c>
      <c r="G201" s="100">
        <v>81</v>
      </c>
      <c r="H201" s="104"/>
      <c r="I201" s="70"/>
      <c r="J201" s="70"/>
      <c r="K201" s="70"/>
      <c r="L201" s="70"/>
      <c r="M201" s="154">
        <f>M200</f>
        <v>0.95286885245901642</v>
      </c>
      <c r="O201" s="99" t="s">
        <v>383</v>
      </c>
      <c r="P201" s="171">
        <f>ROUND(E201*M201,0)</f>
        <v>150</v>
      </c>
      <c r="Q201" s="83"/>
    </row>
    <row r="202" spans="1:20">
      <c r="A202" s="298"/>
      <c r="B202" s="77">
        <v>2</v>
      </c>
      <c r="C202" s="99" t="s">
        <v>384</v>
      </c>
      <c r="D202" s="58">
        <v>29</v>
      </c>
      <c r="E202" s="171">
        <f t="shared" si="11"/>
        <v>58</v>
      </c>
      <c r="F202" s="58">
        <v>31</v>
      </c>
      <c r="G202" s="100">
        <v>27</v>
      </c>
      <c r="H202" s="104"/>
      <c r="I202" s="70"/>
      <c r="J202" s="70"/>
      <c r="K202" s="70"/>
      <c r="L202" s="70"/>
      <c r="M202" s="154">
        <f>M201</f>
        <v>0.95286885245901642</v>
      </c>
      <c r="O202" s="99" t="s">
        <v>384</v>
      </c>
      <c r="P202" s="171">
        <f>ROUND(E202*M202,0)</f>
        <v>55</v>
      </c>
      <c r="Q202" s="83"/>
    </row>
    <row r="203" spans="1:20">
      <c r="A203" s="298"/>
      <c r="B203" s="77">
        <v>2</v>
      </c>
      <c r="C203" s="99" t="s">
        <v>385</v>
      </c>
      <c r="D203" s="58">
        <v>59</v>
      </c>
      <c r="E203" s="171">
        <f t="shared" si="11"/>
        <v>157</v>
      </c>
      <c r="F203" s="58">
        <v>76</v>
      </c>
      <c r="G203" s="100">
        <v>81</v>
      </c>
      <c r="H203" s="104"/>
      <c r="I203" s="70"/>
      <c r="J203" s="70"/>
      <c r="K203" s="70"/>
      <c r="L203" s="70"/>
      <c r="M203" s="154">
        <f>M202</f>
        <v>0.95286885245901642</v>
      </c>
      <c r="O203" s="99" t="s">
        <v>385</v>
      </c>
      <c r="P203" s="171">
        <f>ROUND(E203*M203,0)</f>
        <v>150</v>
      </c>
      <c r="Q203" s="83"/>
    </row>
    <row r="204" spans="1:20">
      <c r="A204" s="298"/>
      <c r="B204" s="37">
        <v>1</v>
      </c>
      <c r="C204" s="98" t="s">
        <v>84</v>
      </c>
      <c r="D204" s="70"/>
      <c r="E204" s="68">
        <f>SUM(E205:E206)</f>
        <v>247</v>
      </c>
      <c r="F204" s="68">
        <f>SUM(F205:F206)</f>
        <v>136</v>
      </c>
      <c r="G204" s="68">
        <f>SUM(G205:G206)</f>
        <v>111</v>
      </c>
      <c r="H204" s="185"/>
      <c r="I204" s="180" t="s">
        <v>84</v>
      </c>
      <c r="J204" s="75">
        <v>114</v>
      </c>
      <c r="K204" s="75">
        <v>251</v>
      </c>
      <c r="L204" s="75">
        <v>251</v>
      </c>
      <c r="M204" s="152">
        <f>L204/E204</f>
        <v>1.0161943319838056</v>
      </c>
      <c r="N204" s="147"/>
      <c r="O204" s="98" t="s">
        <v>84</v>
      </c>
      <c r="P204" s="68">
        <f>SUM(P205:P206)</f>
        <v>251</v>
      </c>
      <c r="Q204" s="83">
        <f>ROUND(E204*M204,0)</f>
        <v>251</v>
      </c>
      <c r="R204" s="168" t="b">
        <f>P204=Q204</f>
        <v>1</v>
      </c>
      <c r="T204" s="168" t="b">
        <f>L204=Q204</f>
        <v>1</v>
      </c>
    </row>
    <row r="205" spans="1:20">
      <c r="A205" s="298"/>
      <c r="B205" s="77">
        <v>2</v>
      </c>
      <c r="C205" s="99" t="s">
        <v>386</v>
      </c>
      <c r="D205" s="58">
        <v>47</v>
      </c>
      <c r="E205" s="171">
        <f t="shared" si="11"/>
        <v>92</v>
      </c>
      <c r="F205" s="58">
        <v>51</v>
      </c>
      <c r="G205" s="100">
        <v>41</v>
      </c>
      <c r="H205" s="104"/>
      <c r="I205" s="70"/>
      <c r="J205" s="70"/>
      <c r="K205" s="70"/>
      <c r="L205" s="70"/>
      <c r="M205" s="154">
        <f>M204</f>
        <v>1.0161943319838056</v>
      </c>
      <c r="O205" s="99" t="s">
        <v>386</v>
      </c>
      <c r="P205" s="171">
        <f>ROUND(E205*M205,0)</f>
        <v>93</v>
      </c>
      <c r="Q205" s="83"/>
    </row>
    <row r="206" spans="1:20">
      <c r="A206" s="298"/>
      <c r="B206" s="77">
        <v>2</v>
      </c>
      <c r="C206" s="99" t="s">
        <v>387</v>
      </c>
      <c r="D206" s="58">
        <v>62</v>
      </c>
      <c r="E206" s="171">
        <f t="shared" si="11"/>
        <v>155</v>
      </c>
      <c r="F206" s="58">
        <v>85</v>
      </c>
      <c r="G206" s="100">
        <v>70</v>
      </c>
      <c r="H206" s="104"/>
      <c r="I206" s="70"/>
      <c r="J206" s="70"/>
      <c r="K206" s="70"/>
      <c r="L206" s="70"/>
      <c r="M206" s="154">
        <f>M205</f>
        <v>1.0161943319838056</v>
      </c>
      <c r="O206" s="99" t="s">
        <v>387</v>
      </c>
      <c r="P206" s="171">
        <f>ROUND(E206*M206,0)</f>
        <v>158</v>
      </c>
      <c r="Q206" s="83"/>
    </row>
    <row r="207" spans="1:20">
      <c r="A207" s="298"/>
      <c r="B207" s="37">
        <v>1</v>
      </c>
      <c r="C207" s="98" t="s">
        <v>85</v>
      </c>
      <c r="D207" s="70"/>
      <c r="E207" s="68">
        <f>SUM(E208:E209)</f>
        <v>173</v>
      </c>
      <c r="F207" s="68">
        <f>SUM(F208:F209)</f>
        <v>84</v>
      </c>
      <c r="G207" s="68">
        <f>SUM(G208:G209)</f>
        <v>89</v>
      </c>
      <c r="H207" s="185"/>
      <c r="I207" s="180" t="s">
        <v>85</v>
      </c>
      <c r="J207" s="75">
        <v>92</v>
      </c>
      <c r="K207" s="75">
        <v>169</v>
      </c>
      <c r="L207" s="75">
        <v>169</v>
      </c>
      <c r="M207" s="152">
        <f>L207/E207</f>
        <v>0.97687861271676302</v>
      </c>
      <c r="N207" s="147"/>
      <c r="O207" s="98" t="s">
        <v>85</v>
      </c>
      <c r="P207" s="68">
        <f>SUM(P208:P209)</f>
        <v>169</v>
      </c>
      <c r="Q207" s="83">
        <f>ROUND(E207*M207,0)</f>
        <v>169</v>
      </c>
      <c r="R207" s="168" t="b">
        <f>P207=Q207</f>
        <v>1</v>
      </c>
      <c r="T207" s="168" t="b">
        <f>L207=Q207</f>
        <v>1</v>
      </c>
    </row>
    <row r="208" spans="1:20">
      <c r="A208" s="298"/>
      <c r="B208" s="77">
        <v>2</v>
      </c>
      <c r="C208" s="99" t="s">
        <v>388</v>
      </c>
      <c r="D208" s="93">
        <v>60</v>
      </c>
      <c r="E208" s="171">
        <f t="shared" si="11"/>
        <v>116</v>
      </c>
      <c r="F208" s="93">
        <v>56</v>
      </c>
      <c r="G208" s="93">
        <v>60</v>
      </c>
      <c r="H208" s="94"/>
      <c r="I208" s="70"/>
      <c r="J208" s="70"/>
      <c r="K208" s="70"/>
      <c r="L208" s="70"/>
      <c r="M208" s="154">
        <f>M207</f>
        <v>0.97687861271676302</v>
      </c>
      <c r="O208" s="99" t="s">
        <v>388</v>
      </c>
      <c r="P208" s="171">
        <f>ROUND(E208*M208,0)</f>
        <v>113</v>
      </c>
      <c r="Q208" s="83"/>
    </row>
    <row r="209" spans="1:20">
      <c r="A209" s="298"/>
      <c r="B209" s="77">
        <v>2</v>
      </c>
      <c r="C209" s="99" t="s">
        <v>389</v>
      </c>
      <c r="D209" s="93">
        <v>33</v>
      </c>
      <c r="E209" s="171">
        <f t="shared" si="11"/>
        <v>57</v>
      </c>
      <c r="F209" s="93">
        <v>28</v>
      </c>
      <c r="G209" s="93">
        <v>29</v>
      </c>
      <c r="H209" s="94"/>
      <c r="I209" s="70"/>
      <c r="J209" s="70"/>
      <c r="K209" s="70"/>
      <c r="L209" s="70"/>
      <c r="M209" s="154">
        <f>M208</f>
        <v>0.97687861271676302</v>
      </c>
      <c r="O209" s="99" t="s">
        <v>389</v>
      </c>
      <c r="P209" s="171">
        <f>ROUND(E209*M209,0)</f>
        <v>56</v>
      </c>
      <c r="Q209" s="83"/>
    </row>
    <row r="210" spans="1:20">
      <c r="A210" s="298"/>
      <c r="B210" s="37">
        <v>1</v>
      </c>
      <c r="C210" s="98" t="s">
        <v>86</v>
      </c>
      <c r="D210" s="70"/>
      <c r="E210" s="68">
        <f>SUM(E211:E213)</f>
        <v>395</v>
      </c>
      <c r="F210" s="68">
        <f>SUM(F211:F213)</f>
        <v>201</v>
      </c>
      <c r="G210" s="68">
        <f>SUM(G211:G213)</f>
        <v>194</v>
      </c>
      <c r="H210" s="185"/>
      <c r="I210" s="180" t="s">
        <v>86</v>
      </c>
      <c r="J210" s="75">
        <v>164</v>
      </c>
      <c r="K210" s="75">
        <v>381</v>
      </c>
      <c r="L210" s="75">
        <v>381</v>
      </c>
      <c r="M210" s="152">
        <f>L210/E210</f>
        <v>0.96455696202531649</v>
      </c>
      <c r="N210" s="147"/>
      <c r="O210" s="98" t="s">
        <v>86</v>
      </c>
      <c r="P210" s="68">
        <f>SUM(P211:P213)</f>
        <v>381</v>
      </c>
      <c r="Q210" s="83">
        <f>ROUND(E210*M210,0)</f>
        <v>381</v>
      </c>
      <c r="R210" s="168" t="b">
        <f>P210=Q210</f>
        <v>1</v>
      </c>
      <c r="T210" s="168" t="b">
        <f>L210=Q210</f>
        <v>1</v>
      </c>
    </row>
    <row r="211" spans="1:20">
      <c r="A211" s="298"/>
      <c r="B211" s="77">
        <v>2</v>
      </c>
      <c r="C211" s="99" t="s">
        <v>390</v>
      </c>
      <c r="D211" s="93">
        <v>55</v>
      </c>
      <c r="E211" s="171">
        <f t="shared" si="11"/>
        <v>124</v>
      </c>
      <c r="F211" s="93">
        <v>61</v>
      </c>
      <c r="G211" s="93">
        <v>63</v>
      </c>
      <c r="H211" s="94"/>
      <c r="I211" s="70"/>
      <c r="J211" s="70"/>
      <c r="K211" s="70"/>
      <c r="L211" s="70"/>
      <c r="M211" s="154">
        <f>M210</f>
        <v>0.96455696202531649</v>
      </c>
      <c r="O211" s="99" t="s">
        <v>390</v>
      </c>
      <c r="P211" s="171">
        <f>ROUND(E211*M211,0)</f>
        <v>120</v>
      </c>
      <c r="Q211" s="83"/>
    </row>
    <row r="212" spans="1:20">
      <c r="A212" s="298"/>
      <c r="B212" s="77">
        <v>2</v>
      </c>
      <c r="C212" s="99" t="s">
        <v>391</v>
      </c>
      <c r="D212" s="93">
        <v>64</v>
      </c>
      <c r="E212" s="171">
        <f t="shared" si="11"/>
        <v>136</v>
      </c>
      <c r="F212" s="93">
        <v>71</v>
      </c>
      <c r="G212" s="93">
        <v>65</v>
      </c>
      <c r="H212" s="94"/>
      <c r="I212" s="70"/>
      <c r="J212" s="70"/>
      <c r="K212" s="70"/>
      <c r="L212" s="70"/>
      <c r="M212" s="154">
        <f>M211</f>
        <v>0.96455696202531649</v>
      </c>
      <c r="O212" s="99" t="s">
        <v>391</v>
      </c>
      <c r="P212" s="171">
        <f>ROUND(E212*M212,0)</f>
        <v>131</v>
      </c>
      <c r="Q212" s="83"/>
    </row>
    <row r="213" spans="1:20">
      <c r="A213" s="298"/>
      <c r="B213" s="77">
        <v>2</v>
      </c>
      <c r="C213" s="99" t="s">
        <v>392</v>
      </c>
      <c r="D213" s="93">
        <v>48</v>
      </c>
      <c r="E213" s="171">
        <f t="shared" si="11"/>
        <v>135</v>
      </c>
      <c r="F213" s="93">
        <v>69</v>
      </c>
      <c r="G213" s="93">
        <v>66</v>
      </c>
      <c r="H213" s="94"/>
      <c r="I213" s="70"/>
      <c r="J213" s="70"/>
      <c r="K213" s="70"/>
      <c r="L213" s="70"/>
      <c r="M213" s="154">
        <f>M212</f>
        <v>0.96455696202531649</v>
      </c>
      <c r="O213" s="99" t="s">
        <v>392</v>
      </c>
      <c r="P213" s="171">
        <f>ROUND(E213*M213,0)</f>
        <v>130</v>
      </c>
      <c r="Q213" s="83"/>
    </row>
    <row r="214" spans="1:20" s="167" customFormat="1">
      <c r="A214" s="298"/>
      <c r="B214" s="139">
        <v>1</v>
      </c>
      <c r="C214" s="141" t="s">
        <v>87</v>
      </c>
      <c r="D214" s="175">
        <v>57</v>
      </c>
      <c r="E214" s="138">
        <f t="shared" si="11"/>
        <v>124</v>
      </c>
      <c r="F214" s="175">
        <v>59</v>
      </c>
      <c r="G214" s="175">
        <v>65</v>
      </c>
      <c r="H214" s="101"/>
      <c r="I214" s="180" t="s">
        <v>87</v>
      </c>
      <c r="J214" s="75">
        <v>61</v>
      </c>
      <c r="K214" s="75">
        <v>132</v>
      </c>
      <c r="L214" s="75">
        <v>132</v>
      </c>
      <c r="M214" s="152">
        <f>L214/E214</f>
        <v>1.064516129032258</v>
      </c>
      <c r="N214" s="147"/>
      <c r="O214" s="141" t="s">
        <v>87</v>
      </c>
      <c r="P214" s="138">
        <f>SUM(Q214:Q214)</f>
        <v>132</v>
      </c>
      <c r="Q214" s="83">
        <f>ROUND(E214*M214,0)</f>
        <v>132</v>
      </c>
      <c r="R214" s="168" t="b">
        <f>P214=Q214</f>
        <v>1</v>
      </c>
      <c r="T214" s="168" t="b">
        <f>L214=Q214</f>
        <v>1</v>
      </c>
    </row>
    <row r="215" spans="1:20">
      <c r="A215" s="298"/>
      <c r="B215" s="37">
        <v>1</v>
      </c>
      <c r="C215" s="98" t="s">
        <v>88</v>
      </c>
      <c r="D215" s="70"/>
      <c r="E215" s="68">
        <f>SUM(E216:E217)</f>
        <v>217</v>
      </c>
      <c r="F215" s="68">
        <f>SUM(F216:F217)</f>
        <v>117</v>
      </c>
      <c r="G215" s="68">
        <f>SUM(G216:G217)</f>
        <v>100</v>
      </c>
      <c r="H215" s="185"/>
      <c r="I215" s="180" t="s">
        <v>88</v>
      </c>
      <c r="J215" s="75">
        <v>101</v>
      </c>
      <c r="K215" s="75">
        <v>225</v>
      </c>
      <c r="L215" s="75">
        <v>225</v>
      </c>
      <c r="M215" s="152">
        <f>L215/E215</f>
        <v>1.0368663594470047</v>
      </c>
      <c r="N215" s="147"/>
      <c r="O215" s="98" t="s">
        <v>88</v>
      </c>
      <c r="P215" s="68">
        <f>SUM(P216:P217)</f>
        <v>225</v>
      </c>
      <c r="Q215" s="83">
        <f>ROUND(E215*M215,0)</f>
        <v>225</v>
      </c>
      <c r="R215" s="168" t="b">
        <f>P215=Q215</f>
        <v>1</v>
      </c>
      <c r="T215" s="168" t="b">
        <f>L215=Q215</f>
        <v>1</v>
      </c>
    </row>
    <row r="216" spans="1:20">
      <c r="A216" s="298"/>
      <c r="B216" s="77">
        <v>2</v>
      </c>
      <c r="C216" s="99" t="s">
        <v>393</v>
      </c>
      <c r="D216" s="93">
        <v>74</v>
      </c>
      <c r="E216" s="171">
        <f t="shared" si="11"/>
        <v>165</v>
      </c>
      <c r="F216" s="93">
        <v>88</v>
      </c>
      <c r="G216" s="93">
        <v>77</v>
      </c>
      <c r="H216" s="94"/>
      <c r="I216" s="70"/>
      <c r="J216" s="70"/>
      <c r="K216" s="70"/>
      <c r="L216" s="70"/>
      <c r="M216" s="154">
        <f>M215</f>
        <v>1.0368663594470047</v>
      </c>
      <c r="O216" s="99" t="s">
        <v>393</v>
      </c>
      <c r="P216" s="171">
        <f>ROUND(E216*M216,0)</f>
        <v>171</v>
      </c>
      <c r="Q216" s="83"/>
    </row>
    <row r="217" spans="1:20">
      <c r="A217" s="298"/>
      <c r="B217" s="77">
        <v>2</v>
      </c>
      <c r="C217" s="99" t="s">
        <v>394</v>
      </c>
      <c r="D217" s="93">
        <v>26</v>
      </c>
      <c r="E217" s="171">
        <f t="shared" si="11"/>
        <v>52</v>
      </c>
      <c r="F217" s="93">
        <v>29</v>
      </c>
      <c r="G217" s="93">
        <v>23</v>
      </c>
      <c r="H217" s="94"/>
      <c r="I217" s="70"/>
      <c r="J217" s="70"/>
      <c r="K217" s="70"/>
      <c r="L217" s="70"/>
      <c r="M217" s="154">
        <f>M216</f>
        <v>1.0368663594470047</v>
      </c>
      <c r="O217" s="99" t="s">
        <v>394</v>
      </c>
      <c r="P217" s="171">
        <f>ROUND(E217*M217,0)</f>
        <v>54</v>
      </c>
      <c r="Q217" s="83"/>
    </row>
    <row r="218" spans="1:20">
      <c r="A218" s="298"/>
      <c r="B218" s="37">
        <v>1</v>
      </c>
      <c r="C218" s="98" t="s">
        <v>89</v>
      </c>
      <c r="D218" s="70"/>
      <c r="E218" s="68">
        <f>SUM(E219:E220)</f>
        <v>242</v>
      </c>
      <c r="F218" s="68">
        <f>SUM(F219:F220)</f>
        <v>123</v>
      </c>
      <c r="G218" s="68">
        <f>SUM(G219:G220)</f>
        <v>119</v>
      </c>
      <c r="H218" s="185"/>
      <c r="I218" s="180" t="s">
        <v>89</v>
      </c>
      <c r="J218" s="75">
        <v>98</v>
      </c>
      <c r="K218" s="75">
        <v>238</v>
      </c>
      <c r="L218" s="75">
        <v>238</v>
      </c>
      <c r="M218" s="152">
        <f>L218/E218</f>
        <v>0.98347107438016534</v>
      </c>
      <c r="N218" s="147"/>
      <c r="O218" s="98" t="s">
        <v>89</v>
      </c>
      <c r="P218" s="68">
        <f>SUM(P219:P220)</f>
        <v>238</v>
      </c>
      <c r="Q218" s="83">
        <f>ROUND(E218*M218,0)</f>
        <v>238</v>
      </c>
      <c r="R218" s="168" t="b">
        <f>P218=Q218</f>
        <v>1</v>
      </c>
      <c r="T218" s="168" t="b">
        <f>L218=Q218</f>
        <v>1</v>
      </c>
    </row>
    <row r="219" spans="1:20">
      <c r="A219" s="298"/>
      <c r="B219" s="77">
        <v>2</v>
      </c>
      <c r="C219" s="99" t="s">
        <v>395</v>
      </c>
      <c r="D219" s="93">
        <v>39</v>
      </c>
      <c r="E219" s="171">
        <f t="shared" si="11"/>
        <v>102</v>
      </c>
      <c r="F219" s="93">
        <v>48</v>
      </c>
      <c r="G219" s="93">
        <v>54</v>
      </c>
      <c r="H219" s="94"/>
      <c r="I219" s="70"/>
      <c r="J219" s="70"/>
      <c r="K219" s="70"/>
      <c r="L219" s="70"/>
      <c r="M219" s="154">
        <f>M218</f>
        <v>0.98347107438016534</v>
      </c>
      <c r="O219" s="99" t="s">
        <v>395</v>
      </c>
      <c r="P219" s="171">
        <f>ROUND(E219*M219,0)</f>
        <v>100</v>
      </c>
      <c r="Q219" s="83"/>
    </row>
    <row r="220" spans="1:20">
      <c r="A220" s="298"/>
      <c r="B220" s="77">
        <v>2</v>
      </c>
      <c r="C220" s="99" t="s">
        <v>396</v>
      </c>
      <c r="D220" s="93">
        <v>56</v>
      </c>
      <c r="E220" s="171">
        <f t="shared" si="11"/>
        <v>140</v>
      </c>
      <c r="F220" s="93">
        <v>75</v>
      </c>
      <c r="G220" s="93">
        <v>65</v>
      </c>
      <c r="H220" s="94"/>
      <c r="I220" s="70"/>
      <c r="J220" s="70"/>
      <c r="K220" s="70"/>
      <c r="L220" s="70"/>
      <c r="M220" s="154">
        <f>M219</f>
        <v>0.98347107438016534</v>
      </c>
      <c r="O220" s="99" t="s">
        <v>396</v>
      </c>
      <c r="P220" s="171">
        <f>ROUND(E220*M220,0)</f>
        <v>138</v>
      </c>
      <c r="Q220" s="83"/>
    </row>
    <row r="221" spans="1:20">
      <c r="A221" s="298"/>
      <c r="B221" s="37">
        <v>1</v>
      </c>
      <c r="C221" s="98" t="s">
        <v>90</v>
      </c>
      <c r="D221" s="70"/>
      <c r="E221" s="68">
        <f>SUM(E222:E223)</f>
        <v>274</v>
      </c>
      <c r="F221" s="68">
        <f>SUM(F222:F223)</f>
        <v>137</v>
      </c>
      <c r="G221" s="68">
        <f>SUM(G222:G223)</f>
        <v>137</v>
      </c>
      <c r="H221" s="185"/>
      <c r="I221" s="180" t="s">
        <v>90</v>
      </c>
      <c r="J221" s="75">
        <v>115</v>
      </c>
      <c r="K221" s="75">
        <v>257</v>
      </c>
      <c r="L221" s="75">
        <v>257</v>
      </c>
      <c r="M221" s="152">
        <f>L221/E221</f>
        <v>0.93795620437956206</v>
      </c>
      <c r="N221" s="147"/>
      <c r="O221" s="98" t="s">
        <v>90</v>
      </c>
      <c r="P221" s="68">
        <f>SUM(P222:P223)</f>
        <v>257</v>
      </c>
      <c r="Q221" s="83">
        <f>ROUND(E221*M221,0)</f>
        <v>257</v>
      </c>
      <c r="R221" s="168" t="b">
        <f>P221=Q221</f>
        <v>1</v>
      </c>
      <c r="T221" s="168" t="b">
        <f>L221=Q221</f>
        <v>1</v>
      </c>
    </row>
    <row r="222" spans="1:20">
      <c r="A222" s="298"/>
      <c r="B222" s="77">
        <v>2</v>
      </c>
      <c r="C222" s="99" t="s">
        <v>334</v>
      </c>
      <c r="D222" s="93">
        <v>51</v>
      </c>
      <c r="E222" s="171">
        <f t="shared" si="11"/>
        <v>114</v>
      </c>
      <c r="F222" s="93">
        <v>57</v>
      </c>
      <c r="G222" s="93">
        <v>57</v>
      </c>
      <c r="H222" s="94"/>
      <c r="I222" s="70"/>
      <c r="J222" s="70"/>
      <c r="K222" s="70"/>
      <c r="L222" s="70"/>
      <c r="M222" s="154">
        <f>M221</f>
        <v>0.93795620437956206</v>
      </c>
      <c r="O222" s="99" t="s">
        <v>334</v>
      </c>
      <c r="P222" s="171">
        <f>ROUND(E222*M222,0)</f>
        <v>107</v>
      </c>
      <c r="Q222" s="83"/>
    </row>
    <row r="223" spans="1:20">
      <c r="A223" s="298"/>
      <c r="B223" s="77">
        <v>2</v>
      </c>
      <c r="C223" s="99" t="s">
        <v>397</v>
      </c>
      <c r="D223" s="93">
        <v>69</v>
      </c>
      <c r="E223" s="171">
        <f t="shared" si="11"/>
        <v>160</v>
      </c>
      <c r="F223" s="93">
        <v>80</v>
      </c>
      <c r="G223" s="93">
        <v>80</v>
      </c>
      <c r="H223" s="94"/>
      <c r="I223" s="70"/>
      <c r="J223" s="70"/>
      <c r="K223" s="70"/>
      <c r="L223" s="70"/>
      <c r="M223" s="154">
        <f>M222</f>
        <v>0.93795620437956206</v>
      </c>
      <c r="O223" s="99" t="s">
        <v>397</v>
      </c>
      <c r="P223" s="171">
        <f>ROUND(E223*M223,0)</f>
        <v>150</v>
      </c>
      <c r="Q223" s="83"/>
    </row>
    <row r="224" spans="1:20">
      <c r="A224" s="298"/>
      <c r="B224" s="37">
        <v>1</v>
      </c>
      <c r="C224" s="98" t="s">
        <v>91</v>
      </c>
      <c r="D224" s="70"/>
      <c r="E224" s="68">
        <f>SUM(E225:E227)</f>
        <v>360</v>
      </c>
      <c r="F224" s="68">
        <f>SUM(F225:F227)</f>
        <v>176</v>
      </c>
      <c r="G224" s="68">
        <f>SUM(G225:G227)</f>
        <v>184</v>
      </c>
      <c r="H224" s="185"/>
      <c r="I224" s="180" t="s">
        <v>91</v>
      </c>
      <c r="J224" s="75">
        <v>161</v>
      </c>
      <c r="K224" s="75">
        <v>352</v>
      </c>
      <c r="L224" s="75">
        <v>352</v>
      </c>
      <c r="M224" s="152">
        <f>L224/E224</f>
        <v>0.97777777777777775</v>
      </c>
      <c r="N224" s="147"/>
      <c r="O224" s="98" t="s">
        <v>91</v>
      </c>
      <c r="P224" s="68">
        <f>SUM(P225:P227)</f>
        <v>352</v>
      </c>
      <c r="Q224" s="83">
        <f>ROUND(E224*M224,0)</f>
        <v>352</v>
      </c>
      <c r="R224" s="168" t="b">
        <f>P224=Q224</f>
        <v>1</v>
      </c>
      <c r="T224" s="168" t="b">
        <f>L224=Q224</f>
        <v>1</v>
      </c>
    </row>
    <row r="225" spans="1:20">
      <c r="A225" s="298"/>
      <c r="B225" s="77">
        <v>2</v>
      </c>
      <c r="C225" s="99" t="s">
        <v>400</v>
      </c>
      <c r="D225" s="93">
        <v>62</v>
      </c>
      <c r="E225" s="171">
        <f t="shared" si="11"/>
        <v>139</v>
      </c>
      <c r="F225" s="93">
        <v>68</v>
      </c>
      <c r="G225" s="93">
        <v>71</v>
      </c>
      <c r="H225" s="94"/>
      <c r="I225" s="70"/>
      <c r="J225" s="70"/>
      <c r="K225" s="70"/>
      <c r="L225" s="70"/>
      <c r="M225" s="154">
        <f>M224</f>
        <v>0.97777777777777775</v>
      </c>
      <c r="O225" s="99" t="s">
        <v>400</v>
      </c>
      <c r="P225" s="171">
        <f>ROUNDDOWN(E225*M225,0)</f>
        <v>135</v>
      </c>
      <c r="Q225" s="83"/>
    </row>
    <row r="226" spans="1:20">
      <c r="A226" s="298"/>
      <c r="B226" s="77">
        <v>2</v>
      </c>
      <c r="C226" s="99" t="s">
        <v>298</v>
      </c>
      <c r="D226" s="93">
        <v>52</v>
      </c>
      <c r="E226" s="171">
        <f t="shared" si="11"/>
        <v>111</v>
      </c>
      <c r="F226" s="93">
        <v>58</v>
      </c>
      <c r="G226" s="93">
        <v>53</v>
      </c>
      <c r="H226" s="94"/>
      <c r="I226" s="70"/>
      <c r="J226" s="70"/>
      <c r="K226" s="70"/>
      <c r="L226" s="70"/>
      <c r="M226" s="154">
        <f>M225</f>
        <v>0.97777777777777775</v>
      </c>
      <c r="O226" s="99" t="s">
        <v>298</v>
      </c>
      <c r="P226" s="171">
        <f>ROUND(E226*M226,0)</f>
        <v>109</v>
      </c>
      <c r="Q226" s="83"/>
    </row>
    <row r="227" spans="1:20">
      <c r="A227" s="298"/>
      <c r="B227" s="77">
        <v>2</v>
      </c>
      <c r="C227" s="99" t="s">
        <v>401</v>
      </c>
      <c r="D227" s="93">
        <v>47</v>
      </c>
      <c r="E227" s="171">
        <f t="shared" si="11"/>
        <v>110</v>
      </c>
      <c r="F227" s="93">
        <v>50</v>
      </c>
      <c r="G227" s="93">
        <v>60</v>
      </c>
      <c r="H227" s="94"/>
      <c r="I227" s="70"/>
      <c r="J227" s="70"/>
      <c r="K227" s="70"/>
      <c r="L227" s="70"/>
      <c r="M227" s="154">
        <f>M226</f>
        <v>0.97777777777777775</v>
      </c>
      <c r="O227" s="99" t="s">
        <v>401</v>
      </c>
      <c r="P227" s="171">
        <f>ROUND(E227*M227,0)</f>
        <v>108</v>
      </c>
      <c r="Q227" s="83"/>
    </row>
    <row r="228" spans="1:20">
      <c r="A228" s="298"/>
      <c r="B228" s="37">
        <v>1</v>
      </c>
      <c r="C228" s="98" t="s">
        <v>92</v>
      </c>
      <c r="D228" s="70"/>
      <c r="E228" s="68">
        <f>SUM(E229:E231)</f>
        <v>236</v>
      </c>
      <c r="F228" s="68">
        <f>SUM(F229:F231)</f>
        <v>118</v>
      </c>
      <c r="G228" s="68">
        <f>SUM(G229:G231)</f>
        <v>118</v>
      </c>
      <c r="H228" s="185"/>
      <c r="I228" s="180" t="s">
        <v>92</v>
      </c>
      <c r="J228" s="75">
        <v>109</v>
      </c>
      <c r="K228" s="75">
        <v>233</v>
      </c>
      <c r="L228" s="75">
        <v>233</v>
      </c>
      <c r="M228" s="152">
        <f>L228/E228</f>
        <v>0.98728813559322037</v>
      </c>
      <c r="N228" s="147"/>
      <c r="O228" s="98" t="s">
        <v>92</v>
      </c>
      <c r="P228" s="68">
        <f>SUM(P229:P231)</f>
        <v>233</v>
      </c>
      <c r="Q228" s="83">
        <f>ROUND(E228*M228,0)</f>
        <v>233</v>
      </c>
      <c r="R228" s="168" t="b">
        <f>P228=Q228</f>
        <v>1</v>
      </c>
      <c r="T228" s="168" t="b">
        <f>L228=Q228</f>
        <v>1</v>
      </c>
    </row>
    <row r="229" spans="1:20">
      <c r="A229" s="298"/>
      <c r="B229" s="77">
        <v>2</v>
      </c>
      <c r="C229" s="99" t="s">
        <v>402</v>
      </c>
      <c r="D229" s="93">
        <v>39</v>
      </c>
      <c r="E229" s="171">
        <f t="shared" si="11"/>
        <v>87</v>
      </c>
      <c r="F229" s="93">
        <v>42</v>
      </c>
      <c r="G229" s="93">
        <v>45</v>
      </c>
      <c r="H229" s="94"/>
      <c r="I229" s="70"/>
      <c r="J229" s="70"/>
      <c r="K229" s="70"/>
      <c r="L229" s="70"/>
      <c r="M229" s="154">
        <f>M228</f>
        <v>0.98728813559322037</v>
      </c>
      <c r="O229" s="99" t="s">
        <v>402</v>
      </c>
      <c r="P229" s="171">
        <f>ROUND(E229*M229,0)</f>
        <v>86</v>
      </c>
      <c r="Q229" s="83"/>
    </row>
    <row r="230" spans="1:20">
      <c r="A230" s="298"/>
      <c r="B230" s="77">
        <v>2</v>
      </c>
      <c r="C230" s="99" t="s">
        <v>403</v>
      </c>
      <c r="D230" s="102">
        <v>29</v>
      </c>
      <c r="E230" s="171">
        <f t="shared" si="11"/>
        <v>76</v>
      </c>
      <c r="F230" s="102">
        <v>38</v>
      </c>
      <c r="G230" s="102">
        <v>38</v>
      </c>
      <c r="H230" s="103"/>
      <c r="I230" s="70"/>
      <c r="J230" s="70"/>
      <c r="K230" s="70"/>
      <c r="L230" s="70"/>
      <c r="M230" s="154">
        <f>M229</f>
        <v>0.98728813559322037</v>
      </c>
      <c r="O230" s="99" t="s">
        <v>403</v>
      </c>
      <c r="P230" s="171">
        <f>ROUND(E230*M230,0)</f>
        <v>75</v>
      </c>
      <c r="Q230" s="83"/>
    </row>
    <row r="231" spans="1:20">
      <c r="A231" s="298"/>
      <c r="B231" s="77">
        <v>2</v>
      </c>
      <c r="C231" s="99" t="s">
        <v>404</v>
      </c>
      <c r="D231" s="102">
        <v>39</v>
      </c>
      <c r="E231" s="171">
        <f t="shared" si="11"/>
        <v>73</v>
      </c>
      <c r="F231" s="102">
        <v>38</v>
      </c>
      <c r="G231" s="102">
        <v>35</v>
      </c>
      <c r="H231" s="103"/>
      <c r="I231" s="70"/>
      <c r="J231" s="70"/>
      <c r="K231" s="70"/>
      <c r="L231" s="70"/>
      <c r="M231" s="154">
        <f>M230</f>
        <v>0.98728813559322037</v>
      </c>
      <c r="O231" s="99" t="s">
        <v>404</v>
      </c>
      <c r="P231" s="171">
        <f>ROUND(E231*M231,0)</f>
        <v>72</v>
      </c>
      <c r="Q231" s="83"/>
    </row>
    <row r="232" spans="1:20">
      <c r="A232" s="298"/>
      <c r="B232" s="37">
        <v>1</v>
      </c>
      <c r="C232" s="98" t="s">
        <v>93</v>
      </c>
      <c r="D232" s="70"/>
      <c r="E232" s="68">
        <f>SUM(E233:E235)</f>
        <v>349</v>
      </c>
      <c r="F232" s="68">
        <f>SUM(F233:F235)</f>
        <v>187</v>
      </c>
      <c r="G232" s="68">
        <f>SUM(G233:G235)</f>
        <v>162</v>
      </c>
      <c r="H232" s="185"/>
      <c r="I232" s="180" t="s">
        <v>93</v>
      </c>
      <c r="J232" s="75">
        <v>144</v>
      </c>
      <c r="K232" s="75">
        <v>338</v>
      </c>
      <c r="L232" s="75">
        <v>338</v>
      </c>
      <c r="M232" s="152">
        <f>L232/E232</f>
        <v>0.96848137535816614</v>
      </c>
      <c r="N232" s="147"/>
      <c r="O232" s="98" t="s">
        <v>93</v>
      </c>
      <c r="P232" s="68">
        <f>SUM(P233:P235)</f>
        <v>338</v>
      </c>
      <c r="Q232" s="83">
        <f>ROUND(E232*M232,0)</f>
        <v>338</v>
      </c>
      <c r="R232" s="168" t="b">
        <f>P232=Q232</f>
        <v>1</v>
      </c>
      <c r="T232" s="168" t="b">
        <f>L232=Q232</f>
        <v>1</v>
      </c>
    </row>
    <row r="233" spans="1:20">
      <c r="A233" s="298"/>
      <c r="B233" s="77">
        <v>2</v>
      </c>
      <c r="C233" s="99" t="s">
        <v>405</v>
      </c>
      <c r="D233" s="102">
        <v>57</v>
      </c>
      <c r="E233" s="171">
        <f t="shared" si="11"/>
        <v>145</v>
      </c>
      <c r="F233" s="102">
        <v>81</v>
      </c>
      <c r="G233" s="102">
        <v>64</v>
      </c>
      <c r="H233" s="103"/>
      <c r="I233" s="70"/>
      <c r="J233" s="70"/>
      <c r="K233" s="70"/>
      <c r="L233" s="70"/>
      <c r="M233" s="154">
        <f>M232</f>
        <v>0.96848137535816614</v>
      </c>
      <c r="O233" s="99" t="s">
        <v>405</v>
      </c>
      <c r="P233" s="171">
        <f>ROUND(E233*M233,0)</f>
        <v>140</v>
      </c>
      <c r="Q233" s="83"/>
    </row>
    <row r="234" spans="1:20">
      <c r="A234" s="298"/>
      <c r="B234" s="77">
        <v>2</v>
      </c>
      <c r="C234" s="99" t="s">
        <v>406</v>
      </c>
      <c r="D234" s="102">
        <v>33</v>
      </c>
      <c r="E234" s="171">
        <f t="shared" si="11"/>
        <v>75</v>
      </c>
      <c r="F234" s="102">
        <v>37</v>
      </c>
      <c r="G234" s="102">
        <v>38</v>
      </c>
      <c r="H234" s="103"/>
      <c r="I234" s="70"/>
      <c r="J234" s="70"/>
      <c r="K234" s="70"/>
      <c r="L234" s="70"/>
      <c r="M234" s="154">
        <f>M233</f>
        <v>0.96848137535816614</v>
      </c>
      <c r="O234" s="99" t="s">
        <v>406</v>
      </c>
      <c r="P234" s="171">
        <f>ROUND(E234*M234,0)</f>
        <v>73</v>
      </c>
      <c r="Q234" s="83"/>
    </row>
    <row r="235" spans="1:20">
      <c r="A235" s="298"/>
      <c r="B235" s="77">
        <v>2</v>
      </c>
      <c r="C235" s="99" t="s">
        <v>326</v>
      </c>
      <c r="D235" s="102">
        <v>60</v>
      </c>
      <c r="E235" s="171">
        <f t="shared" si="11"/>
        <v>129</v>
      </c>
      <c r="F235" s="102">
        <v>69</v>
      </c>
      <c r="G235" s="102">
        <v>60</v>
      </c>
      <c r="H235" s="103"/>
      <c r="I235" s="70"/>
      <c r="J235" s="70"/>
      <c r="K235" s="70"/>
      <c r="L235" s="70"/>
      <c r="M235" s="154">
        <f>M234</f>
        <v>0.96848137535816614</v>
      </c>
      <c r="O235" s="99" t="s">
        <v>326</v>
      </c>
      <c r="P235" s="171">
        <f>ROUND(E235*M235,0)</f>
        <v>125</v>
      </c>
      <c r="Q235" s="83"/>
    </row>
    <row r="236" spans="1:20">
      <c r="A236" s="298"/>
      <c r="B236" s="37">
        <v>1</v>
      </c>
      <c r="C236" s="98" t="s">
        <v>94</v>
      </c>
      <c r="D236" s="70"/>
      <c r="E236" s="68">
        <f>SUM(E237:E238)</f>
        <v>135</v>
      </c>
      <c r="F236" s="68">
        <f>SUM(F237:F238)</f>
        <v>67</v>
      </c>
      <c r="G236" s="68">
        <f>SUM(G237:G238)</f>
        <v>68</v>
      </c>
      <c r="H236" s="185"/>
      <c r="I236" s="180" t="s">
        <v>94</v>
      </c>
      <c r="J236" s="75">
        <v>65</v>
      </c>
      <c r="K236" s="75">
        <v>130</v>
      </c>
      <c r="L236" s="75">
        <v>130</v>
      </c>
      <c r="M236" s="152">
        <f>L236/E236</f>
        <v>0.96296296296296291</v>
      </c>
      <c r="N236" s="147"/>
      <c r="O236" s="98" t="s">
        <v>94</v>
      </c>
      <c r="P236" s="68">
        <f>SUM(P237:P238)</f>
        <v>130</v>
      </c>
      <c r="Q236" s="83">
        <f>ROUND(E236*M236,0)</f>
        <v>130</v>
      </c>
      <c r="R236" s="168" t="b">
        <f>P236=Q236</f>
        <v>1</v>
      </c>
      <c r="T236" s="168" t="b">
        <f>L236=Q236</f>
        <v>1</v>
      </c>
    </row>
    <row r="237" spans="1:20">
      <c r="A237" s="298"/>
      <c r="B237" s="77">
        <v>2</v>
      </c>
      <c r="C237" s="99" t="s">
        <v>407</v>
      </c>
      <c r="D237" s="102">
        <v>33</v>
      </c>
      <c r="E237" s="171">
        <f t="shared" si="11"/>
        <v>66</v>
      </c>
      <c r="F237" s="102">
        <v>33</v>
      </c>
      <c r="G237" s="102">
        <v>33</v>
      </c>
      <c r="H237" s="103"/>
      <c r="I237" s="70"/>
      <c r="J237" s="70"/>
      <c r="K237" s="70"/>
      <c r="L237" s="70"/>
      <c r="M237" s="154">
        <f>M236</f>
        <v>0.96296296296296291</v>
      </c>
      <c r="O237" s="99" t="s">
        <v>407</v>
      </c>
      <c r="P237" s="171">
        <f>ROUND(E237*M237,0)</f>
        <v>64</v>
      </c>
      <c r="Q237" s="83"/>
    </row>
    <row r="238" spans="1:20">
      <c r="A238" s="298"/>
      <c r="B238" s="77">
        <v>2</v>
      </c>
      <c r="C238" s="99" t="s">
        <v>408</v>
      </c>
      <c r="D238" s="102">
        <v>32</v>
      </c>
      <c r="E238" s="171">
        <f t="shared" si="11"/>
        <v>69</v>
      </c>
      <c r="F238" s="102">
        <v>34</v>
      </c>
      <c r="G238" s="102">
        <v>35</v>
      </c>
      <c r="H238" s="103"/>
      <c r="I238" s="70"/>
      <c r="J238" s="70"/>
      <c r="K238" s="70"/>
      <c r="L238" s="70"/>
      <c r="M238" s="154">
        <f>M237</f>
        <v>0.96296296296296291</v>
      </c>
      <c r="O238" s="99" t="s">
        <v>408</v>
      </c>
      <c r="P238" s="171">
        <f>ROUND(E238*M238,0)</f>
        <v>66</v>
      </c>
      <c r="Q238" s="83"/>
    </row>
    <row r="239" spans="1:20" s="167" customFormat="1">
      <c r="A239" s="298"/>
      <c r="B239" s="139">
        <v>1</v>
      </c>
      <c r="C239" s="141" t="s">
        <v>95</v>
      </c>
      <c r="D239" s="176">
        <v>61</v>
      </c>
      <c r="E239" s="138">
        <f t="shared" si="11"/>
        <v>136</v>
      </c>
      <c r="F239" s="176">
        <v>66</v>
      </c>
      <c r="G239" s="176">
        <v>70</v>
      </c>
      <c r="H239" s="182"/>
      <c r="I239" s="180" t="s">
        <v>95</v>
      </c>
      <c r="J239" s="75">
        <v>60</v>
      </c>
      <c r="K239" s="75">
        <v>121</v>
      </c>
      <c r="L239" s="75">
        <v>121</v>
      </c>
      <c r="M239" s="152">
        <f>L239/E239</f>
        <v>0.88970588235294112</v>
      </c>
      <c r="N239" s="147"/>
      <c r="O239" s="141" t="s">
        <v>95</v>
      </c>
      <c r="P239" s="138">
        <f>SUM(Q239:Q239)</f>
        <v>121</v>
      </c>
      <c r="Q239" s="83">
        <f>ROUND(E239*M239,0)</f>
        <v>121</v>
      </c>
      <c r="R239" s="168" t="b">
        <f>P239=Q239</f>
        <v>1</v>
      </c>
      <c r="T239" s="168" t="b">
        <f>L239=Q239</f>
        <v>1</v>
      </c>
    </row>
    <row r="240" spans="1:20">
      <c r="A240" s="298"/>
      <c r="B240" s="37">
        <v>1</v>
      </c>
      <c r="C240" s="98" t="s">
        <v>96</v>
      </c>
      <c r="D240" s="70"/>
      <c r="E240" s="68">
        <f>SUM(E241:E243)</f>
        <v>229</v>
      </c>
      <c r="F240" s="68">
        <f>SUM(F241:F243)</f>
        <v>119</v>
      </c>
      <c r="G240" s="68">
        <f>SUM(G241:G243)</f>
        <v>110</v>
      </c>
      <c r="H240" s="185"/>
      <c r="I240" s="180" t="s">
        <v>96</v>
      </c>
      <c r="J240" s="75">
        <v>98</v>
      </c>
      <c r="K240" s="75">
        <v>235</v>
      </c>
      <c r="L240" s="75">
        <v>235</v>
      </c>
      <c r="M240" s="152">
        <f>L240/E240</f>
        <v>1.0262008733624455</v>
      </c>
      <c r="N240" s="147"/>
      <c r="O240" s="98" t="s">
        <v>96</v>
      </c>
      <c r="P240" s="68">
        <f>SUM(P241:P243)</f>
        <v>235</v>
      </c>
      <c r="Q240" s="83">
        <f>ROUND(E240*M240,0)</f>
        <v>235</v>
      </c>
      <c r="R240" s="168" t="b">
        <f>P240=Q240</f>
        <v>1</v>
      </c>
      <c r="T240" s="168" t="b">
        <f>L240=Q240</f>
        <v>1</v>
      </c>
    </row>
    <row r="241" spans="1:20">
      <c r="A241" s="298"/>
      <c r="B241" s="77">
        <v>2</v>
      </c>
      <c r="C241" s="99" t="s">
        <v>398</v>
      </c>
      <c r="D241" s="93">
        <v>32</v>
      </c>
      <c r="E241" s="171">
        <f t="shared" si="11"/>
        <v>90</v>
      </c>
      <c r="F241" s="93">
        <v>50</v>
      </c>
      <c r="G241" s="93">
        <v>40</v>
      </c>
      <c r="H241" s="94"/>
      <c r="I241" s="70"/>
      <c r="J241" s="70"/>
      <c r="K241" s="70"/>
      <c r="L241" s="70"/>
      <c r="M241" s="154">
        <f>M240</f>
        <v>1.0262008733624455</v>
      </c>
      <c r="O241" s="99" t="s">
        <v>398</v>
      </c>
      <c r="P241" s="171">
        <f>ROUND(E241*M241,0)</f>
        <v>92</v>
      </c>
      <c r="Q241" s="83"/>
    </row>
    <row r="242" spans="1:20">
      <c r="A242" s="298"/>
      <c r="B242" s="77">
        <v>2</v>
      </c>
      <c r="C242" s="99" t="s">
        <v>362</v>
      </c>
      <c r="D242" s="93">
        <v>41</v>
      </c>
      <c r="E242" s="171">
        <f t="shared" si="11"/>
        <v>74</v>
      </c>
      <c r="F242" s="93">
        <v>34</v>
      </c>
      <c r="G242" s="93">
        <v>40</v>
      </c>
      <c r="H242" s="94"/>
      <c r="I242" s="70"/>
      <c r="J242" s="70"/>
      <c r="K242" s="70"/>
      <c r="L242" s="70"/>
      <c r="M242" s="154">
        <f>M241</f>
        <v>1.0262008733624455</v>
      </c>
      <c r="O242" s="99" t="s">
        <v>362</v>
      </c>
      <c r="P242" s="171">
        <f>ROUND(E242*M242,0)</f>
        <v>76</v>
      </c>
      <c r="Q242" s="83"/>
    </row>
    <row r="243" spans="1:20">
      <c r="A243" s="298"/>
      <c r="B243" s="77">
        <v>2</v>
      </c>
      <c r="C243" s="99" t="s">
        <v>399</v>
      </c>
      <c r="D243" s="93">
        <v>24</v>
      </c>
      <c r="E243" s="171">
        <f t="shared" si="11"/>
        <v>65</v>
      </c>
      <c r="F243" s="93">
        <v>35</v>
      </c>
      <c r="G243" s="93">
        <v>30</v>
      </c>
      <c r="H243" s="94"/>
      <c r="I243" s="70"/>
      <c r="J243" s="70"/>
      <c r="K243" s="70"/>
      <c r="L243" s="70"/>
      <c r="M243" s="154">
        <f>M242</f>
        <v>1.0262008733624455</v>
      </c>
      <c r="O243" s="99" t="s">
        <v>399</v>
      </c>
      <c r="P243" s="171">
        <f>ROUND(E243*M243,0)</f>
        <v>67</v>
      </c>
      <c r="Q243" s="83"/>
    </row>
    <row r="244" spans="1:20" s="160" customFormat="1">
      <c r="A244" s="298"/>
      <c r="B244" s="172">
        <v>1</v>
      </c>
      <c r="C244" s="172" t="s">
        <v>2</v>
      </c>
      <c r="D244" s="177">
        <f>SUM(D199:D243)</f>
        <v>1581</v>
      </c>
      <c r="E244" s="158">
        <f>SUM(F244:G244)</f>
        <v>3605</v>
      </c>
      <c r="F244" s="177">
        <f>SUM(F199,F204,F207,F210,F214,F215,F218,F221,F224,F228,F232,F236,F239,F240)</f>
        <v>1827</v>
      </c>
      <c r="G244" s="177">
        <f>SUM(G199,G204,G207,G210,G214,G215,G218,G221,G224,G228,G232,G236,G239,G240)</f>
        <v>1778</v>
      </c>
      <c r="H244" s="159"/>
      <c r="I244" s="188"/>
      <c r="J244" s="177">
        <f>SUM(J199,J204,J207,J210,J214,J215,J218,J221,J224,J228,J232,J236,J239,J240)</f>
        <v>1578</v>
      </c>
      <c r="K244" s="177">
        <f>SUM(K199,K204,K207,K210,K214,K215,K218,K221,K224,K228,K232,K236,K239,K240)</f>
        <v>3527</v>
      </c>
      <c r="L244" s="177">
        <f>SUM(L199,L204,L207,L210,L214,L215,L218,L221,L224,L228,L232,L236,L239,L240)</f>
        <v>3527</v>
      </c>
      <c r="M244" s="169">
        <f>L244/E244</f>
        <v>0.97836338418862689</v>
      </c>
      <c r="O244" s="172" t="s">
        <v>2</v>
      </c>
      <c r="P244" s="177">
        <f>SUM(P199,P204,P207,P210,P214,P215,P218,P221,P224,P228,P232,P236,P239,P240)</f>
        <v>3527</v>
      </c>
      <c r="Q244" s="161">
        <f>ROUND(E244*M244,0)</f>
        <v>3527</v>
      </c>
      <c r="R244" s="181" t="b">
        <f>P244=Q244</f>
        <v>1</v>
      </c>
    </row>
    <row r="245" spans="1:20">
      <c r="A245" s="298" t="s">
        <v>103</v>
      </c>
      <c r="B245" s="37">
        <v>1</v>
      </c>
      <c r="C245" s="79" t="s">
        <v>104</v>
      </c>
      <c r="D245" s="70"/>
      <c r="E245" s="68">
        <f>SUM(E246:E247)</f>
        <v>354</v>
      </c>
      <c r="F245" s="68">
        <f>SUM(F246:F247)</f>
        <v>182</v>
      </c>
      <c r="G245" s="68">
        <f>SUM(G246:G247)</f>
        <v>172</v>
      </c>
      <c r="H245" s="185"/>
      <c r="I245" s="72" t="s">
        <v>104</v>
      </c>
      <c r="J245" s="73">
        <v>169</v>
      </c>
      <c r="K245" s="73">
        <v>335</v>
      </c>
      <c r="L245" s="73">
        <v>335</v>
      </c>
      <c r="M245" s="152">
        <f>L245/E245</f>
        <v>0.9463276836158192</v>
      </c>
      <c r="N245" s="147"/>
      <c r="O245" s="79" t="s">
        <v>104</v>
      </c>
      <c r="P245" s="68">
        <f>SUM(P246:P247)</f>
        <v>335</v>
      </c>
      <c r="Q245" s="83">
        <f>ROUND(E245*M245,0)</f>
        <v>335</v>
      </c>
      <c r="R245" s="168" t="b">
        <f>P245=Q245</f>
        <v>1</v>
      </c>
      <c r="T245" s="168" t="b">
        <f>L245=Q245</f>
        <v>1</v>
      </c>
    </row>
    <row r="246" spans="1:20">
      <c r="A246" s="298"/>
      <c r="B246" s="77">
        <v>2</v>
      </c>
      <c r="C246" s="59" t="s">
        <v>409</v>
      </c>
      <c r="D246" s="105">
        <v>128</v>
      </c>
      <c r="E246" s="171">
        <f t="shared" si="11"/>
        <v>251</v>
      </c>
      <c r="F246" s="105">
        <v>130</v>
      </c>
      <c r="G246" s="105">
        <v>121</v>
      </c>
      <c r="H246" s="106"/>
      <c r="I246" s="70"/>
      <c r="J246" s="70"/>
      <c r="K246" s="70"/>
      <c r="L246" s="70"/>
      <c r="M246" s="154">
        <f>M245</f>
        <v>0.9463276836158192</v>
      </c>
      <c r="O246" s="59" t="s">
        <v>409</v>
      </c>
      <c r="P246" s="171">
        <f>ROUND(E246*M246,0)</f>
        <v>238</v>
      </c>
      <c r="Q246" s="83"/>
    </row>
    <row r="247" spans="1:20">
      <c r="A247" s="298"/>
      <c r="B247" s="77">
        <v>2</v>
      </c>
      <c r="C247" s="59" t="s">
        <v>410</v>
      </c>
      <c r="D247" s="105">
        <v>46</v>
      </c>
      <c r="E247" s="171">
        <f t="shared" si="11"/>
        <v>103</v>
      </c>
      <c r="F247" s="105">
        <v>52</v>
      </c>
      <c r="G247" s="105">
        <v>51</v>
      </c>
      <c r="H247" s="106"/>
      <c r="I247" s="70"/>
      <c r="J247" s="70"/>
      <c r="K247" s="70"/>
      <c r="L247" s="70"/>
      <c r="M247" s="154">
        <f>M246</f>
        <v>0.9463276836158192</v>
      </c>
      <c r="O247" s="59" t="s">
        <v>410</v>
      </c>
      <c r="P247" s="171">
        <f>ROUND(E247*M247,0)</f>
        <v>97</v>
      </c>
      <c r="Q247" s="83"/>
    </row>
    <row r="248" spans="1:20">
      <c r="A248" s="298"/>
      <c r="B248" s="37">
        <v>1</v>
      </c>
      <c r="C248" s="79" t="s">
        <v>105</v>
      </c>
      <c r="D248" s="70"/>
      <c r="E248" s="68">
        <f>SUM(E249:E251)</f>
        <v>225</v>
      </c>
      <c r="F248" s="68">
        <f>SUM(F249:F251)</f>
        <v>111</v>
      </c>
      <c r="G248" s="68">
        <f>SUM(G249:G251)</f>
        <v>114</v>
      </c>
      <c r="H248" s="185"/>
      <c r="I248" s="72" t="s">
        <v>105</v>
      </c>
      <c r="J248" s="73">
        <v>119</v>
      </c>
      <c r="K248" s="73">
        <v>216</v>
      </c>
      <c r="L248" s="73">
        <v>216</v>
      </c>
      <c r="M248" s="152">
        <f>L248/E248</f>
        <v>0.96</v>
      </c>
      <c r="N248" s="147"/>
      <c r="O248" s="79" t="s">
        <v>105</v>
      </c>
      <c r="P248" s="68">
        <f>SUM(P249:P251)</f>
        <v>216</v>
      </c>
      <c r="Q248" s="83">
        <f>ROUND(E248*M248,0)</f>
        <v>216</v>
      </c>
      <c r="R248" s="168" t="b">
        <f>P248=Q248</f>
        <v>1</v>
      </c>
      <c r="T248" s="168" t="b">
        <f>L248=Q248</f>
        <v>1</v>
      </c>
    </row>
    <row r="249" spans="1:20">
      <c r="A249" s="298"/>
      <c r="B249" s="77">
        <v>2</v>
      </c>
      <c r="C249" s="59" t="s">
        <v>411</v>
      </c>
      <c r="D249" s="105">
        <v>35</v>
      </c>
      <c r="E249" s="171">
        <f t="shared" si="11"/>
        <v>56</v>
      </c>
      <c r="F249" s="105">
        <v>31</v>
      </c>
      <c r="G249" s="105">
        <v>25</v>
      </c>
      <c r="H249" s="106"/>
      <c r="I249" s="70"/>
      <c r="J249" s="70"/>
      <c r="K249" s="70"/>
      <c r="L249" s="70"/>
      <c r="M249" s="154">
        <f>M248</f>
        <v>0.96</v>
      </c>
      <c r="O249" s="59" t="s">
        <v>411</v>
      </c>
      <c r="P249" s="171">
        <f>ROUND(E249*M249,0)</f>
        <v>54</v>
      </c>
      <c r="Q249" s="83"/>
    </row>
    <row r="250" spans="1:20">
      <c r="A250" s="298"/>
      <c r="B250" s="77">
        <v>2</v>
      </c>
      <c r="C250" s="59" t="s">
        <v>412</v>
      </c>
      <c r="D250" s="105">
        <v>42</v>
      </c>
      <c r="E250" s="171">
        <f t="shared" si="11"/>
        <v>78</v>
      </c>
      <c r="F250" s="105">
        <v>35</v>
      </c>
      <c r="G250" s="105">
        <v>43</v>
      </c>
      <c r="H250" s="106"/>
      <c r="I250" s="70"/>
      <c r="J250" s="70"/>
      <c r="K250" s="70"/>
      <c r="L250" s="70"/>
      <c r="M250" s="154">
        <f>M249</f>
        <v>0.96</v>
      </c>
      <c r="O250" s="59" t="s">
        <v>412</v>
      </c>
      <c r="P250" s="171">
        <f>ROUND(E250*M250,0)</f>
        <v>75</v>
      </c>
      <c r="Q250" s="83"/>
    </row>
    <row r="251" spans="1:20">
      <c r="A251" s="298"/>
      <c r="B251" s="77">
        <v>2</v>
      </c>
      <c r="C251" s="59" t="s">
        <v>413</v>
      </c>
      <c r="D251" s="105">
        <v>44</v>
      </c>
      <c r="E251" s="171">
        <f t="shared" si="11"/>
        <v>91</v>
      </c>
      <c r="F251" s="105">
        <v>45</v>
      </c>
      <c r="G251" s="105">
        <v>46</v>
      </c>
      <c r="H251" s="106"/>
      <c r="I251" s="70"/>
      <c r="J251" s="70"/>
      <c r="K251" s="70"/>
      <c r="L251" s="70"/>
      <c r="M251" s="154">
        <f>M250</f>
        <v>0.96</v>
      </c>
      <c r="O251" s="59" t="s">
        <v>413</v>
      </c>
      <c r="P251" s="171">
        <f>ROUND(E251*M251,0)</f>
        <v>87</v>
      </c>
      <c r="Q251" s="83"/>
    </row>
    <row r="252" spans="1:20">
      <c r="A252" s="298"/>
      <c r="B252" s="37">
        <v>1</v>
      </c>
      <c r="C252" s="79" t="s">
        <v>106</v>
      </c>
      <c r="D252" s="70"/>
      <c r="E252" s="68">
        <f>SUM(E253:E254)</f>
        <v>149</v>
      </c>
      <c r="F252" s="68">
        <f>SUM(F253:F254)</f>
        <v>75</v>
      </c>
      <c r="G252" s="68">
        <f>SUM(G253:G254)</f>
        <v>74</v>
      </c>
      <c r="H252" s="185"/>
      <c r="I252" s="72" t="s">
        <v>106</v>
      </c>
      <c r="J252" s="73">
        <v>72</v>
      </c>
      <c r="K252" s="73">
        <v>147</v>
      </c>
      <c r="L252" s="73">
        <v>147</v>
      </c>
      <c r="M252" s="152">
        <f>L252/E252</f>
        <v>0.98657718120805371</v>
      </c>
      <c r="N252" s="147"/>
      <c r="O252" s="79" t="s">
        <v>106</v>
      </c>
      <c r="P252" s="68">
        <f>SUM(P253:P254)</f>
        <v>147</v>
      </c>
      <c r="Q252" s="83">
        <f>ROUND(E252*M252,0)</f>
        <v>147</v>
      </c>
      <c r="R252" s="168" t="b">
        <f>P252=Q252</f>
        <v>1</v>
      </c>
      <c r="T252" s="168" t="b">
        <f>L252=Q252</f>
        <v>1</v>
      </c>
    </row>
    <row r="253" spans="1:20">
      <c r="A253" s="298"/>
      <c r="B253" s="77">
        <v>2</v>
      </c>
      <c r="C253" s="59" t="s">
        <v>414</v>
      </c>
      <c r="D253" s="107">
        <v>43</v>
      </c>
      <c r="E253" s="171">
        <f t="shared" si="11"/>
        <v>90</v>
      </c>
      <c r="F253" s="107">
        <v>42</v>
      </c>
      <c r="G253" s="107">
        <v>48</v>
      </c>
      <c r="H253" s="108"/>
      <c r="I253" s="70"/>
      <c r="J253" s="70"/>
      <c r="K253" s="70"/>
      <c r="L253" s="70"/>
      <c r="M253" s="154">
        <f>M252</f>
        <v>0.98657718120805371</v>
      </c>
      <c r="O253" s="59" t="s">
        <v>414</v>
      </c>
      <c r="P253" s="171">
        <f>ROUND(E253*M253,0)</f>
        <v>89</v>
      </c>
      <c r="Q253" s="83"/>
    </row>
    <row r="254" spans="1:20">
      <c r="A254" s="298"/>
      <c r="B254" s="77">
        <v>2</v>
      </c>
      <c r="C254" s="59" t="s">
        <v>415</v>
      </c>
      <c r="D254" s="109">
        <v>28</v>
      </c>
      <c r="E254" s="171">
        <f t="shared" si="11"/>
        <v>59</v>
      </c>
      <c r="F254" s="109">
        <v>33</v>
      </c>
      <c r="G254" s="109">
        <v>26</v>
      </c>
      <c r="H254" s="110"/>
      <c r="I254" s="70"/>
      <c r="J254" s="70"/>
      <c r="K254" s="70"/>
      <c r="L254" s="70"/>
      <c r="M254" s="154">
        <f>M253</f>
        <v>0.98657718120805371</v>
      </c>
      <c r="O254" s="59" t="s">
        <v>415</v>
      </c>
      <c r="P254" s="171">
        <f>ROUND(E254*M254,0)</f>
        <v>58</v>
      </c>
      <c r="Q254" s="83"/>
    </row>
    <row r="255" spans="1:20">
      <c r="A255" s="298"/>
      <c r="B255" s="37">
        <v>1</v>
      </c>
      <c r="C255" s="79" t="s">
        <v>107</v>
      </c>
      <c r="D255" s="70"/>
      <c r="E255" s="68">
        <f>SUM(E256:E258)</f>
        <v>290</v>
      </c>
      <c r="F255" s="68">
        <f>SUM(F256:F258)</f>
        <v>140</v>
      </c>
      <c r="G255" s="68">
        <f>SUM(G256:G258)</f>
        <v>150</v>
      </c>
      <c r="H255" s="185"/>
      <c r="I255" s="72" t="s">
        <v>107</v>
      </c>
      <c r="J255" s="73">
        <v>146</v>
      </c>
      <c r="K255" s="73">
        <v>284</v>
      </c>
      <c r="L255" s="73">
        <v>284</v>
      </c>
      <c r="M255" s="152">
        <f>L255/E255</f>
        <v>0.97931034482758617</v>
      </c>
      <c r="N255" s="147"/>
      <c r="O255" s="79" t="s">
        <v>107</v>
      </c>
      <c r="P255" s="68">
        <f>SUM(P256:P258)</f>
        <v>284</v>
      </c>
      <c r="Q255" s="83">
        <f>ROUND(E255*M255,0)</f>
        <v>284</v>
      </c>
      <c r="R255" s="168" t="b">
        <f>P255=Q255</f>
        <v>1</v>
      </c>
      <c r="T255" s="168" t="b">
        <f>L255=Q255</f>
        <v>1</v>
      </c>
    </row>
    <row r="256" spans="1:20">
      <c r="A256" s="298"/>
      <c r="B256" s="77">
        <v>2</v>
      </c>
      <c r="C256" s="59" t="s">
        <v>416</v>
      </c>
      <c r="D256" s="109">
        <v>53</v>
      </c>
      <c r="E256" s="171">
        <f t="shared" si="11"/>
        <v>112</v>
      </c>
      <c r="F256" s="109">
        <v>58</v>
      </c>
      <c r="G256" s="109">
        <v>54</v>
      </c>
      <c r="H256" s="110"/>
      <c r="I256" s="70"/>
      <c r="J256" s="70"/>
      <c r="K256" s="70"/>
      <c r="L256" s="70"/>
      <c r="M256" s="154">
        <f>M255</f>
        <v>0.97931034482758617</v>
      </c>
      <c r="O256" s="59" t="s">
        <v>416</v>
      </c>
      <c r="P256" s="171">
        <f>ROUND(E256*M256,0)</f>
        <v>110</v>
      </c>
      <c r="Q256" s="83"/>
    </row>
    <row r="257" spans="1:20">
      <c r="A257" s="298"/>
      <c r="B257" s="77">
        <v>2</v>
      </c>
      <c r="C257" s="59" t="s">
        <v>417</v>
      </c>
      <c r="D257" s="109">
        <v>44</v>
      </c>
      <c r="E257" s="171">
        <f t="shared" si="11"/>
        <v>83</v>
      </c>
      <c r="F257" s="109">
        <v>37</v>
      </c>
      <c r="G257" s="109">
        <v>46</v>
      </c>
      <c r="H257" s="110"/>
      <c r="I257" s="70"/>
      <c r="J257" s="70"/>
      <c r="K257" s="70"/>
      <c r="L257" s="70"/>
      <c r="M257" s="154">
        <f>M256</f>
        <v>0.97931034482758617</v>
      </c>
      <c r="O257" s="59" t="s">
        <v>417</v>
      </c>
      <c r="P257" s="171">
        <f>ROUND(E257*M257,0)</f>
        <v>81</v>
      </c>
      <c r="Q257" s="83"/>
    </row>
    <row r="258" spans="1:20">
      <c r="A258" s="298"/>
      <c r="B258" s="77">
        <v>2</v>
      </c>
      <c r="C258" s="59" t="s">
        <v>418</v>
      </c>
      <c r="D258" s="109">
        <v>49</v>
      </c>
      <c r="E258" s="171">
        <f t="shared" si="11"/>
        <v>95</v>
      </c>
      <c r="F258" s="109">
        <v>45</v>
      </c>
      <c r="G258" s="109">
        <v>50</v>
      </c>
      <c r="H258" s="110"/>
      <c r="I258" s="70"/>
      <c r="J258" s="70"/>
      <c r="K258" s="70"/>
      <c r="L258" s="70"/>
      <c r="M258" s="154">
        <f>M257</f>
        <v>0.97931034482758617</v>
      </c>
      <c r="O258" s="59" t="s">
        <v>418</v>
      </c>
      <c r="P258" s="171">
        <f>ROUND(E258*M258,0)</f>
        <v>93</v>
      </c>
      <c r="Q258" s="83"/>
    </row>
    <row r="259" spans="1:20" s="167" customFormat="1">
      <c r="A259" s="298"/>
      <c r="B259" s="139">
        <v>1</v>
      </c>
      <c r="C259" s="55" t="s">
        <v>108</v>
      </c>
      <c r="D259" s="67">
        <v>71</v>
      </c>
      <c r="E259" s="138">
        <f t="shared" si="11"/>
        <v>138</v>
      </c>
      <c r="F259" s="67">
        <v>71</v>
      </c>
      <c r="G259" s="67">
        <v>67</v>
      </c>
      <c r="H259" s="111"/>
      <c r="I259" s="72" t="s">
        <v>108</v>
      </c>
      <c r="J259" s="73">
        <v>75</v>
      </c>
      <c r="K259" s="73">
        <v>140</v>
      </c>
      <c r="L259" s="73">
        <v>140</v>
      </c>
      <c r="M259" s="152">
        <f>L259/E259</f>
        <v>1.0144927536231885</v>
      </c>
      <c r="N259" s="147"/>
      <c r="O259" s="55" t="s">
        <v>108</v>
      </c>
      <c r="P259" s="138">
        <f>SUM(Q259:Q259)</f>
        <v>140</v>
      </c>
      <c r="Q259" s="83">
        <f>ROUND(E259*M259,0)</f>
        <v>140</v>
      </c>
      <c r="R259" s="168" t="b">
        <f>P259=Q259</f>
        <v>1</v>
      </c>
      <c r="T259" s="168" t="b">
        <f>L259=Q259</f>
        <v>1</v>
      </c>
    </row>
    <row r="260" spans="1:20" s="167" customFormat="1">
      <c r="A260" s="298"/>
      <c r="B260" s="139">
        <v>1</v>
      </c>
      <c r="C260" s="55" t="s">
        <v>109</v>
      </c>
      <c r="D260" s="67">
        <v>54</v>
      </c>
      <c r="E260" s="138">
        <f t="shared" si="11"/>
        <v>105</v>
      </c>
      <c r="F260" s="67">
        <v>52</v>
      </c>
      <c r="G260" s="67">
        <v>53</v>
      </c>
      <c r="H260" s="111"/>
      <c r="I260" s="72" t="s">
        <v>109</v>
      </c>
      <c r="J260" s="73">
        <v>56</v>
      </c>
      <c r="K260" s="73">
        <v>105</v>
      </c>
      <c r="L260" s="73">
        <v>105</v>
      </c>
      <c r="M260" s="152">
        <f>L260/E260</f>
        <v>1</v>
      </c>
      <c r="N260" s="147"/>
      <c r="O260" s="55" t="s">
        <v>109</v>
      </c>
      <c r="P260" s="138">
        <f>SUM(Q260:Q260)</f>
        <v>105</v>
      </c>
      <c r="Q260" s="83">
        <f>ROUND(E260*M260,0)</f>
        <v>105</v>
      </c>
      <c r="R260" s="168" t="b">
        <f>P260=Q260</f>
        <v>1</v>
      </c>
      <c r="T260" s="168" t="b">
        <f>L260=Q260</f>
        <v>1</v>
      </c>
    </row>
    <row r="261" spans="1:20">
      <c r="A261" s="298"/>
      <c r="B261" s="37">
        <v>1</v>
      </c>
      <c r="C261" s="79" t="s">
        <v>110</v>
      </c>
      <c r="D261" s="70"/>
      <c r="E261" s="68">
        <f>SUM(E262:E263)</f>
        <v>223</v>
      </c>
      <c r="F261" s="68">
        <f>SUM(F262:F263)</f>
        <v>105</v>
      </c>
      <c r="G261" s="68">
        <f>SUM(G262:G263)</f>
        <v>118</v>
      </c>
      <c r="H261" s="185"/>
      <c r="I261" s="72" t="s">
        <v>110</v>
      </c>
      <c r="J261" s="73">
        <v>98</v>
      </c>
      <c r="K261" s="73">
        <v>212</v>
      </c>
      <c r="L261" s="73">
        <v>212</v>
      </c>
      <c r="M261" s="152">
        <f>L261/E261</f>
        <v>0.95067264573991028</v>
      </c>
      <c r="N261" s="147"/>
      <c r="O261" s="79" t="s">
        <v>110</v>
      </c>
      <c r="P261" s="68">
        <f>SUM(P262:P263)</f>
        <v>212</v>
      </c>
      <c r="Q261" s="83">
        <f>ROUND(E261*M261,0)</f>
        <v>212</v>
      </c>
      <c r="R261" s="168" t="b">
        <f>P261=Q261</f>
        <v>1</v>
      </c>
      <c r="T261" s="168" t="b">
        <f>L261=Q261</f>
        <v>1</v>
      </c>
    </row>
    <row r="262" spans="1:20">
      <c r="A262" s="298"/>
      <c r="B262" s="77">
        <v>2</v>
      </c>
      <c r="C262" s="59" t="s">
        <v>419</v>
      </c>
      <c r="D262" s="109">
        <v>56</v>
      </c>
      <c r="E262" s="171">
        <f t="shared" ref="E262:E323" si="12">SUM(F262:G262)</f>
        <v>111</v>
      </c>
      <c r="F262" s="109">
        <v>53</v>
      </c>
      <c r="G262" s="109">
        <v>58</v>
      </c>
      <c r="H262" s="110"/>
      <c r="I262" s="70"/>
      <c r="J262" s="70"/>
      <c r="K262" s="70"/>
      <c r="L262" s="70"/>
      <c r="M262" s="154">
        <f>M261</f>
        <v>0.95067264573991028</v>
      </c>
      <c r="O262" s="59" t="s">
        <v>419</v>
      </c>
      <c r="P262" s="171">
        <f>ROUND(E262*M262,0)</f>
        <v>106</v>
      </c>
      <c r="Q262" s="83"/>
    </row>
    <row r="263" spans="1:20">
      <c r="A263" s="298"/>
      <c r="B263" s="77">
        <v>2</v>
      </c>
      <c r="C263" s="59" t="s">
        <v>420</v>
      </c>
      <c r="D263" s="109">
        <v>43</v>
      </c>
      <c r="E263" s="171">
        <f t="shared" si="12"/>
        <v>112</v>
      </c>
      <c r="F263" s="109">
        <v>52</v>
      </c>
      <c r="G263" s="109">
        <v>60</v>
      </c>
      <c r="H263" s="110"/>
      <c r="I263" s="70"/>
      <c r="J263" s="70"/>
      <c r="K263" s="70"/>
      <c r="L263" s="70"/>
      <c r="M263" s="154">
        <f>M262</f>
        <v>0.95067264573991028</v>
      </c>
      <c r="O263" s="59" t="s">
        <v>420</v>
      </c>
      <c r="P263" s="171">
        <f>ROUND(E263*M263,0)</f>
        <v>106</v>
      </c>
      <c r="Q263" s="83"/>
    </row>
    <row r="264" spans="1:20" s="167" customFormat="1">
      <c r="A264" s="298"/>
      <c r="B264" s="139">
        <v>1</v>
      </c>
      <c r="C264" s="55" t="s">
        <v>111</v>
      </c>
      <c r="D264" s="67">
        <v>72</v>
      </c>
      <c r="E264" s="138">
        <f t="shared" si="12"/>
        <v>150</v>
      </c>
      <c r="F264" s="67">
        <v>72</v>
      </c>
      <c r="G264" s="67">
        <v>78</v>
      </c>
      <c r="H264" s="111"/>
      <c r="I264" s="72" t="s">
        <v>111</v>
      </c>
      <c r="J264" s="73">
        <v>69</v>
      </c>
      <c r="K264" s="73">
        <v>141</v>
      </c>
      <c r="L264" s="73">
        <v>141</v>
      </c>
      <c r="M264" s="152">
        <f>L264/E264</f>
        <v>0.94</v>
      </c>
      <c r="N264" s="147"/>
      <c r="O264" s="55" t="s">
        <v>111</v>
      </c>
      <c r="P264" s="138">
        <f>SUM(Q264:Q264)</f>
        <v>141</v>
      </c>
      <c r="Q264" s="83">
        <f>ROUND(E264*M264,0)</f>
        <v>141</v>
      </c>
      <c r="R264" s="168" t="b">
        <f>P264=Q264</f>
        <v>1</v>
      </c>
      <c r="T264" s="168" t="b">
        <f>L264=Q264</f>
        <v>1</v>
      </c>
    </row>
    <row r="265" spans="1:20">
      <c r="A265" s="298"/>
      <c r="B265" s="37">
        <v>1</v>
      </c>
      <c r="C265" s="79" t="s">
        <v>112</v>
      </c>
      <c r="D265" s="70"/>
      <c r="E265" s="68">
        <f>SUM(E266:E267)</f>
        <v>312</v>
      </c>
      <c r="F265" s="68">
        <f>SUM(F266:F267)</f>
        <v>163</v>
      </c>
      <c r="G265" s="68">
        <f>SUM(G266:G267)</f>
        <v>149</v>
      </c>
      <c r="H265" s="185"/>
      <c r="I265" s="72" t="s">
        <v>112</v>
      </c>
      <c r="J265" s="73">
        <v>148</v>
      </c>
      <c r="K265" s="73">
        <v>318</v>
      </c>
      <c r="L265" s="73">
        <v>318</v>
      </c>
      <c r="M265" s="152">
        <f>L265/E265</f>
        <v>1.0192307692307692</v>
      </c>
      <c r="N265" s="147"/>
      <c r="O265" s="79" t="s">
        <v>112</v>
      </c>
      <c r="P265" s="68">
        <f>SUM(P266:P267)</f>
        <v>318</v>
      </c>
      <c r="Q265" s="83">
        <f>ROUND(E265*M265,0)</f>
        <v>318</v>
      </c>
      <c r="R265" s="168" t="b">
        <f>P265=Q265</f>
        <v>1</v>
      </c>
      <c r="T265" s="168" t="b">
        <f>L265=Q265</f>
        <v>1</v>
      </c>
    </row>
    <row r="266" spans="1:20">
      <c r="A266" s="298"/>
      <c r="B266" s="77">
        <v>2</v>
      </c>
      <c r="C266" s="59" t="s">
        <v>421</v>
      </c>
      <c r="D266" s="109">
        <v>99</v>
      </c>
      <c r="E266" s="171">
        <f t="shared" si="12"/>
        <v>223</v>
      </c>
      <c r="F266" s="109">
        <v>116</v>
      </c>
      <c r="G266" s="109">
        <v>107</v>
      </c>
      <c r="H266" s="110"/>
      <c r="I266" s="70"/>
      <c r="J266" s="70"/>
      <c r="K266" s="70"/>
      <c r="L266" s="70"/>
      <c r="M266" s="154">
        <f>M265</f>
        <v>1.0192307692307692</v>
      </c>
      <c r="O266" s="59" t="s">
        <v>421</v>
      </c>
      <c r="P266" s="171">
        <f>ROUND(E266*M266,0)</f>
        <v>227</v>
      </c>
      <c r="Q266" s="83"/>
    </row>
    <row r="267" spans="1:20">
      <c r="A267" s="298"/>
      <c r="B267" s="77">
        <v>2</v>
      </c>
      <c r="C267" s="59" t="s">
        <v>422</v>
      </c>
      <c r="D267" s="109">
        <v>49</v>
      </c>
      <c r="E267" s="171">
        <f t="shared" si="12"/>
        <v>89</v>
      </c>
      <c r="F267" s="109">
        <v>47</v>
      </c>
      <c r="G267" s="109">
        <v>42</v>
      </c>
      <c r="H267" s="110"/>
      <c r="I267" s="70"/>
      <c r="J267" s="70"/>
      <c r="K267" s="70"/>
      <c r="L267" s="70"/>
      <c r="M267" s="154">
        <f>M266</f>
        <v>1.0192307692307692</v>
      </c>
      <c r="O267" s="59" t="s">
        <v>422</v>
      </c>
      <c r="P267" s="171">
        <f>ROUND(E267*M267,0)</f>
        <v>91</v>
      </c>
      <c r="Q267" s="83"/>
    </row>
    <row r="268" spans="1:20">
      <c r="A268" s="298"/>
      <c r="B268" s="37">
        <v>1</v>
      </c>
      <c r="C268" s="79" t="s">
        <v>113</v>
      </c>
      <c r="D268" s="70"/>
      <c r="E268" s="68">
        <f>SUM(E269:E270)</f>
        <v>205</v>
      </c>
      <c r="F268" s="68">
        <f>SUM(F269:F270)</f>
        <v>106</v>
      </c>
      <c r="G268" s="68">
        <f>SUM(G269:G270)</f>
        <v>99</v>
      </c>
      <c r="H268" s="185"/>
      <c r="I268" s="72" t="s">
        <v>113</v>
      </c>
      <c r="J268" s="73">
        <v>92</v>
      </c>
      <c r="K268" s="73">
        <v>204</v>
      </c>
      <c r="L268" s="73">
        <v>204</v>
      </c>
      <c r="M268" s="152">
        <f>L268/E268</f>
        <v>0.99512195121951219</v>
      </c>
      <c r="N268" s="147"/>
      <c r="O268" s="79" t="s">
        <v>113</v>
      </c>
      <c r="P268" s="68">
        <f>SUM(P269:P270)</f>
        <v>204</v>
      </c>
      <c r="Q268" s="83">
        <f>ROUND(E268*M268,0)</f>
        <v>204</v>
      </c>
      <c r="R268" s="168" t="b">
        <f>P268=Q268</f>
        <v>1</v>
      </c>
      <c r="T268" s="168" t="b">
        <f>L268=Q268</f>
        <v>1</v>
      </c>
    </row>
    <row r="269" spans="1:20">
      <c r="A269" s="298"/>
      <c r="B269" s="77">
        <v>2</v>
      </c>
      <c r="C269" s="59" t="s">
        <v>423</v>
      </c>
      <c r="D269" s="109">
        <v>41</v>
      </c>
      <c r="E269" s="171">
        <f t="shared" si="12"/>
        <v>86</v>
      </c>
      <c r="F269" s="109">
        <v>46</v>
      </c>
      <c r="G269" s="109">
        <v>40</v>
      </c>
      <c r="H269" s="110"/>
      <c r="I269" s="70"/>
      <c r="J269" s="70"/>
      <c r="K269" s="70"/>
      <c r="L269" s="70"/>
      <c r="M269" s="154">
        <f>M268</f>
        <v>0.99512195121951219</v>
      </c>
      <c r="O269" s="59" t="s">
        <v>423</v>
      </c>
      <c r="P269" s="171">
        <f>ROUND(E269*M269,0)</f>
        <v>86</v>
      </c>
      <c r="Q269" s="83"/>
    </row>
    <row r="270" spans="1:20">
      <c r="A270" s="298"/>
      <c r="B270" s="77">
        <v>2</v>
      </c>
      <c r="C270" s="59" t="s">
        <v>424</v>
      </c>
      <c r="D270" s="109">
        <v>50</v>
      </c>
      <c r="E270" s="171">
        <f t="shared" si="12"/>
        <v>119</v>
      </c>
      <c r="F270" s="109">
        <v>60</v>
      </c>
      <c r="G270" s="109">
        <v>59</v>
      </c>
      <c r="H270" s="110"/>
      <c r="I270" s="70"/>
      <c r="J270" s="70"/>
      <c r="K270" s="70"/>
      <c r="L270" s="70"/>
      <c r="M270" s="154">
        <f>M269</f>
        <v>0.99512195121951219</v>
      </c>
      <c r="O270" s="59" t="s">
        <v>424</v>
      </c>
      <c r="P270" s="171">
        <f>ROUND(E270*M270,0)</f>
        <v>118</v>
      </c>
      <c r="Q270" s="83"/>
    </row>
    <row r="271" spans="1:20">
      <c r="A271" s="298"/>
      <c r="B271" s="37">
        <v>1</v>
      </c>
      <c r="C271" s="79" t="s">
        <v>114</v>
      </c>
      <c r="D271" s="70"/>
      <c r="E271" s="68">
        <f>SUM(E272:E273)</f>
        <v>166</v>
      </c>
      <c r="F271" s="68">
        <f>SUM(F272:F273)</f>
        <v>80</v>
      </c>
      <c r="G271" s="68">
        <f>SUM(G272:G273)</f>
        <v>86</v>
      </c>
      <c r="H271" s="185"/>
      <c r="I271" s="72" t="s">
        <v>114</v>
      </c>
      <c r="J271" s="73">
        <v>85</v>
      </c>
      <c r="K271" s="73">
        <v>167</v>
      </c>
      <c r="L271" s="73">
        <v>167</v>
      </c>
      <c r="M271" s="152">
        <f>L271/E271</f>
        <v>1.0060240963855422</v>
      </c>
      <c r="N271" s="147"/>
      <c r="O271" s="79" t="s">
        <v>114</v>
      </c>
      <c r="P271" s="68">
        <f>SUM(P272:P273)</f>
        <v>167</v>
      </c>
      <c r="Q271" s="83">
        <f>ROUND(E271*M271,0)</f>
        <v>167</v>
      </c>
      <c r="R271" s="168" t="b">
        <f>P271=Q271</f>
        <v>1</v>
      </c>
      <c r="T271" s="168" t="b">
        <f>L271=Q271</f>
        <v>1</v>
      </c>
    </row>
    <row r="272" spans="1:20">
      <c r="A272" s="298"/>
      <c r="B272" s="77">
        <v>2</v>
      </c>
      <c r="C272" s="59" t="s">
        <v>425</v>
      </c>
      <c r="D272" s="109">
        <v>42</v>
      </c>
      <c r="E272" s="171">
        <f t="shared" si="12"/>
        <v>80</v>
      </c>
      <c r="F272" s="109">
        <v>34</v>
      </c>
      <c r="G272" s="109">
        <v>46</v>
      </c>
      <c r="H272" s="110"/>
      <c r="I272" s="70"/>
      <c r="J272" s="70"/>
      <c r="K272" s="70"/>
      <c r="L272" s="70"/>
      <c r="M272" s="154">
        <f>M271</f>
        <v>1.0060240963855422</v>
      </c>
      <c r="O272" s="59" t="s">
        <v>425</v>
      </c>
      <c r="P272" s="171">
        <f>ROUND(E272*M272,0)</f>
        <v>80</v>
      </c>
      <c r="Q272" s="83"/>
    </row>
    <row r="273" spans="1:20">
      <c r="A273" s="298"/>
      <c r="B273" s="77">
        <v>2</v>
      </c>
      <c r="C273" s="59" t="s">
        <v>426</v>
      </c>
      <c r="D273" s="109">
        <v>44</v>
      </c>
      <c r="E273" s="171">
        <f t="shared" si="12"/>
        <v>86</v>
      </c>
      <c r="F273" s="109">
        <v>46</v>
      </c>
      <c r="G273" s="109">
        <v>40</v>
      </c>
      <c r="H273" s="110"/>
      <c r="I273" s="70"/>
      <c r="J273" s="70"/>
      <c r="K273" s="70"/>
      <c r="L273" s="70"/>
      <c r="M273" s="154">
        <f>M272</f>
        <v>1.0060240963855422</v>
      </c>
      <c r="O273" s="59" t="s">
        <v>426</v>
      </c>
      <c r="P273" s="171">
        <f>ROUND(E273*M273,0)</f>
        <v>87</v>
      </c>
      <c r="Q273" s="83"/>
    </row>
    <row r="274" spans="1:20">
      <c r="A274" s="298"/>
      <c r="B274" s="37">
        <v>1</v>
      </c>
      <c r="C274" s="79" t="s">
        <v>115</v>
      </c>
      <c r="D274" s="70"/>
      <c r="E274" s="68">
        <f>SUM(E275:E276)</f>
        <v>230</v>
      </c>
      <c r="F274" s="68">
        <f>SUM(F275:F276)</f>
        <v>109</v>
      </c>
      <c r="G274" s="68">
        <f>SUM(G275:G276)</f>
        <v>121</v>
      </c>
      <c r="H274" s="185"/>
      <c r="I274" s="72" t="s">
        <v>115</v>
      </c>
      <c r="J274" s="73">
        <v>112</v>
      </c>
      <c r="K274" s="73">
        <v>224</v>
      </c>
      <c r="L274" s="73">
        <v>224</v>
      </c>
      <c r="M274" s="152">
        <f>L274/E274</f>
        <v>0.97391304347826091</v>
      </c>
      <c r="N274" s="147"/>
      <c r="O274" s="79" t="s">
        <v>115</v>
      </c>
      <c r="P274" s="68">
        <f>SUM(P275:P276)</f>
        <v>224</v>
      </c>
      <c r="Q274" s="83">
        <f>ROUND(E274*M274,0)</f>
        <v>224</v>
      </c>
      <c r="R274" s="168" t="b">
        <f>P274=Q274</f>
        <v>1</v>
      </c>
      <c r="T274" s="168" t="b">
        <f>L274=Q274</f>
        <v>1</v>
      </c>
    </row>
    <row r="275" spans="1:20">
      <c r="A275" s="298"/>
      <c r="B275" s="77">
        <v>2</v>
      </c>
      <c r="C275" s="59" t="s">
        <v>427</v>
      </c>
      <c r="D275" s="109">
        <v>52</v>
      </c>
      <c r="E275" s="171">
        <f t="shared" si="12"/>
        <v>106</v>
      </c>
      <c r="F275" s="109">
        <v>50</v>
      </c>
      <c r="G275" s="109">
        <v>56</v>
      </c>
      <c r="H275" s="110"/>
      <c r="I275" s="70"/>
      <c r="J275" s="70"/>
      <c r="K275" s="70"/>
      <c r="L275" s="70"/>
      <c r="M275" s="154">
        <f>M274</f>
        <v>0.97391304347826091</v>
      </c>
      <c r="O275" s="59" t="s">
        <v>427</v>
      </c>
      <c r="P275" s="171">
        <f>ROUND(E275*M275,0)</f>
        <v>103</v>
      </c>
      <c r="Q275" s="83"/>
    </row>
    <row r="276" spans="1:20">
      <c r="A276" s="298"/>
      <c r="B276" s="77">
        <v>2</v>
      </c>
      <c r="C276" s="59" t="s">
        <v>428</v>
      </c>
      <c r="D276" s="109">
        <v>64</v>
      </c>
      <c r="E276" s="171">
        <f t="shared" si="12"/>
        <v>124</v>
      </c>
      <c r="F276" s="109">
        <v>59</v>
      </c>
      <c r="G276" s="109">
        <v>65</v>
      </c>
      <c r="H276" s="110"/>
      <c r="I276" s="70"/>
      <c r="J276" s="70"/>
      <c r="K276" s="70"/>
      <c r="L276" s="70"/>
      <c r="M276" s="154">
        <f>M275</f>
        <v>0.97391304347826091</v>
      </c>
      <c r="O276" s="59" t="s">
        <v>428</v>
      </c>
      <c r="P276" s="171">
        <f>ROUND(E276*M276,0)</f>
        <v>121</v>
      </c>
      <c r="Q276" s="83"/>
    </row>
    <row r="277" spans="1:20">
      <c r="A277" s="298"/>
      <c r="B277" s="37">
        <v>1</v>
      </c>
      <c r="C277" s="79" t="s">
        <v>116</v>
      </c>
      <c r="D277" s="70"/>
      <c r="E277" s="68">
        <f>SUM(E278:E279)</f>
        <v>156</v>
      </c>
      <c r="F277" s="68">
        <f>SUM(F278:F279)</f>
        <v>71</v>
      </c>
      <c r="G277" s="68">
        <f>SUM(G278:G279)</f>
        <v>85</v>
      </c>
      <c r="H277" s="185"/>
      <c r="I277" s="72" t="s">
        <v>116</v>
      </c>
      <c r="J277" s="73">
        <v>90</v>
      </c>
      <c r="K277" s="73">
        <v>156</v>
      </c>
      <c r="L277" s="73">
        <v>156</v>
      </c>
      <c r="M277" s="152">
        <f>L277/E277</f>
        <v>1</v>
      </c>
      <c r="N277" s="147"/>
      <c r="O277" s="79" t="s">
        <v>116</v>
      </c>
      <c r="P277" s="68">
        <f>SUM(P278:P279)</f>
        <v>156</v>
      </c>
      <c r="Q277" s="83">
        <f>ROUND(E277*M277,0)</f>
        <v>156</v>
      </c>
      <c r="R277" s="168" t="b">
        <f>P277=Q277</f>
        <v>1</v>
      </c>
      <c r="T277" s="168" t="b">
        <f>L277=Q277</f>
        <v>1</v>
      </c>
    </row>
    <row r="278" spans="1:20">
      <c r="A278" s="298"/>
      <c r="B278" s="77">
        <v>2</v>
      </c>
      <c r="C278" s="59" t="s">
        <v>429</v>
      </c>
      <c r="D278" s="109">
        <v>64</v>
      </c>
      <c r="E278" s="171">
        <f t="shared" si="12"/>
        <v>106</v>
      </c>
      <c r="F278" s="109">
        <v>49</v>
      </c>
      <c r="G278" s="109">
        <v>57</v>
      </c>
      <c r="H278" s="110"/>
      <c r="I278" s="70"/>
      <c r="J278" s="70"/>
      <c r="K278" s="70"/>
      <c r="L278" s="70"/>
      <c r="M278" s="154">
        <f>M277</f>
        <v>1</v>
      </c>
      <c r="O278" s="59" t="s">
        <v>429</v>
      </c>
      <c r="P278" s="171">
        <f>ROUND(E278*M278,0)</f>
        <v>106</v>
      </c>
      <c r="Q278" s="83"/>
    </row>
    <row r="279" spans="1:20">
      <c r="A279" s="298"/>
      <c r="B279" s="77">
        <v>2</v>
      </c>
      <c r="C279" s="59" t="s">
        <v>430</v>
      </c>
      <c r="D279" s="109">
        <v>28</v>
      </c>
      <c r="E279" s="171">
        <f t="shared" si="12"/>
        <v>50</v>
      </c>
      <c r="F279" s="109">
        <v>22</v>
      </c>
      <c r="G279" s="109">
        <v>28</v>
      </c>
      <c r="H279" s="110"/>
      <c r="I279" s="70"/>
      <c r="J279" s="70"/>
      <c r="K279" s="70"/>
      <c r="L279" s="70"/>
      <c r="M279" s="154">
        <f>M278</f>
        <v>1</v>
      </c>
      <c r="O279" s="59" t="s">
        <v>430</v>
      </c>
      <c r="P279" s="171">
        <f>ROUND(E279*M279,0)</f>
        <v>50</v>
      </c>
      <c r="Q279" s="83"/>
    </row>
    <row r="280" spans="1:20">
      <c r="A280" s="298"/>
      <c r="B280" s="37">
        <v>1</v>
      </c>
      <c r="C280" s="79" t="s">
        <v>117</v>
      </c>
      <c r="D280" s="70"/>
      <c r="E280" s="68">
        <f>SUM(E281:E282)</f>
        <v>157</v>
      </c>
      <c r="F280" s="68">
        <f>SUM(F281:F282)</f>
        <v>78</v>
      </c>
      <c r="G280" s="68">
        <f>SUM(G281:G282)</f>
        <v>79</v>
      </c>
      <c r="H280" s="185"/>
      <c r="I280" s="72" t="s">
        <v>117</v>
      </c>
      <c r="J280" s="73">
        <v>84</v>
      </c>
      <c r="K280" s="73">
        <v>160</v>
      </c>
      <c r="L280" s="73">
        <v>160</v>
      </c>
      <c r="M280" s="152">
        <f>L280/E280</f>
        <v>1.0191082802547771</v>
      </c>
      <c r="N280" s="147"/>
      <c r="O280" s="79" t="s">
        <v>117</v>
      </c>
      <c r="P280" s="68">
        <f>SUM(P281:P282)</f>
        <v>160</v>
      </c>
      <c r="Q280" s="83">
        <f>ROUND(E280*M280,0)</f>
        <v>160</v>
      </c>
      <c r="R280" s="168" t="b">
        <f>P280=Q280</f>
        <v>1</v>
      </c>
      <c r="T280" s="168" t="b">
        <f>L280=Q280</f>
        <v>1</v>
      </c>
    </row>
    <row r="281" spans="1:20">
      <c r="A281" s="298"/>
      <c r="B281" s="77">
        <v>2</v>
      </c>
      <c r="C281" s="59" t="s">
        <v>431</v>
      </c>
      <c r="D281" s="109">
        <v>58</v>
      </c>
      <c r="E281" s="171">
        <f t="shared" si="12"/>
        <v>111</v>
      </c>
      <c r="F281" s="109">
        <v>54</v>
      </c>
      <c r="G281" s="109">
        <v>57</v>
      </c>
      <c r="H281" s="110"/>
      <c r="I281" s="70"/>
      <c r="J281" s="70"/>
      <c r="K281" s="70"/>
      <c r="L281" s="70"/>
      <c r="M281" s="154">
        <f>M280</f>
        <v>1.0191082802547771</v>
      </c>
      <c r="O281" s="59" t="s">
        <v>431</v>
      </c>
      <c r="P281" s="171">
        <f>ROUND(E281*M281,0)</f>
        <v>113</v>
      </c>
      <c r="Q281" s="83"/>
    </row>
    <row r="282" spans="1:20">
      <c r="A282" s="298"/>
      <c r="B282" s="77">
        <v>2</v>
      </c>
      <c r="C282" s="59" t="s">
        <v>432</v>
      </c>
      <c r="D282" s="109">
        <v>27</v>
      </c>
      <c r="E282" s="171">
        <f t="shared" si="12"/>
        <v>46</v>
      </c>
      <c r="F282" s="109">
        <v>24</v>
      </c>
      <c r="G282" s="109">
        <v>22</v>
      </c>
      <c r="H282" s="110"/>
      <c r="I282" s="70"/>
      <c r="J282" s="70"/>
      <c r="K282" s="70"/>
      <c r="L282" s="70"/>
      <c r="M282" s="154">
        <f>M281</f>
        <v>1.0191082802547771</v>
      </c>
      <c r="O282" s="59" t="s">
        <v>432</v>
      </c>
      <c r="P282" s="171">
        <f>ROUND(E282*M282,0)</f>
        <v>47</v>
      </c>
      <c r="Q282" s="83"/>
    </row>
    <row r="283" spans="1:20">
      <c r="A283" s="298"/>
      <c r="B283" s="37">
        <v>1</v>
      </c>
      <c r="C283" s="79" t="s">
        <v>118</v>
      </c>
      <c r="D283" s="70"/>
      <c r="E283" s="68">
        <f>SUM(E284:E285)</f>
        <v>154</v>
      </c>
      <c r="F283" s="68">
        <f>SUM(F284:F285)</f>
        <v>78</v>
      </c>
      <c r="G283" s="68">
        <f>SUM(G284:G285)</f>
        <v>76</v>
      </c>
      <c r="H283" s="185"/>
      <c r="I283" s="72" t="s">
        <v>118</v>
      </c>
      <c r="J283" s="73">
        <v>80</v>
      </c>
      <c r="K283" s="73">
        <v>148</v>
      </c>
      <c r="L283" s="73">
        <v>148</v>
      </c>
      <c r="M283" s="152">
        <f>L283/E283</f>
        <v>0.96103896103896103</v>
      </c>
      <c r="N283" s="147"/>
      <c r="O283" s="79" t="s">
        <v>118</v>
      </c>
      <c r="P283" s="68">
        <f>SUM(P284:P285)</f>
        <v>148</v>
      </c>
      <c r="Q283" s="83">
        <f>ROUND(E283*M283,0)</f>
        <v>148</v>
      </c>
      <c r="R283" s="168" t="b">
        <f>P283=Q283</f>
        <v>1</v>
      </c>
      <c r="T283" s="168" t="b">
        <f>L283=Q283</f>
        <v>1</v>
      </c>
    </row>
    <row r="284" spans="1:20">
      <c r="A284" s="298"/>
      <c r="B284" s="77">
        <v>2</v>
      </c>
      <c r="C284" s="59" t="s">
        <v>433</v>
      </c>
      <c r="D284" s="109">
        <v>57</v>
      </c>
      <c r="E284" s="171">
        <f t="shared" si="12"/>
        <v>114</v>
      </c>
      <c r="F284" s="109">
        <v>60</v>
      </c>
      <c r="G284" s="109">
        <v>54</v>
      </c>
      <c r="H284" s="110"/>
      <c r="I284" s="70"/>
      <c r="J284" s="70"/>
      <c r="K284" s="70"/>
      <c r="L284" s="70"/>
      <c r="M284" s="154">
        <f>M283</f>
        <v>0.96103896103896103</v>
      </c>
      <c r="O284" s="59" t="s">
        <v>433</v>
      </c>
      <c r="P284" s="171">
        <f>ROUND(E284*M284,0)</f>
        <v>110</v>
      </c>
      <c r="Q284" s="83"/>
    </row>
    <row r="285" spans="1:20">
      <c r="A285" s="298"/>
      <c r="B285" s="77">
        <v>2</v>
      </c>
      <c r="C285" s="59" t="s">
        <v>434</v>
      </c>
      <c r="D285" s="109">
        <v>21</v>
      </c>
      <c r="E285" s="171">
        <f t="shared" si="12"/>
        <v>40</v>
      </c>
      <c r="F285" s="109">
        <v>18</v>
      </c>
      <c r="G285" s="109">
        <v>22</v>
      </c>
      <c r="H285" s="110"/>
      <c r="I285" s="70"/>
      <c r="J285" s="70"/>
      <c r="K285" s="70"/>
      <c r="L285" s="70"/>
      <c r="M285" s="154">
        <f t="shared" ref="M285:M294" si="13">M284</f>
        <v>0.96103896103896103</v>
      </c>
      <c r="O285" s="59" t="s">
        <v>434</v>
      </c>
      <c r="P285" s="171">
        <f>ROUND(E285*M285,0)</f>
        <v>38</v>
      </c>
      <c r="Q285" s="83"/>
    </row>
    <row r="286" spans="1:20">
      <c r="A286" s="298"/>
      <c r="B286" s="37">
        <v>1</v>
      </c>
      <c r="C286" s="79" t="s">
        <v>119</v>
      </c>
      <c r="D286" s="70"/>
      <c r="E286" s="68">
        <f>SUM(E287:E289)</f>
        <v>265</v>
      </c>
      <c r="F286" s="68">
        <f>SUM(F287:F289)</f>
        <v>125</v>
      </c>
      <c r="G286" s="68">
        <f>SUM(G287:G289)</f>
        <v>140</v>
      </c>
      <c r="H286" s="185"/>
      <c r="I286" s="72" t="s">
        <v>119</v>
      </c>
      <c r="J286" s="73">
        <v>139</v>
      </c>
      <c r="K286" s="73">
        <v>281</v>
      </c>
      <c r="L286" s="73">
        <v>281</v>
      </c>
      <c r="M286" s="152">
        <f>L286/E286</f>
        <v>1.060377358490566</v>
      </c>
      <c r="N286" s="147"/>
      <c r="O286" s="79" t="s">
        <v>119</v>
      </c>
      <c r="P286" s="68">
        <f>SUM(P287:P289)</f>
        <v>281</v>
      </c>
      <c r="Q286" s="83">
        <f>ROUND(E286*M286,0)</f>
        <v>281</v>
      </c>
      <c r="R286" s="168" t="b">
        <f>P286=Q286</f>
        <v>1</v>
      </c>
      <c r="T286" s="168" t="b">
        <f>L286=Q286</f>
        <v>1</v>
      </c>
    </row>
    <row r="287" spans="1:20">
      <c r="A287" s="298"/>
      <c r="B287" s="77">
        <v>2</v>
      </c>
      <c r="C287" s="59" t="s">
        <v>435</v>
      </c>
      <c r="D287" s="109">
        <v>73</v>
      </c>
      <c r="E287" s="171">
        <f t="shared" si="12"/>
        <v>135</v>
      </c>
      <c r="F287" s="109">
        <v>59</v>
      </c>
      <c r="G287" s="109">
        <v>76</v>
      </c>
      <c r="H287" s="110"/>
      <c r="I287" s="70"/>
      <c r="J287" s="70"/>
      <c r="K287" s="70"/>
      <c r="L287" s="70"/>
      <c r="M287" s="154">
        <f t="shared" si="13"/>
        <v>1.060377358490566</v>
      </c>
      <c r="O287" s="59" t="s">
        <v>435</v>
      </c>
      <c r="P287" s="171">
        <f>ROUND(E287*M287,0)</f>
        <v>143</v>
      </c>
      <c r="Q287" s="83"/>
    </row>
    <row r="288" spans="1:20">
      <c r="A288" s="298"/>
      <c r="B288" s="77">
        <v>2</v>
      </c>
      <c r="C288" s="59" t="s">
        <v>436</v>
      </c>
      <c r="D288" s="109">
        <v>23</v>
      </c>
      <c r="E288" s="171">
        <f t="shared" si="12"/>
        <v>51</v>
      </c>
      <c r="F288" s="109">
        <v>25</v>
      </c>
      <c r="G288" s="109">
        <v>26</v>
      </c>
      <c r="H288" s="110"/>
      <c r="I288" s="70"/>
      <c r="J288" s="70"/>
      <c r="K288" s="70"/>
      <c r="L288" s="70"/>
      <c r="M288" s="154">
        <f t="shared" si="13"/>
        <v>1.060377358490566</v>
      </c>
      <c r="O288" s="59" t="s">
        <v>436</v>
      </c>
      <c r="P288" s="171">
        <f>ROUND(E288*M288,0)</f>
        <v>54</v>
      </c>
      <c r="Q288" s="83"/>
    </row>
    <row r="289" spans="1:20">
      <c r="A289" s="298"/>
      <c r="B289" s="77">
        <v>2</v>
      </c>
      <c r="C289" s="59" t="s">
        <v>437</v>
      </c>
      <c r="D289" s="109">
        <v>37</v>
      </c>
      <c r="E289" s="171">
        <f t="shared" si="12"/>
        <v>79</v>
      </c>
      <c r="F289" s="109">
        <v>41</v>
      </c>
      <c r="G289" s="109">
        <v>38</v>
      </c>
      <c r="H289" s="110"/>
      <c r="I289" s="70"/>
      <c r="J289" s="70"/>
      <c r="K289" s="70"/>
      <c r="L289" s="70"/>
      <c r="M289" s="154">
        <f t="shared" si="13"/>
        <v>1.060377358490566</v>
      </c>
      <c r="O289" s="59" t="s">
        <v>437</v>
      </c>
      <c r="P289" s="171">
        <f>ROUND(E289*M289,0)</f>
        <v>84</v>
      </c>
      <c r="Q289" s="83"/>
    </row>
    <row r="290" spans="1:20" s="160" customFormat="1">
      <c r="A290" s="298"/>
      <c r="B290" s="172">
        <v>1</v>
      </c>
      <c r="C290" s="172" t="s">
        <v>2</v>
      </c>
      <c r="D290" s="177">
        <f>SUM(D245:D289)</f>
        <v>1637</v>
      </c>
      <c r="E290" s="158">
        <f t="shared" si="12"/>
        <v>3279</v>
      </c>
      <c r="F290" s="177">
        <f>SUM(F286,F283,F280,F277,F274,F271,F268,F265,F264,F261,F260,F259,F255,F252,F248,F245)</f>
        <v>1618</v>
      </c>
      <c r="G290" s="177">
        <f>SUM(G286,G283,G280,G277,G274,G271,G268,G265,G264,G261,G260,G259,G255,G252,G248,G245)</f>
        <v>1661</v>
      </c>
      <c r="H290" s="159"/>
      <c r="I290" s="188"/>
      <c r="J290" s="177">
        <f>SUM(J286,J283,J280,J277,J274,J271,J268,J265,J264,J261,J260,J259,J255,J252,J248,J245)</f>
        <v>1634</v>
      </c>
      <c r="K290" s="177">
        <f>SUM(K286,K283,K280,K277,K274,K271,K268,K265,K264,K261,K260,K259,K255,K252,K248,K245)</f>
        <v>3238</v>
      </c>
      <c r="L290" s="177">
        <f>SUM(L286,L283,L280,L277,L274,L271,L268,L265,L264,L261,L260,L259,L255,L252,L248,L245)</f>
        <v>3238</v>
      </c>
      <c r="M290" s="169">
        <f>L290/E290</f>
        <v>0.9874961878621531</v>
      </c>
      <c r="O290" s="172" t="s">
        <v>2</v>
      </c>
      <c r="P290" s="177">
        <f>SUM(P286,P283,P280,P277,P274,P271,P268,P265,P264,P261,P260,P259,P255,P252,P248,P245)</f>
        <v>3238</v>
      </c>
      <c r="Q290" s="161">
        <f>ROUND(E290*M290,0)</f>
        <v>3238</v>
      </c>
      <c r="R290" s="181" t="b">
        <f>P290=Q290</f>
        <v>1</v>
      </c>
    </row>
    <row r="291" spans="1:20">
      <c r="A291" s="298" t="s">
        <v>121</v>
      </c>
      <c r="B291" s="37">
        <v>1</v>
      </c>
      <c r="C291" s="79" t="s">
        <v>123</v>
      </c>
      <c r="D291" s="70"/>
      <c r="E291" s="68">
        <f>SUM(E292:E294)</f>
        <v>257</v>
      </c>
      <c r="F291" s="68">
        <f>SUM(F292:F294)</f>
        <v>131</v>
      </c>
      <c r="G291" s="68">
        <f>SUM(G292:G294)</f>
        <v>126</v>
      </c>
      <c r="H291" s="185"/>
      <c r="I291" s="72" t="s">
        <v>123</v>
      </c>
      <c r="J291" s="73">
        <v>132</v>
      </c>
      <c r="K291" s="73">
        <v>258</v>
      </c>
      <c r="L291" s="73">
        <v>258</v>
      </c>
      <c r="M291" s="152">
        <f>L291/E291</f>
        <v>1.0038910505836576</v>
      </c>
      <c r="N291" s="147"/>
      <c r="O291" s="79" t="s">
        <v>123</v>
      </c>
      <c r="P291" s="68">
        <f>SUM(P292:P294)</f>
        <v>258</v>
      </c>
      <c r="Q291" s="83">
        <f>ROUND(E291*M291,0)</f>
        <v>258</v>
      </c>
      <c r="R291" s="168" t="b">
        <f>P291=Q291</f>
        <v>1</v>
      </c>
      <c r="T291" s="168" t="b">
        <f>L291=Q291</f>
        <v>1</v>
      </c>
    </row>
    <row r="292" spans="1:20">
      <c r="A292" s="298"/>
      <c r="B292" s="77">
        <v>2</v>
      </c>
      <c r="C292" s="59" t="s">
        <v>438</v>
      </c>
      <c r="D292" s="109">
        <v>69</v>
      </c>
      <c r="E292" s="171">
        <f t="shared" si="12"/>
        <v>121</v>
      </c>
      <c r="F292" s="109">
        <v>61</v>
      </c>
      <c r="G292" s="109">
        <v>60</v>
      </c>
      <c r="H292" s="110"/>
      <c r="I292" s="70"/>
      <c r="J292" s="70"/>
      <c r="K292" s="70"/>
      <c r="L292" s="70"/>
      <c r="M292" s="154">
        <f t="shared" si="13"/>
        <v>1.0038910505836576</v>
      </c>
      <c r="O292" s="59" t="s">
        <v>438</v>
      </c>
      <c r="P292" s="171">
        <f>ROUNDUP(E292*M292,0)</f>
        <v>122</v>
      </c>
      <c r="Q292" s="83"/>
    </row>
    <row r="293" spans="1:20">
      <c r="A293" s="298"/>
      <c r="B293" s="77">
        <v>2</v>
      </c>
      <c r="C293" s="59" t="s">
        <v>439</v>
      </c>
      <c r="D293" s="109">
        <v>37</v>
      </c>
      <c r="E293" s="171">
        <f t="shared" si="12"/>
        <v>82</v>
      </c>
      <c r="F293" s="109">
        <v>41</v>
      </c>
      <c r="G293" s="109">
        <v>41</v>
      </c>
      <c r="H293" s="110"/>
      <c r="I293" s="70"/>
      <c r="J293" s="70"/>
      <c r="K293" s="70"/>
      <c r="L293" s="70"/>
      <c r="M293" s="154">
        <f t="shared" si="13"/>
        <v>1.0038910505836576</v>
      </c>
      <c r="O293" s="59" t="s">
        <v>439</v>
      </c>
      <c r="P293" s="171">
        <f>ROUND(E293*M293,0)</f>
        <v>82</v>
      </c>
      <c r="Q293" s="83"/>
    </row>
    <row r="294" spans="1:20">
      <c r="A294" s="298"/>
      <c r="B294" s="77">
        <v>2</v>
      </c>
      <c r="C294" s="59" t="s">
        <v>440</v>
      </c>
      <c r="D294" s="109">
        <v>26</v>
      </c>
      <c r="E294" s="171">
        <f t="shared" si="12"/>
        <v>54</v>
      </c>
      <c r="F294" s="109">
        <v>29</v>
      </c>
      <c r="G294" s="109">
        <v>25</v>
      </c>
      <c r="H294" s="110"/>
      <c r="I294" s="70"/>
      <c r="J294" s="70"/>
      <c r="K294" s="70"/>
      <c r="L294" s="70"/>
      <c r="M294" s="154">
        <f t="shared" si="13"/>
        <v>1.0038910505836576</v>
      </c>
      <c r="O294" s="59" t="s">
        <v>440</v>
      </c>
      <c r="P294" s="171">
        <f>ROUND(E294*M294,0)</f>
        <v>54</v>
      </c>
      <c r="Q294" s="83"/>
    </row>
    <row r="295" spans="1:20" s="167" customFormat="1">
      <c r="A295" s="298"/>
      <c r="B295" s="139">
        <v>1</v>
      </c>
      <c r="C295" s="55" t="s">
        <v>124</v>
      </c>
      <c r="D295" s="67">
        <v>71</v>
      </c>
      <c r="E295" s="138">
        <f t="shared" si="12"/>
        <v>130</v>
      </c>
      <c r="F295" s="67">
        <v>66</v>
      </c>
      <c r="G295" s="67">
        <v>64</v>
      </c>
      <c r="H295" s="111"/>
      <c r="I295" s="72" t="s">
        <v>124</v>
      </c>
      <c r="J295" s="73">
        <v>72</v>
      </c>
      <c r="K295" s="73">
        <v>132</v>
      </c>
      <c r="L295" s="73">
        <v>132</v>
      </c>
      <c r="M295" s="152">
        <f>L295/E295</f>
        <v>1.0153846153846153</v>
      </c>
      <c r="N295" s="147"/>
      <c r="O295" s="55" t="s">
        <v>124</v>
      </c>
      <c r="P295" s="138">
        <f>SUM(Q295:Q295)</f>
        <v>132</v>
      </c>
      <c r="Q295" s="83">
        <f>ROUND(E295*M295,0)</f>
        <v>132</v>
      </c>
      <c r="R295" s="168" t="b">
        <f>P295=Q295</f>
        <v>1</v>
      </c>
      <c r="T295" s="168" t="b">
        <f>L295=Q295</f>
        <v>1</v>
      </c>
    </row>
    <row r="296" spans="1:20">
      <c r="A296" s="298"/>
      <c r="B296" s="37">
        <v>1</v>
      </c>
      <c r="C296" s="79" t="s">
        <v>125</v>
      </c>
      <c r="D296" s="70"/>
      <c r="E296" s="68">
        <f>SUM(E297:E298)</f>
        <v>211</v>
      </c>
      <c r="F296" s="68">
        <f>SUM(F297:F298)</f>
        <v>102</v>
      </c>
      <c r="G296" s="68">
        <f>SUM(G297:G298)</f>
        <v>109</v>
      </c>
      <c r="H296" s="185"/>
      <c r="I296" s="72" t="s">
        <v>125</v>
      </c>
      <c r="J296" s="73">
        <v>111</v>
      </c>
      <c r="K296" s="73">
        <v>229</v>
      </c>
      <c r="L296" s="73">
        <v>229</v>
      </c>
      <c r="M296" s="152">
        <f>L296/E296</f>
        <v>1.0853080568720379</v>
      </c>
      <c r="N296" s="147"/>
      <c r="O296" s="79" t="s">
        <v>125</v>
      </c>
      <c r="P296" s="68">
        <f>SUM(P297:P298)</f>
        <v>229</v>
      </c>
      <c r="Q296" s="83">
        <f>ROUND(E296*M296,0)</f>
        <v>229</v>
      </c>
      <c r="R296" s="168" t="b">
        <f>P296=Q296</f>
        <v>1</v>
      </c>
      <c r="T296" s="168" t="b">
        <f>L296=Q296</f>
        <v>1</v>
      </c>
    </row>
    <row r="297" spans="1:20">
      <c r="A297" s="298"/>
      <c r="B297" s="77">
        <v>2</v>
      </c>
      <c r="C297" s="59" t="s">
        <v>315</v>
      </c>
      <c r="D297" s="109">
        <v>45</v>
      </c>
      <c r="E297" s="171">
        <f t="shared" si="12"/>
        <v>98</v>
      </c>
      <c r="F297" s="109">
        <v>48</v>
      </c>
      <c r="G297" s="109">
        <v>50</v>
      </c>
      <c r="H297" s="110"/>
      <c r="I297" s="70"/>
      <c r="J297" s="70"/>
      <c r="K297" s="70"/>
      <c r="L297" s="70"/>
      <c r="M297" s="154">
        <f t="shared" ref="M297:M307" si="14">M296</f>
        <v>1.0853080568720379</v>
      </c>
      <c r="O297" s="59" t="s">
        <v>315</v>
      </c>
      <c r="P297" s="171">
        <f>ROUND(E297*M297,0)</f>
        <v>106</v>
      </c>
      <c r="Q297" s="83"/>
    </row>
    <row r="298" spans="1:20">
      <c r="A298" s="298"/>
      <c r="B298" s="77">
        <v>2</v>
      </c>
      <c r="C298" s="59" t="s">
        <v>441</v>
      </c>
      <c r="D298" s="58">
        <v>58</v>
      </c>
      <c r="E298" s="171">
        <f t="shared" si="12"/>
        <v>113</v>
      </c>
      <c r="F298" s="58">
        <v>54</v>
      </c>
      <c r="G298" s="58">
        <v>59</v>
      </c>
      <c r="H298" s="61"/>
      <c r="I298" s="70"/>
      <c r="J298" s="70"/>
      <c r="K298" s="70"/>
      <c r="L298" s="70"/>
      <c r="M298" s="154">
        <f t="shared" si="14"/>
        <v>1.0853080568720379</v>
      </c>
      <c r="O298" s="59" t="s">
        <v>441</v>
      </c>
      <c r="P298" s="171">
        <f>ROUND(E298*M298,0)</f>
        <v>123</v>
      </c>
      <c r="Q298" s="83"/>
    </row>
    <row r="299" spans="1:20" s="167" customFormat="1">
      <c r="A299" s="298"/>
      <c r="B299" s="139">
        <v>1</v>
      </c>
      <c r="C299" s="55" t="s">
        <v>126</v>
      </c>
      <c r="D299" s="142">
        <v>92</v>
      </c>
      <c r="E299" s="138">
        <f t="shared" si="12"/>
        <v>205</v>
      </c>
      <c r="F299" s="142">
        <v>109</v>
      </c>
      <c r="G299" s="142">
        <v>96</v>
      </c>
      <c r="H299" s="112"/>
      <c r="I299" s="72" t="s">
        <v>126</v>
      </c>
      <c r="J299" s="73">
        <v>93</v>
      </c>
      <c r="K299" s="73">
        <v>202</v>
      </c>
      <c r="L299" s="73">
        <v>202</v>
      </c>
      <c r="M299" s="152">
        <f>L299/E299</f>
        <v>0.98536585365853657</v>
      </c>
      <c r="N299" s="147"/>
      <c r="O299" s="55" t="s">
        <v>126</v>
      </c>
      <c r="P299" s="138">
        <f>SUM(Q299:Q299)</f>
        <v>202</v>
      </c>
      <c r="Q299" s="83">
        <f>ROUND(E299*M299,0)</f>
        <v>202</v>
      </c>
      <c r="R299" s="168" t="b">
        <f>P299=Q299</f>
        <v>1</v>
      </c>
      <c r="T299" s="168" t="b">
        <f>L299=Q299</f>
        <v>1</v>
      </c>
    </row>
    <row r="300" spans="1:20">
      <c r="A300" s="298"/>
      <c r="B300" s="37">
        <v>1</v>
      </c>
      <c r="C300" s="79" t="s">
        <v>127</v>
      </c>
      <c r="D300" s="70"/>
      <c r="E300" s="68">
        <f>SUM(E301:E302)</f>
        <v>331</v>
      </c>
      <c r="F300" s="68">
        <f>SUM(F301:F302)</f>
        <v>163</v>
      </c>
      <c r="G300" s="68">
        <f>SUM(G301:G302)</f>
        <v>168</v>
      </c>
      <c r="H300" s="185"/>
      <c r="I300" s="72" t="s">
        <v>127</v>
      </c>
      <c r="J300" s="73">
        <v>214</v>
      </c>
      <c r="K300" s="73">
        <v>342</v>
      </c>
      <c r="L300" s="73">
        <v>342</v>
      </c>
      <c r="M300" s="152">
        <f>L300/E300</f>
        <v>1.0332326283987916</v>
      </c>
      <c r="N300" s="147"/>
      <c r="O300" s="79" t="s">
        <v>127</v>
      </c>
      <c r="P300" s="68">
        <f>SUM(P301:P302)</f>
        <v>342</v>
      </c>
      <c r="Q300" s="83">
        <f>ROUND(E300*M300,0)</f>
        <v>342</v>
      </c>
      <c r="R300" s="168" t="b">
        <f>P300=Q300</f>
        <v>1</v>
      </c>
      <c r="T300" s="168" t="b">
        <f>L300=Q300</f>
        <v>1</v>
      </c>
    </row>
    <row r="301" spans="1:20">
      <c r="A301" s="298"/>
      <c r="B301" s="77">
        <v>2</v>
      </c>
      <c r="C301" s="59" t="s">
        <v>442</v>
      </c>
      <c r="D301" s="113">
        <v>141</v>
      </c>
      <c r="E301" s="171">
        <f t="shared" si="12"/>
        <v>216</v>
      </c>
      <c r="F301" s="113">
        <v>105</v>
      </c>
      <c r="G301" s="113">
        <v>111</v>
      </c>
      <c r="H301" s="114"/>
      <c r="I301" s="70"/>
      <c r="J301" s="70"/>
      <c r="K301" s="70"/>
      <c r="L301" s="70"/>
      <c r="M301" s="154">
        <f t="shared" si="14"/>
        <v>1.0332326283987916</v>
      </c>
      <c r="O301" s="59" t="s">
        <v>442</v>
      </c>
      <c r="P301" s="171">
        <f>ROUND(E301*M301,0)</f>
        <v>223</v>
      </c>
      <c r="Q301" s="83"/>
    </row>
    <row r="302" spans="1:20">
      <c r="A302" s="298"/>
      <c r="B302" s="77">
        <v>2</v>
      </c>
      <c r="C302" s="59" t="s">
        <v>443</v>
      </c>
      <c r="D302" s="113">
        <v>53</v>
      </c>
      <c r="E302" s="171">
        <f t="shared" si="12"/>
        <v>115</v>
      </c>
      <c r="F302" s="113">
        <v>58</v>
      </c>
      <c r="G302" s="113">
        <v>57</v>
      </c>
      <c r="H302" s="114"/>
      <c r="I302" s="70"/>
      <c r="J302" s="70"/>
      <c r="K302" s="70"/>
      <c r="L302" s="70"/>
      <c r="M302" s="154">
        <f t="shared" si="14"/>
        <v>1.0332326283987916</v>
      </c>
      <c r="O302" s="59" t="s">
        <v>443</v>
      </c>
      <c r="P302" s="171">
        <f>ROUND(E302*M302,0)</f>
        <v>119</v>
      </c>
      <c r="Q302" s="83"/>
    </row>
    <row r="303" spans="1:20">
      <c r="A303" s="298"/>
      <c r="B303" s="37">
        <v>1</v>
      </c>
      <c r="C303" s="79" t="s">
        <v>128</v>
      </c>
      <c r="D303" s="70"/>
      <c r="E303" s="68">
        <f>SUM(E304:E307)</f>
        <v>263</v>
      </c>
      <c r="F303" s="68">
        <f>SUM(F304:F307)</f>
        <v>132</v>
      </c>
      <c r="G303" s="68">
        <f>SUM(G304:G307)</f>
        <v>131</v>
      </c>
      <c r="H303" s="185"/>
      <c r="I303" s="72" t="s">
        <v>128</v>
      </c>
      <c r="J303" s="73">
        <v>134</v>
      </c>
      <c r="K303" s="73">
        <v>262</v>
      </c>
      <c r="L303" s="73">
        <v>262</v>
      </c>
      <c r="M303" s="152">
        <f>L303/E303</f>
        <v>0.99619771863117867</v>
      </c>
      <c r="N303" s="147"/>
      <c r="O303" s="79" t="s">
        <v>128</v>
      </c>
      <c r="P303" s="68">
        <f>SUM(P304:P307)</f>
        <v>262</v>
      </c>
      <c r="Q303" s="83">
        <f>ROUND(E303*M303,0)</f>
        <v>262</v>
      </c>
      <c r="R303" s="168" t="b">
        <f>P303=Q303</f>
        <v>1</v>
      </c>
      <c r="T303" s="168" t="b">
        <f>L303=Q303</f>
        <v>1</v>
      </c>
    </row>
    <row r="304" spans="1:20">
      <c r="A304" s="298"/>
      <c r="B304" s="77">
        <v>2</v>
      </c>
      <c r="C304" s="59" t="s">
        <v>444</v>
      </c>
      <c r="D304" s="113">
        <v>33</v>
      </c>
      <c r="E304" s="171">
        <f t="shared" si="12"/>
        <v>71</v>
      </c>
      <c r="F304" s="113">
        <v>35</v>
      </c>
      <c r="G304" s="113">
        <v>36</v>
      </c>
      <c r="H304" s="114"/>
      <c r="I304" s="70"/>
      <c r="J304" s="70"/>
      <c r="K304" s="70"/>
      <c r="L304" s="70"/>
      <c r="M304" s="154">
        <f t="shared" si="14"/>
        <v>0.99619771863117867</v>
      </c>
      <c r="O304" s="59" t="s">
        <v>444</v>
      </c>
      <c r="P304" s="171">
        <f>ROUNDDOWN(E304*M304,0)</f>
        <v>70</v>
      </c>
      <c r="Q304" s="83"/>
    </row>
    <row r="305" spans="1:20">
      <c r="A305" s="298"/>
      <c r="B305" s="77">
        <v>2</v>
      </c>
      <c r="C305" s="59" t="s">
        <v>357</v>
      </c>
      <c r="D305" s="113">
        <v>22</v>
      </c>
      <c r="E305" s="171">
        <f t="shared" si="12"/>
        <v>49</v>
      </c>
      <c r="F305" s="113">
        <v>30</v>
      </c>
      <c r="G305" s="113">
        <v>19</v>
      </c>
      <c r="H305" s="114"/>
      <c r="I305" s="70"/>
      <c r="J305" s="70"/>
      <c r="K305" s="70"/>
      <c r="L305" s="70"/>
      <c r="M305" s="154">
        <f t="shared" si="14"/>
        <v>0.99619771863117867</v>
      </c>
      <c r="O305" s="59" t="s">
        <v>357</v>
      </c>
      <c r="P305" s="171">
        <f>ROUND(E305*M305,0)</f>
        <v>49</v>
      </c>
      <c r="Q305" s="83"/>
    </row>
    <row r="306" spans="1:20">
      <c r="A306" s="298"/>
      <c r="B306" s="77">
        <v>2</v>
      </c>
      <c r="C306" s="59" t="s">
        <v>445</v>
      </c>
      <c r="D306" s="113">
        <v>43</v>
      </c>
      <c r="E306" s="171">
        <f t="shared" si="12"/>
        <v>84</v>
      </c>
      <c r="F306" s="113">
        <v>38</v>
      </c>
      <c r="G306" s="113">
        <v>46</v>
      </c>
      <c r="H306" s="114"/>
      <c r="I306" s="70"/>
      <c r="J306" s="70"/>
      <c r="K306" s="70"/>
      <c r="L306" s="70"/>
      <c r="M306" s="154">
        <f t="shared" si="14"/>
        <v>0.99619771863117867</v>
      </c>
      <c r="O306" s="59" t="s">
        <v>445</v>
      </c>
      <c r="P306" s="171">
        <f>ROUND(E306*M306,0)</f>
        <v>84</v>
      </c>
      <c r="Q306" s="83"/>
    </row>
    <row r="307" spans="1:20">
      <c r="A307" s="298"/>
      <c r="B307" s="77">
        <v>2</v>
      </c>
      <c r="C307" s="59" t="s">
        <v>446</v>
      </c>
      <c r="D307" s="113">
        <v>33</v>
      </c>
      <c r="E307" s="171">
        <f t="shared" si="12"/>
        <v>59</v>
      </c>
      <c r="F307" s="113">
        <v>29</v>
      </c>
      <c r="G307" s="113">
        <v>30</v>
      </c>
      <c r="H307" s="114"/>
      <c r="I307" s="70"/>
      <c r="J307" s="70"/>
      <c r="K307" s="70"/>
      <c r="L307" s="70"/>
      <c r="M307" s="154">
        <f t="shared" si="14"/>
        <v>0.99619771863117867</v>
      </c>
      <c r="O307" s="59" t="s">
        <v>446</v>
      </c>
      <c r="P307" s="171">
        <f>ROUND(E307*M307,0)</f>
        <v>59</v>
      </c>
      <c r="Q307" s="83"/>
    </row>
    <row r="308" spans="1:20" s="167" customFormat="1">
      <c r="A308" s="298"/>
      <c r="B308" s="139">
        <v>1</v>
      </c>
      <c r="C308" s="55" t="s">
        <v>129</v>
      </c>
      <c r="D308" s="142">
        <v>80</v>
      </c>
      <c r="E308" s="138">
        <f t="shared" si="12"/>
        <v>185</v>
      </c>
      <c r="F308" s="142">
        <v>100</v>
      </c>
      <c r="G308" s="142">
        <v>85</v>
      </c>
      <c r="H308" s="112"/>
      <c r="I308" s="72" t="s">
        <v>129</v>
      </c>
      <c r="J308" s="73">
        <v>81</v>
      </c>
      <c r="K308" s="73">
        <v>182</v>
      </c>
      <c r="L308" s="73">
        <v>182</v>
      </c>
      <c r="M308" s="152">
        <f>L308/E308</f>
        <v>0.98378378378378384</v>
      </c>
      <c r="N308" s="147"/>
      <c r="O308" s="55" t="s">
        <v>129</v>
      </c>
      <c r="P308" s="138">
        <f>SUM(Q308:Q308)</f>
        <v>182</v>
      </c>
      <c r="Q308" s="83">
        <f>ROUND(E308*M308,0)</f>
        <v>182</v>
      </c>
      <c r="R308" s="168" t="b">
        <f>P308=Q308</f>
        <v>1</v>
      </c>
      <c r="T308" s="168" t="b">
        <f>L308=Q308</f>
        <v>1</v>
      </c>
    </row>
    <row r="309" spans="1:20">
      <c r="A309" s="298"/>
      <c r="B309" s="37">
        <v>1</v>
      </c>
      <c r="C309" s="79" t="s">
        <v>130</v>
      </c>
      <c r="D309" s="70"/>
      <c r="E309" s="68">
        <f>SUM(E310:E311)</f>
        <v>160</v>
      </c>
      <c r="F309" s="68">
        <f>SUM(F310:F311)</f>
        <v>79</v>
      </c>
      <c r="G309" s="68">
        <f>SUM(G310:G311)</f>
        <v>81</v>
      </c>
      <c r="H309" s="185"/>
      <c r="I309" s="72" t="s">
        <v>130</v>
      </c>
      <c r="J309" s="73">
        <v>69</v>
      </c>
      <c r="K309" s="73">
        <v>166</v>
      </c>
      <c r="L309" s="73">
        <v>166</v>
      </c>
      <c r="M309" s="152">
        <f>L309/E309</f>
        <v>1.0375000000000001</v>
      </c>
      <c r="N309" s="147"/>
      <c r="O309" s="79" t="s">
        <v>130</v>
      </c>
      <c r="P309" s="68">
        <f>SUM(P310:P311)</f>
        <v>166</v>
      </c>
      <c r="Q309" s="83">
        <f>ROUND(E309*M309,0)</f>
        <v>166</v>
      </c>
      <c r="R309" s="168" t="b">
        <f>P309=Q309</f>
        <v>1</v>
      </c>
      <c r="T309" s="168" t="b">
        <f>L309=Q309</f>
        <v>1</v>
      </c>
    </row>
    <row r="310" spans="1:20">
      <c r="A310" s="298"/>
      <c r="B310" s="77">
        <v>2</v>
      </c>
      <c r="C310" s="59" t="s">
        <v>447</v>
      </c>
      <c r="D310" s="115">
        <v>26</v>
      </c>
      <c r="E310" s="171">
        <f t="shared" si="12"/>
        <v>61</v>
      </c>
      <c r="F310" s="115">
        <v>30</v>
      </c>
      <c r="G310" s="115">
        <v>31</v>
      </c>
      <c r="H310" s="116"/>
      <c r="I310" s="70"/>
      <c r="J310" s="70"/>
      <c r="K310" s="70"/>
      <c r="L310" s="70"/>
      <c r="M310" s="154">
        <f>M309</f>
        <v>1.0375000000000001</v>
      </c>
      <c r="O310" s="59" t="s">
        <v>447</v>
      </c>
      <c r="P310" s="171">
        <f>ROUND(E310*M310,0)</f>
        <v>63</v>
      </c>
      <c r="Q310" s="83"/>
    </row>
    <row r="311" spans="1:20">
      <c r="A311" s="298"/>
      <c r="B311" s="77">
        <v>2</v>
      </c>
      <c r="C311" s="59" t="s">
        <v>448</v>
      </c>
      <c r="D311" s="115">
        <v>39</v>
      </c>
      <c r="E311" s="171">
        <f t="shared" si="12"/>
        <v>99</v>
      </c>
      <c r="F311" s="115">
        <v>49</v>
      </c>
      <c r="G311" s="115">
        <v>50</v>
      </c>
      <c r="H311" s="116"/>
      <c r="I311" s="70"/>
      <c r="J311" s="70"/>
      <c r="K311" s="70"/>
      <c r="L311" s="70"/>
      <c r="M311" s="154">
        <f>M310</f>
        <v>1.0375000000000001</v>
      </c>
      <c r="O311" s="59" t="s">
        <v>448</v>
      </c>
      <c r="P311" s="171">
        <f>ROUND(E311*M311,0)</f>
        <v>103</v>
      </c>
      <c r="Q311" s="83"/>
    </row>
    <row r="312" spans="1:20">
      <c r="A312" s="298"/>
      <c r="B312" s="37">
        <v>1</v>
      </c>
      <c r="C312" s="79" t="s">
        <v>131</v>
      </c>
      <c r="D312" s="70"/>
      <c r="E312" s="68">
        <f>SUM(E313:E314)</f>
        <v>161</v>
      </c>
      <c r="F312" s="68">
        <f>SUM(F313:F314)</f>
        <v>88</v>
      </c>
      <c r="G312" s="68">
        <f>SUM(G313:G314)</f>
        <v>73</v>
      </c>
      <c r="H312" s="185"/>
      <c r="I312" s="72" t="s">
        <v>131</v>
      </c>
      <c r="J312" s="73">
        <v>79</v>
      </c>
      <c r="K312" s="73">
        <v>168</v>
      </c>
      <c r="L312" s="73">
        <v>168</v>
      </c>
      <c r="M312" s="152">
        <f>L312/E312</f>
        <v>1.0434782608695652</v>
      </c>
      <c r="N312" s="147"/>
      <c r="O312" s="79" t="s">
        <v>131</v>
      </c>
      <c r="P312" s="68">
        <f>SUM(P313:P314)</f>
        <v>168</v>
      </c>
      <c r="Q312" s="83">
        <f>ROUND(E312*M312,0)</f>
        <v>168</v>
      </c>
      <c r="R312" s="168" t="b">
        <f>P312=Q312</f>
        <v>1</v>
      </c>
      <c r="T312" s="168" t="b">
        <f>L312=Q312</f>
        <v>1</v>
      </c>
    </row>
    <row r="313" spans="1:20">
      <c r="A313" s="298"/>
      <c r="B313" s="77">
        <v>2</v>
      </c>
      <c r="C313" s="59" t="s">
        <v>449</v>
      </c>
      <c r="D313" s="115">
        <v>36</v>
      </c>
      <c r="E313" s="171">
        <f t="shared" si="12"/>
        <v>76</v>
      </c>
      <c r="F313" s="115">
        <v>41</v>
      </c>
      <c r="G313" s="115">
        <v>35</v>
      </c>
      <c r="H313" s="116"/>
      <c r="I313" s="70"/>
      <c r="J313" s="70"/>
      <c r="K313" s="70"/>
      <c r="L313" s="70"/>
      <c r="M313" s="154">
        <f>M312</f>
        <v>1.0434782608695652</v>
      </c>
      <c r="O313" s="59" t="s">
        <v>449</v>
      </c>
      <c r="P313" s="171">
        <f>ROUND(E313*M313,0)</f>
        <v>79</v>
      </c>
      <c r="Q313" s="83"/>
    </row>
    <row r="314" spans="1:20">
      <c r="A314" s="298"/>
      <c r="B314" s="77">
        <v>2</v>
      </c>
      <c r="C314" s="59" t="s">
        <v>450</v>
      </c>
      <c r="D314" s="115">
        <v>41</v>
      </c>
      <c r="E314" s="171">
        <f t="shared" si="12"/>
        <v>85</v>
      </c>
      <c r="F314" s="115">
        <v>47</v>
      </c>
      <c r="G314" s="115">
        <v>38</v>
      </c>
      <c r="H314" s="116"/>
      <c r="I314" s="70"/>
      <c r="J314" s="70"/>
      <c r="K314" s="70"/>
      <c r="L314" s="70"/>
      <c r="M314" s="154">
        <f>M313</f>
        <v>1.0434782608695652</v>
      </c>
      <c r="O314" s="59" t="s">
        <v>450</v>
      </c>
      <c r="P314" s="171">
        <f>ROUND(E314*M314,0)</f>
        <v>89</v>
      </c>
      <c r="Q314" s="83"/>
    </row>
    <row r="315" spans="1:20">
      <c r="A315" s="298"/>
      <c r="B315" s="37">
        <v>1</v>
      </c>
      <c r="C315" s="79" t="s">
        <v>132</v>
      </c>
      <c r="D315" s="70"/>
      <c r="E315" s="68">
        <f>SUM(E316:E319)</f>
        <v>288</v>
      </c>
      <c r="F315" s="68">
        <f>SUM(F316:F319)</f>
        <v>144</v>
      </c>
      <c r="G315" s="68">
        <f>SUM(G316:G319)</f>
        <v>144</v>
      </c>
      <c r="H315" s="185"/>
      <c r="I315" s="72" t="s">
        <v>132</v>
      </c>
      <c r="J315" s="73">
        <v>137</v>
      </c>
      <c r="K315" s="73">
        <v>289</v>
      </c>
      <c r="L315" s="73">
        <v>289</v>
      </c>
      <c r="M315" s="152">
        <f>L315/E315</f>
        <v>1.0034722222222223</v>
      </c>
      <c r="N315" s="147"/>
      <c r="O315" s="79" t="s">
        <v>132</v>
      </c>
      <c r="P315" s="68">
        <f>SUM(P316:P319)</f>
        <v>289</v>
      </c>
      <c r="Q315" s="83">
        <f>ROUND(E315*M315,0)</f>
        <v>289</v>
      </c>
      <c r="R315" s="168" t="b">
        <f>P315=Q315</f>
        <v>1</v>
      </c>
      <c r="T315" s="168" t="b">
        <f>L315=Q315</f>
        <v>1</v>
      </c>
    </row>
    <row r="316" spans="1:20">
      <c r="A316" s="298"/>
      <c r="B316" s="77">
        <v>2</v>
      </c>
      <c r="C316" s="59" t="s">
        <v>451</v>
      </c>
      <c r="D316" s="115">
        <v>38</v>
      </c>
      <c r="E316" s="171">
        <f t="shared" si="12"/>
        <v>81</v>
      </c>
      <c r="F316" s="115">
        <v>39</v>
      </c>
      <c r="G316" s="115">
        <v>42</v>
      </c>
      <c r="H316" s="116"/>
      <c r="I316" s="70"/>
      <c r="J316" s="70"/>
      <c r="K316" s="70"/>
      <c r="L316" s="70"/>
      <c r="M316" s="154">
        <f t="shared" ref="M316:M383" si="15">M315</f>
        <v>1.0034722222222223</v>
      </c>
      <c r="O316" s="59" t="s">
        <v>451</v>
      </c>
      <c r="P316" s="171">
        <f>ROUNDUP(E316*M316,0)</f>
        <v>82</v>
      </c>
      <c r="Q316" s="83"/>
    </row>
    <row r="317" spans="1:20">
      <c r="A317" s="298"/>
      <c r="B317" s="77">
        <v>2</v>
      </c>
      <c r="C317" s="59" t="s">
        <v>452</v>
      </c>
      <c r="D317" s="115">
        <v>35</v>
      </c>
      <c r="E317" s="171">
        <f t="shared" si="12"/>
        <v>76</v>
      </c>
      <c r="F317" s="115">
        <v>43</v>
      </c>
      <c r="G317" s="115">
        <v>33</v>
      </c>
      <c r="H317" s="116"/>
      <c r="I317" s="70"/>
      <c r="J317" s="70"/>
      <c r="K317" s="70"/>
      <c r="L317" s="70"/>
      <c r="M317" s="154">
        <f t="shared" si="15"/>
        <v>1.0034722222222223</v>
      </c>
      <c r="O317" s="59" t="s">
        <v>452</v>
      </c>
      <c r="P317" s="171">
        <f>ROUND(E317*M317,0)</f>
        <v>76</v>
      </c>
      <c r="Q317" s="83"/>
    </row>
    <row r="318" spans="1:20">
      <c r="A318" s="298"/>
      <c r="B318" s="77">
        <v>2</v>
      </c>
      <c r="C318" s="59" t="s">
        <v>453</v>
      </c>
      <c r="D318" s="115">
        <v>28</v>
      </c>
      <c r="E318" s="171">
        <f t="shared" si="12"/>
        <v>58</v>
      </c>
      <c r="F318" s="115">
        <v>27</v>
      </c>
      <c r="G318" s="115">
        <v>31</v>
      </c>
      <c r="H318" s="116"/>
      <c r="I318" s="70"/>
      <c r="J318" s="70"/>
      <c r="K318" s="70"/>
      <c r="L318" s="70"/>
      <c r="M318" s="154">
        <f t="shared" si="15"/>
        <v>1.0034722222222223</v>
      </c>
      <c r="O318" s="59" t="s">
        <v>453</v>
      </c>
      <c r="P318" s="171">
        <f>ROUND(E318*M318,0)</f>
        <v>58</v>
      </c>
      <c r="Q318" s="83"/>
    </row>
    <row r="319" spans="1:20">
      <c r="A319" s="298"/>
      <c r="B319" s="77">
        <v>2</v>
      </c>
      <c r="C319" s="59" t="s">
        <v>454</v>
      </c>
      <c r="D319" s="115">
        <v>36</v>
      </c>
      <c r="E319" s="171">
        <f t="shared" si="12"/>
        <v>73</v>
      </c>
      <c r="F319" s="115">
        <v>35</v>
      </c>
      <c r="G319" s="115">
        <v>38</v>
      </c>
      <c r="H319" s="116"/>
      <c r="I319" s="70"/>
      <c r="J319" s="70"/>
      <c r="K319" s="70"/>
      <c r="L319" s="70"/>
      <c r="M319" s="154">
        <f t="shared" si="15"/>
        <v>1.0034722222222223</v>
      </c>
      <c r="O319" s="59" t="s">
        <v>454</v>
      </c>
      <c r="P319" s="171">
        <f>ROUND(E319*M319,0)</f>
        <v>73</v>
      </c>
      <c r="Q319" s="83"/>
    </row>
    <row r="320" spans="1:20">
      <c r="A320" s="298"/>
      <c r="B320" s="37">
        <v>1</v>
      </c>
      <c r="C320" s="79" t="s">
        <v>133</v>
      </c>
      <c r="D320" s="70"/>
      <c r="E320" s="68">
        <f>SUM(E321:E323)</f>
        <v>415</v>
      </c>
      <c r="F320" s="68">
        <f>SUM(F321:F323)</f>
        <v>216</v>
      </c>
      <c r="G320" s="68">
        <f>SUM(G321:G323)</f>
        <v>199</v>
      </c>
      <c r="H320" s="185"/>
      <c r="I320" s="72" t="s">
        <v>133</v>
      </c>
      <c r="J320" s="73">
        <v>190</v>
      </c>
      <c r="K320" s="73">
        <v>398</v>
      </c>
      <c r="L320" s="73">
        <v>398</v>
      </c>
      <c r="M320" s="152">
        <f>L320/E320</f>
        <v>0.95903614457831321</v>
      </c>
      <c r="N320" s="147"/>
      <c r="O320" s="79" t="s">
        <v>133</v>
      </c>
      <c r="P320" s="68">
        <f>SUM(P321:P323)</f>
        <v>398</v>
      </c>
      <c r="Q320" s="83">
        <f>ROUND(E320*M320,0)</f>
        <v>398</v>
      </c>
      <c r="R320" s="168" t="b">
        <f>P320=Q320</f>
        <v>1</v>
      </c>
      <c r="T320" s="168" t="b">
        <f>L320=Q320</f>
        <v>1</v>
      </c>
    </row>
    <row r="321" spans="1:20">
      <c r="A321" s="298"/>
      <c r="B321" s="77">
        <v>2</v>
      </c>
      <c r="C321" s="59" t="s">
        <v>455</v>
      </c>
      <c r="D321" s="115">
        <v>82</v>
      </c>
      <c r="E321" s="171">
        <f t="shared" si="12"/>
        <v>191</v>
      </c>
      <c r="F321" s="115">
        <v>92</v>
      </c>
      <c r="G321" s="115">
        <v>99</v>
      </c>
      <c r="H321" s="116"/>
      <c r="I321" s="70"/>
      <c r="J321" s="70"/>
      <c r="K321" s="70"/>
      <c r="L321" s="70"/>
      <c r="M321" s="154">
        <f t="shared" si="15"/>
        <v>0.95903614457831321</v>
      </c>
      <c r="O321" s="59" t="s">
        <v>455</v>
      </c>
      <c r="P321" s="171">
        <f>ROUND(E321*M321,0)</f>
        <v>183</v>
      </c>
      <c r="Q321" s="83"/>
    </row>
    <row r="322" spans="1:20">
      <c r="A322" s="298"/>
      <c r="B322" s="77">
        <v>2</v>
      </c>
      <c r="C322" s="59" t="s">
        <v>456</v>
      </c>
      <c r="D322" s="117">
        <v>53</v>
      </c>
      <c r="E322" s="171">
        <f t="shared" si="12"/>
        <v>97</v>
      </c>
      <c r="F322" s="117">
        <v>53</v>
      </c>
      <c r="G322" s="117">
        <v>44</v>
      </c>
      <c r="H322" s="130"/>
      <c r="I322" s="70"/>
      <c r="J322" s="70"/>
      <c r="K322" s="70"/>
      <c r="L322" s="70"/>
      <c r="M322" s="154">
        <f t="shared" si="15"/>
        <v>0.95903614457831321</v>
      </c>
      <c r="O322" s="59" t="s">
        <v>456</v>
      </c>
      <c r="P322" s="171">
        <f>ROUND(E322*M322,0)</f>
        <v>93</v>
      </c>
      <c r="Q322" s="83"/>
    </row>
    <row r="323" spans="1:20">
      <c r="A323" s="298"/>
      <c r="B323" s="77">
        <v>2</v>
      </c>
      <c r="C323" s="59" t="s">
        <v>457</v>
      </c>
      <c r="D323" s="117">
        <v>56</v>
      </c>
      <c r="E323" s="171">
        <f t="shared" si="12"/>
        <v>127</v>
      </c>
      <c r="F323" s="117">
        <v>71</v>
      </c>
      <c r="G323" s="117">
        <v>56</v>
      </c>
      <c r="H323" s="130"/>
      <c r="I323" s="70"/>
      <c r="J323" s="70"/>
      <c r="K323" s="70"/>
      <c r="L323" s="70"/>
      <c r="M323" s="154">
        <f t="shared" si="15"/>
        <v>0.95903614457831321</v>
      </c>
      <c r="O323" s="59" t="s">
        <v>457</v>
      </c>
      <c r="P323" s="171">
        <f>ROUND(E323*M323,0)</f>
        <v>122</v>
      </c>
      <c r="Q323" s="83"/>
    </row>
    <row r="324" spans="1:20" s="160" customFormat="1">
      <c r="A324" s="298"/>
      <c r="B324" s="172">
        <v>1</v>
      </c>
      <c r="C324" s="172" t="s">
        <v>2</v>
      </c>
      <c r="D324" s="177">
        <f>SUM(D291:D323)</f>
        <v>1273</v>
      </c>
      <c r="E324" s="158">
        <f>SUM(F324:G324)</f>
        <v>2606</v>
      </c>
      <c r="F324" s="177">
        <f>SUM(F320,F315,F312,F309,F308,F303,F300,F299,F296,F295,F291)</f>
        <v>1330</v>
      </c>
      <c r="G324" s="177">
        <f>SUM(G320,G315,G312,G309,G308,G303,G300,G299,G296,G295,G291)</f>
        <v>1276</v>
      </c>
      <c r="H324" s="159"/>
      <c r="I324" s="188"/>
      <c r="J324" s="177">
        <f>SUM(J320,J315,J312,J309,J308,J303,J300,J299,J296,J295,J291)</f>
        <v>1312</v>
      </c>
      <c r="K324" s="177">
        <f>SUM(K320,K315,K312,K309,K308,K303,K300,K299,K296,K295,K291)</f>
        <v>2628</v>
      </c>
      <c r="L324" s="177">
        <f>SUM(L320,L315,L312,L309,L308,L303,L300,L299,L296,L295,L291)</f>
        <v>2628</v>
      </c>
      <c r="M324" s="169">
        <f>L324/E324</f>
        <v>1.0084420567920185</v>
      </c>
      <c r="O324" s="172" t="s">
        <v>2</v>
      </c>
      <c r="P324" s="177">
        <f>SUM(P320,P315,P312,P309,P308,P303,P300,P299,P296,P295,P291)</f>
        <v>2628</v>
      </c>
      <c r="Q324" s="161">
        <f>ROUND(E324*M324,0)</f>
        <v>2628</v>
      </c>
      <c r="R324" s="181" t="b">
        <f>P324=Q324</f>
        <v>1</v>
      </c>
    </row>
    <row r="325" spans="1:20">
      <c r="A325" s="298" t="s">
        <v>135</v>
      </c>
      <c r="B325" s="37">
        <v>1</v>
      </c>
      <c r="C325" s="79" t="s">
        <v>137</v>
      </c>
      <c r="D325" s="70"/>
      <c r="E325" s="68">
        <f>SUM(E326:E327)</f>
        <v>436</v>
      </c>
      <c r="F325" s="68">
        <f>SUM(F326:F327)</f>
        <v>223</v>
      </c>
      <c r="G325" s="68">
        <f>SUM(G326:G327)</f>
        <v>213</v>
      </c>
      <c r="H325" s="185"/>
      <c r="I325" s="72" t="s">
        <v>137</v>
      </c>
      <c r="J325" s="73">
        <v>213</v>
      </c>
      <c r="K325" s="73">
        <v>425</v>
      </c>
      <c r="L325" s="73">
        <v>425</v>
      </c>
      <c r="M325" s="152">
        <f>L325/E325</f>
        <v>0.97477064220183485</v>
      </c>
      <c r="N325" s="147"/>
      <c r="O325" s="79" t="s">
        <v>137</v>
      </c>
      <c r="P325" s="68">
        <f>SUM(P326:P327)</f>
        <v>425</v>
      </c>
      <c r="Q325" s="83">
        <f>ROUND(E325*M325,0)</f>
        <v>425</v>
      </c>
      <c r="R325" s="168" t="b">
        <f>P325=Q325</f>
        <v>1</v>
      </c>
      <c r="T325" s="168" t="b">
        <f>L325=Q325</f>
        <v>1</v>
      </c>
    </row>
    <row r="326" spans="1:20">
      <c r="A326" s="298"/>
      <c r="B326" s="77">
        <v>2</v>
      </c>
      <c r="C326" s="59" t="s">
        <v>458</v>
      </c>
      <c r="D326" s="117">
        <v>178</v>
      </c>
      <c r="E326" s="171">
        <f t="shared" ref="E326:E388" si="16">SUM(F326:G326)</f>
        <v>337</v>
      </c>
      <c r="F326" s="117">
        <v>174</v>
      </c>
      <c r="G326" s="117">
        <v>163</v>
      </c>
      <c r="H326" s="130"/>
      <c r="I326" s="70"/>
      <c r="J326" s="70"/>
      <c r="K326" s="70"/>
      <c r="L326" s="70"/>
      <c r="M326" s="154">
        <f t="shared" si="15"/>
        <v>0.97477064220183485</v>
      </c>
      <c r="O326" s="59" t="s">
        <v>458</v>
      </c>
      <c r="P326" s="171">
        <f>ROUND(E326*M326,0)</f>
        <v>328</v>
      </c>
      <c r="Q326" s="83"/>
    </row>
    <row r="327" spans="1:20">
      <c r="A327" s="298"/>
      <c r="B327" s="77">
        <v>2</v>
      </c>
      <c r="C327" s="59" t="s">
        <v>459</v>
      </c>
      <c r="D327" s="117">
        <v>44</v>
      </c>
      <c r="E327" s="171">
        <f t="shared" si="16"/>
        <v>99</v>
      </c>
      <c r="F327" s="117">
        <v>49</v>
      </c>
      <c r="G327" s="117">
        <v>50</v>
      </c>
      <c r="H327" s="130"/>
      <c r="I327" s="70"/>
      <c r="J327" s="70"/>
      <c r="K327" s="70"/>
      <c r="L327" s="70"/>
      <c r="M327" s="154">
        <f t="shared" si="15"/>
        <v>0.97477064220183485</v>
      </c>
      <c r="O327" s="59" t="s">
        <v>459</v>
      </c>
      <c r="P327" s="171">
        <f>ROUND(E327*M327,0)</f>
        <v>97</v>
      </c>
      <c r="Q327" s="83"/>
    </row>
    <row r="328" spans="1:20">
      <c r="A328" s="298"/>
      <c r="B328" s="37">
        <v>1</v>
      </c>
      <c r="C328" s="79" t="s">
        <v>138</v>
      </c>
      <c r="D328" s="70"/>
      <c r="E328" s="68">
        <f>SUM(E329:E331)</f>
        <v>263</v>
      </c>
      <c r="F328" s="68">
        <f>SUM(F329:F331)</f>
        <v>119</v>
      </c>
      <c r="G328" s="68">
        <f>SUM(G329:G331)</f>
        <v>144</v>
      </c>
      <c r="H328" s="185"/>
      <c r="I328" s="72" t="s">
        <v>138</v>
      </c>
      <c r="J328" s="73">
        <v>124</v>
      </c>
      <c r="K328" s="73">
        <v>260</v>
      </c>
      <c r="L328" s="73">
        <v>260</v>
      </c>
      <c r="M328" s="152">
        <f>L328/E328</f>
        <v>0.98859315589353614</v>
      </c>
      <c r="N328" s="147"/>
      <c r="O328" s="79" t="s">
        <v>138</v>
      </c>
      <c r="P328" s="68">
        <f>SUM(P329:P331)</f>
        <v>260</v>
      </c>
      <c r="Q328" s="83">
        <f>ROUND(E328*M328,0)</f>
        <v>260</v>
      </c>
      <c r="R328" s="168" t="b">
        <f>P328=Q328</f>
        <v>1</v>
      </c>
      <c r="T328" s="168" t="b">
        <f>L328=Q328</f>
        <v>1</v>
      </c>
    </row>
    <row r="329" spans="1:20">
      <c r="A329" s="298"/>
      <c r="B329" s="77">
        <v>2</v>
      </c>
      <c r="C329" s="59" t="s">
        <v>460</v>
      </c>
      <c r="D329" s="117">
        <v>22</v>
      </c>
      <c r="E329" s="171">
        <f t="shared" si="16"/>
        <v>45</v>
      </c>
      <c r="F329" s="117">
        <v>21</v>
      </c>
      <c r="G329" s="117">
        <v>24</v>
      </c>
      <c r="H329" s="130"/>
      <c r="I329" s="70"/>
      <c r="J329" s="70"/>
      <c r="K329" s="70"/>
      <c r="L329" s="70"/>
      <c r="M329" s="154">
        <f t="shared" si="15"/>
        <v>0.98859315589353614</v>
      </c>
      <c r="O329" s="59" t="s">
        <v>460</v>
      </c>
      <c r="P329" s="171">
        <f>ROUNDUP(E329*M329,0)</f>
        <v>45</v>
      </c>
      <c r="Q329" s="83"/>
    </row>
    <row r="330" spans="1:20">
      <c r="A330" s="298"/>
      <c r="B330" s="77">
        <v>2</v>
      </c>
      <c r="C330" s="59" t="s">
        <v>461</v>
      </c>
      <c r="D330" s="117">
        <v>30</v>
      </c>
      <c r="E330" s="171">
        <f t="shared" si="16"/>
        <v>64</v>
      </c>
      <c r="F330" s="117">
        <v>29</v>
      </c>
      <c r="G330" s="117">
        <v>35</v>
      </c>
      <c r="H330" s="130"/>
      <c r="I330" s="70"/>
      <c r="J330" s="70"/>
      <c r="K330" s="70"/>
      <c r="L330" s="70"/>
      <c r="M330" s="154">
        <f t="shared" si="15"/>
        <v>0.98859315589353614</v>
      </c>
      <c r="O330" s="59" t="s">
        <v>461</v>
      </c>
      <c r="P330" s="171">
        <f>ROUND(E330*M330,0)</f>
        <v>63</v>
      </c>
      <c r="Q330" s="83"/>
    </row>
    <row r="331" spans="1:20">
      <c r="A331" s="298"/>
      <c r="B331" s="77">
        <v>2</v>
      </c>
      <c r="C331" s="59" t="s">
        <v>462</v>
      </c>
      <c r="D331" s="117">
        <v>73</v>
      </c>
      <c r="E331" s="171">
        <f t="shared" si="16"/>
        <v>154</v>
      </c>
      <c r="F331" s="117">
        <v>69</v>
      </c>
      <c r="G331" s="117">
        <v>85</v>
      </c>
      <c r="H331" s="130"/>
      <c r="I331" s="70"/>
      <c r="J331" s="70"/>
      <c r="K331" s="70"/>
      <c r="L331" s="70"/>
      <c r="M331" s="154">
        <f t="shared" si="15"/>
        <v>0.98859315589353614</v>
      </c>
      <c r="O331" s="59" t="s">
        <v>462</v>
      </c>
      <c r="P331" s="171">
        <f>ROUND(E331*M331,0)</f>
        <v>152</v>
      </c>
      <c r="Q331" s="83"/>
    </row>
    <row r="332" spans="1:20">
      <c r="A332" s="298"/>
      <c r="B332" s="37">
        <v>1</v>
      </c>
      <c r="C332" s="79" t="s">
        <v>139</v>
      </c>
      <c r="D332" s="70"/>
      <c r="E332" s="68">
        <f>SUM(E333:E335)</f>
        <v>235</v>
      </c>
      <c r="F332" s="68">
        <f>SUM(F333:F335)</f>
        <v>106</v>
      </c>
      <c r="G332" s="68">
        <f>SUM(G333:G335)</f>
        <v>129</v>
      </c>
      <c r="H332" s="185"/>
      <c r="I332" s="72" t="s">
        <v>139</v>
      </c>
      <c r="J332" s="73">
        <v>116</v>
      </c>
      <c r="K332" s="73">
        <v>217</v>
      </c>
      <c r="L332" s="73">
        <v>217</v>
      </c>
      <c r="M332" s="152">
        <f>L332/E332</f>
        <v>0.92340425531914894</v>
      </c>
      <c r="N332" s="147"/>
      <c r="O332" s="79" t="s">
        <v>139</v>
      </c>
      <c r="P332" s="68">
        <f>SUM(P333:P335)</f>
        <v>217</v>
      </c>
      <c r="Q332" s="83">
        <f>ROUND(E332*M332,0)</f>
        <v>217</v>
      </c>
      <c r="R332" s="168" t="b">
        <f>P332=Q332</f>
        <v>1</v>
      </c>
      <c r="T332" s="168" t="b">
        <f>L332=Q332</f>
        <v>1</v>
      </c>
    </row>
    <row r="333" spans="1:20">
      <c r="A333" s="298"/>
      <c r="B333" s="77">
        <v>2</v>
      </c>
      <c r="C333" s="59" t="s">
        <v>446</v>
      </c>
      <c r="D333" s="93">
        <v>31</v>
      </c>
      <c r="E333" s="171">
        <f t="shared" si="16"/>
        <v>63</v>
      </c>
      <c r="F333" s="93">
        <v>30</v>
      </c>
      <c r="G333" s="93">
        <v>33</v>
      </c>
      <c r="H333" s="94"/>
      <c r="I333" s="70"/>
      <c r="J333" s="70"/>
      <c r="K333" s="70"/>
      <c r="L333" s="70"/>
      <c r="M333" s="154">
        <f t="shared" si="15"/>
        <v>0.92340425531914894</v>
      </c>
      <c r="O333" s="59" t="s">
        <v>446</v>
      </c>
      <c r="P333" s="171">
        <f>ROUNDUP(E333*M333,0)</f>
        <v>59</v>
      </c>
      <c r="Q333" s="83"/>
    </row>
    <row r="334" spans="1:20">
      <c r="A334" s="298"/>
      <c r="B334" s="77">
        <v>2</v>
      </c>
      <c r="C334" s="59" t="s">
        <v>456</v>
      </c>
      <c r="D334" s="62">
        <v>34</v>
      </c>
      <c r="E334" s="171">
        <f t="shared" si="16"/>
        <v>59</v>
      </c>
      <c r="F334" s="62">
        <v>25</v>
      </c>
      <c r="G334" s="62">
        <v>34</v>
      </c>
      <c r="H334" s="118"/>
      <c r="I334" s="70"/>
      <c r="J334" s="70"/>
      <c r="K334" s="70"/>
      <c r="L334" s="70"/>
      <c r="M334" s="154">
        <f t="shared" si="15"/>
        <v>0.92340425531914894</v>
      </c>
      <c r="O334" s="59" t="s">
        <v>456</v>
      </c>
      <c r="P334" s="171">
        <f>ROUND(E334*M334,0)</f>
        <v>54</v>
      </c>
      <c r="Q334" s="83"/>
    </row>
    <row r="335" spans="1:20">
      <c r="A335" s="298"/>
      <c r="B335" s="77">
        <v>2</v>
      </c>
      <c r="C335" s="59" t="s">
        <v>463</v>
      </c>
      <c r="D335" s="62">
        <v>53</v>
      </c>
      <c r="E335" s="171">
        <f t="shared" si="16"/>
        <v>113</v>
      </c>
      <c r="F335" s="62">
        <v>51</v>
      </c>
      <c r="G335" s="62">
        <v>62</v>
      </c>
      <c r="H335" s="118"/>
      <c r="I335" s="70"/>
      <c r="J335" s="70"/>
      <c r="K335" s="70"/>
      <c r="L335" s="70"/>
      <c r="M335" s="154">
        <f t="shared" si="15"/>
        <v>0.92340425531914894</v>
      </c>
      <c r="O335" s="59" t="s">
        <v>463</v>
      </c>
      <c r="P335" s="171">
        <f>ROUND(E335*M335,0)</f>
        <v>104</v>
      </c>
      <c r="Q335" s="83"/>
    </row>
    <row r="336" spans="1:20">
      <c r="A336" s="298"/>
      <c r="B336" s="37">
        <v>1</v>
      </c>
      <c r="C336" s="79" t="s">
        <v>242</v>
      </c>
      <c r="D336" s="70"/>
      <c r="E336" s="68">
        <f>SUM(E337:E339)</f>
        <v>250</v>
      </c>
      <c r="F336" s="68">
        <f>SUM(F337:F339)</f>
        <v>137</v>
      </c>
      <c r="G336" s="68">
        <f>SUM(G337:G339)</f>
        <v>113</v>
      </c>
      <c r="H336" s="185"/>
      <c r="I336" s="72" t="s">
        <v>140</v>
      </c>
      <c r="J336" s="73">
        <v>121</v>
      </c>
      <c r="K336" s="73">
        <v>243</v>
      </c>
      <c r="L336" s="73">
        <v>243</v>
      </c>
      <c r="M336" s="152">
        <f>L336/E336</f>
        <v>0.97199999999999998</v>
      </c>
      <c r="N336" s="147"/>
      <c r="O336" s="79" t="s">
        <v>242</v>
      </c>
      <c r="P336" s="68">
        <f>SUM(P337:P339)</f>
        <v>243</v>
      </c>
      <c r="Q336" s="83">
        <f>ROUND(E336*M336,0)</f>
        <v>243</v>
      </c>
      <c r="R336" s="168" t="b">
        <f>P336=Q336</f>
        <v>1</v>
      </c>
      <c r="T336" s="168" t="b">
        <f>L336=Q336</f>
        <v>1</v>
      </c>
    </row>
    <row r="337" spans="1:20">
      <c r="A337" s="298"/>
      <c r="B337" s="77">
        <v>2</v>
      </c>
      <c r="C337" s="59" t="s">
        <v>464</v>
      </c>
      <c r="D337" s="62">
        <v>39</v>
      </c>
      <c r="E337" s="171">
        <f t="shared" si="16"/>
        <v>84</v>
      </c>
      <c r="F337" s="62">
        <v>46</v>
      </c>
      <c r="G337" s="62">
        <v>38</v>
      </c>
      <c r="H337" s="118"/>
      <c r="I337" s="70"/>
      <c r="J337" s="70"/>
      <c r="K337" s="70"/>
      <c r="L337" s="70"/>
      <c r="M337" s="154">
        <f t="shared" si="15"/>
        <v>0.97199999999999998</v>
      </c>
      <c r="O337" s="59" t="s">
        <v>464</v>
      </c>
      <c r="P337" s="171">
        <f>ROUNDDOWN(E337*M337,0)</f>
        <v>81</v>
      </c>
      <c r="Q337" s="83"/>
    </row>
    <row r="338" spans="1:20">
      <c r="A338" s="298"/>
      <c r="B338" s="77">
        <v>2</v>
      </c>
      <c r="C338" s="59" t="s">
        <v>465</v>
      </c>
      <c r="D338" s="62">
        <v>40</v>
      </c>
      <c r="E338" s="171">
        <f t="shared" si="16"/>
        <v>89</v>
      </c>
      <c r="F338" s="62">
        <v>48</v>
      </c>
      <c r="G338" s="62">
        <v>41</v>
      </c>
      <c r="H338" s="118"/>
      <c r="I338" s="70"/>
      <c r="J338" s="70"/>
      <c r="K338" s="70"/>
      <c r="L338" s="70"/>
      <c r="M338" s="154">
        <f t="shared" si="15"/>
        <v>0.97199999999999998</v>
      </c>
      <c r="O338" s="59" t="s">
        <v>465</v>
      </c>
      <c r="P338" s="171">
        <f>ROUND(E338*M338,0)</f>
        <v>87</v>
      </c>
      <c r="Q338" s="83"/>
    </row>
    <row r="339" spans="1:20">
      <c r="A339" s="298"/>
      <c r="B339" s="77">
        <v>2</v>
      </c>
      <c r="C339" s="59" t="s">
        <v>466</v>
      </c>
      <c r="D339" s="62">
        <v>39</v>
      </c>
      <c r="E339" s="171">
        <f t="shared" si="16"/>
        <v>77</v>
      </c>
      <c r="F339" s="62">
        <v>43</v>
      </c>
      <c r="G339" s="62">
        <v>34</v>
      </c>
      <c r="H339" s="118"/>
      <c r="I339" s="70"/>
      <c r="J339" s="70"/>
      <c r="K339" s="70"/>
      <c r="L339" s="70"/>
      <c r="M339" s="154">
        <f t="shared" si="15"/>
        <v>0.97199999999999998</v>
      </c>
      <c r="O339" s="59" t="s">
        <v>466</v>
      </c>
      <c r="P339" s="171">
        <f>ROUND(E339*M339,0)</f>
        <v>75</v>
      </c>
      <c r="Q339" s="83"/>
    </row>
    <row r="340" spans="1:20">
      <c r="A340" s="298"/>
      <c r="B340" s="37">
        <v>1</v>
      </c>
      <c r="C340" s="79" t="s">
        <v>141</v>
      </c>
      <c r="D340" s="70"/>
      <c r="E340" s="68">
        <f>SUM(E341:E342)</f>
        <v>256</v>
      </c>
      <c r="F340" s="68">
        <f>SUM(F341:F342)</f>
        <v>132</v>
      </c>
      <c r="G340" s="68">
        <f>SUM(G341:G342)</f>
        <v>124</v>
      </c>
      <c r="H340" s="185"/>
      <c r="I340" s="72" t="s">
        <v>141</v>
      </c>
      <c r="J340" s="73">
        <v>151</v>
      </c>
      <c r="K340" s="73">
        <v>254</v>
      </c>
      <c r="L340" s="73">
        <v>254</v>
      </c>
      <c r="M340" s="152">
        <f>L340/E340</f>
        <v>0.9921875</v>
      </c>
      <c r="N340" s="147"/>
      <c r="O340" s="79" t="s">
        <v>141</v>
      </c>
      <c r="P340" s="68">
        <f>SUM(P341:P342)</f>
        <v>254</v>
      </c>
      <c r="Q340" s="83">
        <f>ROUND(E340*M340,0)</f>
        <v>254</v>
      </c>
      <c r="R340" s="168" t="b">
        <f>P340=Q340</f>
        <v>1</v>
      </c>
      <c r="T340" s="168" t="b">
        <f>L340=Q340</f>
        <v>1</v>
      </c>
    </row>
    <row r="341" spans="1:20">
      <c r="A341" s="298"/>
      <c r="B341" s="77">
        <v>2</v>
      </c>
      <c r="C341" s="59" t="s">
        <v>467</v>
      </c>
      <c r="D341" s="62">
        <v>81</v>
      </c>
      <c r="E341" s="171">
        <f t="shared" si="16"/>
        <v>148</v>
      </c>
      <c r="F341" s="62">
        <v>67</v>
      </c>
      <c r="G341" s="62">
        <v>81</v>
      </c>
      <c r="H341" s="118"/>
      <c r="I341" s="70"/>
      <c r="J341" s="70"/>
      <c r="K341" s="70"/>
      <c r="L341" s="70"/>
      <c r="M341" s="154">
        <f t="shared" si="15"/>
        <v>0.9921875</v>
      </c>
      <c r="O341" s="59" t="s">
        <v>467</v>
      </c>
      <c r="P341" s="171">
        <f>ROUND(E341*M341,0)</f>
        <v>147</v>
      </c>
      <c r="Q341" s="83"/>
    </row>
    <row r="342" spans="1:20">
      <c r="A342" s="298"/>
      <c r="B342" s="77">
        <v>2</v>
      </c>
      <c r="C342" s="59" t="s">
        <v>468</v>
      </c>
      <c r="D342" s="62">
        <v>69</v>
      </c>
      <c r="E342" s="171">
        <f t="shared" si="16"/>
        <v>108</v>
      </c>
      <c r="F342" s="62">
        <v>65</v>
      </c>
      <c r="G342" s="62">
        <v>43</v>
      </c>
      <c r="H342" s="118"/>
      <c r="I342" s="70"/>
      <c r="J342" s="70"/>
      <c r="K342" s="70"/>
      <c r="L342" s="70"/>
      <c r="M342" s="154">
        <f t="shared" si="15"/>
        <v>0.9921875</v>
      </c>
      <c r="O342" s="59" t="s">
        <v>468</v>
      </c>
      <c r="P342" s="171">
        <f>ROUND(E342*M342,0)</f>
        <v>107</v>
      </c>
      <c r="Q342" s="83"/>
    </row>
    <row r="343" spans="1:20">
      <c r="A343" s="298"/>
      <c r="B343" s="37">
        <v>1</v>
      </c>
      <c r="C343" s="79" t="s">
        <v>142</v>
      </c>
      <c r="D343" s="70"/>
      <c r="E343" s="68">
        <f>SUM(E344:E345)</f>
        <v>166</v>
      </c>
      <c r="F343" s="68">
        <f>SUM(F344:F345)</f>
        <v>89</v>
      </c>
      <c r="G343" s="68">
        <f>SUM(G344:G345)</f>
        <v>77</v>
      </c>
      <c r="H343" s="185"/>
      <c r="I343" s="72" t="s">
        <v>142</v>
      </c>
      <c r="J343" s="73">
        <v>80</v>
      </c>
      <c r="K343" s="73">
        <v>171</v>
      </c>
      <c r="L343" s="73">
        <v>171</v>
      </c>
      <c r="M343" s="152">
        <f>L343/E343</f>
        <v>1.0301204819277108</v>
      </c>
      <c r="N343" s="147"/>
      <c r="O343" s="79" t="s">
        <v>142</v>
      </c>
      <c r="P343" s="68">
        <f>SUM(P344:P345)</f>
        <v>171</v>
      </c>
      <c r="Q343" s="83">
        <f>ROUND(E343*M343,0)</f>
        <v>171</v>
      </c>
      <c r="R343" s="168" t="b">
        <f>P343=Q343</f>
        <v>1</v>
      </c>
      <c r="T343" s="168" t="b">
        <f>L343=Q343</f>
        <v>1</v>
      </c>
    </row>
    <row r="344" spans="1:20">
      <c r="A344" s="298"/>
      <c r="B344" s="77">
        <v>2</v>
      </c>
      <c r="C344" s="59" t="s">
        <v>469</v>
      </c>
      <c r="D344" s="62">
        <v>39</v>
      </c>
      <c r="E344" s="171">
        <f t="shared" si="16"/>
        <v>87</v>
      </c>
      <c r="F344" s="62">
        <v>47</v>
      </c>
      <c r="G344" s="62">
        <v>40</v>
      </c>
      <c r="H344" s="118"/>
      <c r="I344" s="70"/>
      <c r="J344" s="70"/>
      <c r="K344" s="70"/>
      <c r="L344" s="70"/>
      <c r="M344" s="154">
        <f t="shared" si="15"/>
        <v>1.0301204819277108</v>
      </c>
      <c r="O344" s="59" t="s">
        <v>469</v>
      </c>
      <c r="P344" s="171">
        <f>ROUND(E344*M344,0)</f>
        <v>90</v>
      </c>
      <c r="Q344" s="83"/>
    </row>
    <row r="345" spans="1:20">
      <c r="A345" s="298"/>
      <c r="B345" s="77">
        <v>2</v>
      </c>
      <c r="C345" s="59" t="s">
        <v>470</v>
      </c>
      <c r="D345" s="62">
        <v>37</v>
      </c>
      <c r="E345" s="171">
        <f t="shared" si="16"/>
        <v>79</v>
      </c>
      <c r="F345" s="62">
        <v>42</v>
      </c>
      <c r="G345" s="62">
        <v>37</v>
      </c>
      <c r="H345" s="118"/>
      <c r="I345" s="70"/>
      <c r="J345" s="70"/>
      <c r="K345" s="70"/>
      <c r="L345" s="70"/>
      <c r="M345" s="154">
        <f t="shared" si="15"/>
        <v>1.0301204819277108</v>
      </c>
      <c r="O345" s="59" t="s">
        <v>470</v>
      </c>
      <c r="P345" s="171">
        <f>ROUND(E345*M345,0)</f>
        <v>81</v>
      </c>
      <c r="Q345" s="83"/>
    </row>
    <row r="346" spans="1:20">
      <c r="A346" s="298"/>
      <c r="B346" s="37">
        <v>1</v>
      </c>
      <c r="C346" s="79" t="s">
        <v>143</v>
      </c>
      <c r="D346" s="70"/>
      <c r="E346" s="68">
        <f>SUM(E347:E350)</f>
        <v>229</v>
      </c>
      <c r="F346" s="68">
        <f>SUM(F347:F350)</f>
        <v>106</v>
      </c>
      <c r="G346" s="68">
        <f>SUM(G347:G350)</f>
        <v>123</v>
      </c>
      <c r="H346" s="185"/>
      <c r="I346" s="72" t="s">
        <v>143</v>
      </c>
      <c r="J346" s="73">
        <v>124</v>
      </c>
      <c r="K346" s="73">
        <v>229</v>
      </c>
      <c r="L346" s="73">
        <v>229</v>
      </c>
      <c r="M346" s="152">
        <f>L346/E346</f>
        <v>1</v>
      </c>
      <c r="N346" s="147"/>
      <c r="O346" s="79" t="s">
        <v>143</v>
      </c>
      <c r="P346" s="68">
        <f>SUM(P347:P350)</f>
        <v>229</v>
      </c>
      <c r="Q346" s="83">
        <f>ROUND(E346*M346,0)</f>
        <v>229</v>
      </c>
      <c r="R346" s="168" t="b">
        <f>P346=Q346</f>
        <v>1</v>
      </c>
      <c r="T346" s="168" t="b">
        <f>L346=Q346</f>
        <v>1</v>
      </c>
    </row>
    <row r="347" spans="1:20">
      <c r="A347" s="298"/>
      <c r="B347" s="77">
        <v>2</v>
      </c>
      <c r="C347" s="59" t="s">
        <v>471</v>
      </c>
      <c r="D347" s="62">
        <v>43</v>
      </c>
      <c r="E347" s="171">
        <f t="shared" si="16"/>
        <v>72</v>
      </c>
      <c r="F347" s="62">
        <v>36</v>
      </c>
      <c r="G347" s="62">
        <v>36</v>
      </c>
      <c r="H347" s="118"/>
      <c r="I347" s="70"/>
      <c r="J347" s="70"/>
      <c r="K347" s="70"/>
      <c r="L347" s="70"/>
      <c r="M347" s="154">
        <f t="shared" si="15"/>
        <v>1</v>
      </c>
      <c r="O347" s="59" t="s">
        <v>471</v>
      </c>
      <c r="P347" s="171">
        <f>ROUND(E347*M347,0)</f>
        <v>72</v>
      </c>
      <c r="Q347" s="83"/>
    </row>
    <row r="348" spans="1:20">
      <c r="A348" s="298"/>
      <c r="B348" s="77">
        <v>2</v>
      </c>
      <c r="C348" s="59" t="s">
        <v>472</v>
      </c>
      <c r="D348" s="62">
        <v>30</v>
      </c>
      <c r="E348" s="171">
        <f t="shared" si="16"/>
        <v>54</v>
      </c>
      <c r="F348" s="62">
        <v>23</v>
      </c>
      <c r="G348" s="62">
        <v>31</v>
      </c>
      <c r="H348" s="118"/>
      <c r="I348" s="70"/>
      <c r="J348" s="70"/>
      <c r="K348" s="70"/>
      <c r="L348" s="70"/>
      <c r="M348" s="154">
        <f t="shared" si="15"/>
        <v>1</v>
      </c>
      <c r="O348" s="59" t="s">
        <v>472</v>
      </c>
      <c r="P348" s="171">
        <f>ROUND(E348*M348,0)</f>
        <v>54</v>
      </c>
      <c r="Q348" s="83"/>
    </row>
    <row r="349" spans="1:20">
      <c r="A349" s="298"/>
      <c r="B349" s="77">
        <v>2</v>
      </c>
      <c r="C349" s="59" t="s">
        <v>473</v>
      </c>
      <c r="D349" s="62">
        <v>27</v>
      </c>
      <c r="E349" s="171">
        <f t="shared" si="16"/>
        <v>51</v>
      </c>
      <c r="F349" s="62">
        <v>21</v>
      </c>
      <c r="G349" s="62">
        <v>30</v>
      </c>
      <c r="H349" s="118"/>
      <c r="I349" s="70"/>
      <c r="J349" s="70"/>
      <c r="K349" s="70"/>
      <c r="L349" s="70"/>
      <c r="M349" s="154">
        <f t="shared" si="15"/>
        <v>1</v>
      </c>
      <c r="O349" s="59" t="s">
        <v>473</v>
      </c>
      <c r="P349" s="171">
        <f>ROUND(E349*M349,0)</f>
        <v>51</v>
      </c>
      <c r="Q349" s="83"/>
    </row>
    <row r="350" spans="1:20">
      <c r="A350" s="298"/>
      <c r="B350" s="77">
        <v>2</v>
      </c>
      <c r="C350" s="59" t="s">
        <v>474</v>
      </c>
      <c r="D350" s="62">
        <v>24</v>
      </c>
      <c r="E350" s="171">
        <f t="shared" si="16"/>
        <v>52</v>
      </c>
      <c r="F350" s="62">
        <v>26</v>
      </c>
      <c r="G350" s="62">
        <v>26</v>
      </c>
      <c r="H350" s="118"/>
      <c r="I350" s="70"/>
      <c r="J350" s="70"/>
      <c r="K350" s="70"/>
      <c r="L350" s="70"/>
      <c r="M350" s="154">
        <f t="shared" si="15"/>
        <v>1</v>
      </c>
      <c r="O350" s="59" t="s">
        <v>474</v>
      </c>
      <c r="P350" s="171">
        <f>ROUND(E350*M350,0)</f>
        <v>52</v>
      </c>
      <c r="Q350" s="83"/>
    </row>
    <row r="351" spans="1:20">
      <c r="A351" s="298"/>
      <c r="B351" s="37">
        <v>1</v>
      </c>
      <c r="C351" s="79" t="s">
        <v>144</v>
      </c>
      <c r="D351" s="70"/>
      <c r="E351" s="68">
        <f>SUM(E352:E354)</f>
        <v>236</v>
      </c>
      <c r="F351" s="68">
        <f>SUM(F352:F354)</f>
        <v>113</v>
      </c>
      <c r="G351" s="68">
        <f>SUM(G352:G354)</f>
        <v>123</v>
      </c>
      <c r="H351" s="185"/>
      <c r="I351" s="72" t="s">
        <v>144</v>
      </c>
      <c r="J351" s="73">
        <v>101</v>
      </c>
      <c r="K351" s="73">
        <v>240</v>
      </c>
      <c r="L351" s="73">
        <v>240</v>
      </c>
      <c r="M351" s="152">
        <f>L351/E351</f>
        <v>1.0169491525423728</v>
      </c>
      <c r="N351" s="147"/>
      <c r="O351" s="79" t="s">
        <v>144</v>
      </c>
      <c r="P351" s="68">
        <f>SUM(P352:P354)</f>
        <v>240</v>
      </c>
      <c r="Q351" s="83">
        <f>ROUND(E351*M351,0)</f>
        <v>240</v>
      </c>
      <c r="R351" s="168" t="b">
        <f>P351=Q351</f>
        <v>1</v>
      </c>
      <c r="T351" s="168" t="b">
        <f>L351=Q351</f>
        <v>1</v>
      </c>
    </row>
    <row r="352" spans="1:20">
      <c r="A352" s="298"/>
      <c r="B352" s="77">
        <v>2</v>
      </c>
      <c r="C352" s="59" t="s">
        <v>475</v>
      </c>
      <c r="D352" s="62">
        <v>23</v>
      </c>
      <c r="E352" s="171">
        <f t="shared" si="16"/>
        <v>57</v>
      </c>
      <c r="F352" s="62">
        <v>28</v>
      </c>
      <c r="G352" s="62">
        <v>29</v>
      </c>
      <c r="H352" s="118"/>
      <c r="I352" s="70"/>
      <c r="J352" s="70"/>
      <c r="K352" s="70"/>
      <c r="L352" s="70"/>
      <c r="M352" s="154">
        <f t="shared" si="15"/>
        <v>1.0169491525423728</v>
      </c>
      <c r="O352" s="59" t="s">
        <v>475</v>
      </c>
      <c r="P352" s="171">
        <f>ROUND(E352*M352,0)</f>
        <v>58</v>
      </c>
      <c r="Q352" s="83"/>
    </row>
    <row r="353" spans="1:20">
      <c r="A353" s="298"/>
      <c r="B353" s="77">
        <v>2</v>
      </c>
      <c r="C353" s="59" t="s">
        <v>476</v>
      </c>
      <c r="D353" s="62">
        <v>45</v>
      </c>
      <c r="E353" s="171">
        <f t="shared" si="16"/>
        <v>121</v>
      </c>
      <c r="F353" s="62">
        <v>59</v>
      </c>
      <c r="G353" s="62">
        <v>62</v>
      </c>
      <c r="H353" s="118"/>
      <c r="I353" s="70"/>
      <c r="J353" s="70"/>
      <c r="K353" s="70"/>
      <c r="L353" s="70"/>
      <c r="M353" s="154">
        <f t="shared" si="15"/>
        <v>1.0169491525423728</v>
      </c>
      <c r="O353" s="59" t="s">
        <v>476</v>
      </c>
      <c r="P353" s="171">
        <f>ROUND(E353*M353,0)</f>
        <v>123</v>
      </c>
      <c r="Q353" s="83"/>
    </row>
    <row r="354" spans="1:20">
      <c r="A354" s="298"/>
      <c r="B354" s="77">
        <v>2</v>
      </c>
      <c r="C354" s="59" t="s">
        <v>477</v>
      </c>
      <c r="D354" s="62">
        <v>31</v>
      </c>
      <c r="E354" s="171">
        <f t="shared" si="16"/>
        <v>58</v>
      </c>
      <c r="F354" s="62">
        <v>26</v>
      </c>
      <c r="G354" s="62">
        <v>32</v>
      </c>
      <c r="H354" s="118"/>
      <c r="I354" s="70"/>
      <c r="J354" s="70"/>
      <c r="K354" s="70"/>
      <c r="L354" s="70"/>
      <c r="M354" s="154">
        <f t="shared" si="15"/>
        <v>1.0169491525423728</v>
      </c>
      <c r="O354" s="59" t="s">
        <v>477</v>
      </c>
      <c r="P354" s="171">
        <f>ROUND(E354*M354,0)</f>
        <v>59</v>
      </c>
      <c r="Q354" s="83"/>
    </row>
    <row r="355" spans="1:20">
      <c r="A355" s="298"/>
      <c r="B355" s="37">
        <v>1</v>
      </c>
      <c r="C355" s="79" t="s">
        <v>145</v>
      </c>
      <c r="D355" s="70"/>
      <c r="E355" s="68">
        <f>SUM(E356:E358)</f>
        <v>324</v>
      </c>
      <c r="F355" s="68">
        <f>SUM(F356:F358)</f>
        <v>160</v>
      </c>
      <c r="G355" s="68">
        <f>SUM(G356:G358)</f>
        <v>164</v>
      </c>
      <c r="H355" s="185"/>
      <c r="I355" s="72" t="s">
        <v>145</v>
      </c>
      <c r="J355" s="73">
        <v>141</v>
      </c>
      <c r="K355" s="73">
        <v>299</v>
      </c>
      <c r="L355" s="73">
        <v>299</v>
      </c>
      <c r="M355" s="152">
        <f>L355/E355</f>
        <v>0.9228395061728395</v>
      </c>
      <c r="N355" s="147"/>
      <c r="O355" s="79" t="s">
        <v>145</v>
      </c>
      <c r="P355" s="68">
        <f>SUM(P356:P358)</f>
        <v>299</v>
      </c>
      <c r="Q355" s="83">
        <f>ROUND(E355*M355,0)</f>
        <v>299</v>
      </c>
      <c r="R355" s="168" t="b">
        <f>P355=Q355</f>
        <v>1</v>
      </c>
      <c r="T355" s="168" t="b">
        <f>L355=Q355</f>
        <v>1</v>
      </c>
    </row>
    <row r="356" spans="1:20">
      <c r="A356" s="298"/>
      <c r="B356" s="77">
        <v>2</v>
      </c>
      <c r="C356" s="59" t="s">
        <v>478</v>
      </c>
      <c r="D356" s="62">
        <v>52</v>
      </c>
      <c r="E356" s="171">
        <f t="shared" si="16"/>
        <v>127</v>
      </c>
      <c r="F356" s="62">
        <v>62</v>
      </c>
      <c r="G356" s="62">
        <v>65</v>
      </c>
      <c r="H356" s="118"/>
      <c r="I356" s="70"/>
      <c r="J356" s="70"/>
      <c r="K356" s="70"/>
      <c r="L356" s="70"/>
      <c r="M356" s="154">
        <f t="shared" si="15"/>
        <v>0.9228395061728395</v>
      </c>
      <c r="O356" s="59" t="s">
        <v>478</v>
      </c>
      <c r="P356" s="171">
        <f>ROUND(E356*M356,0)</f>
        <v>117</v>
      </c>
      <c r="Q356" s="83"/>
    </row>
    <row r="357" spans="1:20">
      <c r="A357" s="298"/>
      <c r="B357" s="77">
        <v>2</v>
      </c>
      <c r="C357" s="59" t="s">
        <v>479</v>
      </c>
      <c r="D357" s="62">
        <v>50</v>
      </c>
      <c r="E357" s="171">
        <f t="shared" si="16"/>
        <v>95</v>
      </c>
      <c r="F357" s="62">
        <v>44</v>
      </c>
      <c r="G357" s="62">
        <v>51</v>
      </c>
      <c r="H357" s="118"/>
      <c r="I357" s="70"/>
      <c r="J357" s="70"/>
      <c r="K357" s="70"/>
      <c r="L357" s="70"/>
      <c r="M357" s="154">
        <f t="shared" si="15"/>
        <v>0.9228395061728395</v>
      </c>
      <c r="O357" s="59" t="s">
        <v>479</v>
      </c>
      <c r="P357" s="171">
        <f>ROUND(E357*M357,0)</f>
        <v>88</v>
      </c>
      <c r="Q357" s="83"/>
    </row>
    <row r="358" spans="1:20">
      <c r="A358" s="298"/>
      <c r="B358" s="77">
        <v>2</v>
      </c>
      <c r="C358" s="59" t="s">
        <v>480</v>
      </c>
      <c r="D358" s="62">
        <v>48</v>
      </c>
      <c r="E358" s="171">
        <f t="shared" si="16"/>
        <v>102</v>
      </c>
      <c r="F358" s="62">
        <v>54</v>
      </c>
      <c r="G358" s="62">
        <v>48</v>
      </c>
      <c r="H358" s="118"/>
      <c r="I358" s="70"/>
      <c r="J358" s="70"/>
      <c r="K358" s="70"/>
      <c r="L358" s="70"/>
      <c r="M358" s="154">
        <f t="shared" si="15"/>
        <v>0.9228395061728395</v>
      </c>
      <c r="O358" s="59" t="s">
        <v>480</v>
      </c>
      <c r="P358" s="171">
        <f>ROUND(E358*M358,0)</f>
        <v>94</v>
      </c>
      <c r="Q358" s="83"/>
    </row>
    <row r="359" spans="1:20" s="160" customFormat="1">
      <c r="A359" s="298"/>
      <c r="B359" s="172">
        <v>1</v>
      </c>
      <c r="C359" s="172" t="s">
        <v>2</v>
      </c>
      <c r="D359" s="177">
        <f>SUM(D325:D358)</f>
        <v>1182</v>
      </c>
      <c r="E359" s="158">
        <f t="shared" si="16"/>
        <v>2395</v>
      </c>
      <c r="F359" s="177">
        <f>SUM(F355,F351,F346,F343,F340,F336,F332,F328,F325)</f>
        <v>1185</v>
      </c>
      <c r="G359" s="177">
        <f>SUM(G355,G351,G346,G343,G340,G336,G332,G328,G325)</f>
        <v>1210</v>
      </c>
      <c r="H359" s="159"/>
      <c r="I359" s="188"/>
      <c r="J359" s="177">
        <f>SUM(J355,J351,J346,J343,J340,J336,J332,J328,J325)</f>
        <v>1171</v>
      </c>
      <c r="K359" s="177">
        <f>SUM(K355,K351,K346,K343,K340,K336,K332,K328,K325)</f>
        <v>2338</v>
      </c>
      <c r="L359" s="177">
        <f>SUM(L355,L351,L346,L343,L340,L336,L332,L328,L325)</f>
        <v>2338</v>
      </c>
      <c r="M359" s="169">
        <f>L359/E359</f>
        <v>0.97620041753653441</v>
      </c>
      <c r="O359" s="172" t="s">
        <v>2</v>
      </c>
      <c r="P359" s="177">
        <f>SUM(P355,P351,P346,P343,P340,P336,P332,P328,P325)</f>
        <v>2338</v>
      </c>
      <c r="Q359" s="161">
        <f>ROUND(E359*M359,0)</f>
        <v>2338</v>
      </c>
      <c r="R359" s="181" t="b">
        <f>P359=Q359</f>
        <v>1</v>
      </c>
    </row>
    <row r="360" spans="1:20">
      <c r="A360" s="298" t="s">
        <v>159</v>
      </c>
      <c r="B360" s="37">
        <v>1</v>
      </c>
      <c r="C360" s="79" t="s">
        <v>146</v>
      </c>
      <c r="D360" s="70"/>
      <c r="E360" s="68">
        <f>SUM(E361:E363)</f>
        <v>503</v>
      </c>
      <c r="F360" s="68">
        <f>SUM(F361:F363)</f>
        <v>235</v>
      </c>
      <c r="G360" s="68">
        <f>SUM(G361:G363)</f>
        <v>268</v>
      </c>
      <c r="H360" s="185"/>
      <c r="I360" s="72" t="s">
        <v>146</v>
      </c>
      <c r="J360" s="73">
        <v>228</v>
      </c>
      <c r="K360" s="73">
        <v>509</v>
      </c>
      <c r="L360" s="73">
        <v>509</v>
      </c>
      <c r="M360" s="152">
        <f>L360/E360</f>
        <v>1.0119284294234592</v>
      </c>
      <c r="N360" s="147"/>
      <c r="O360" s="79" t="s">
        <v>146</v>
      </c>
      <c r="P360" s="68">
        <f>SUM(P361:P363)</f>
        <v>509</v>
      </c>
      <c r="Q360" s="83">
        <f>ROUND(E360*M360,0)</f>
        <v>509</v>
      </c>
      <c r="R360" s="168" t="b">
        <f>P360=Q360</f>
        <v>1</v>
      </c>
      <c r="T360" s="168" t="b">
        <f>L360=Q360</f>
        <v>1</v>
      </c>
    </row>
    <row r="361" spans="1:20">
      <c r="A361" s="298"/>
      <c r="B361" s="77">
        <v>2</v>
      </c>
      <c r="C361" s="59" t="s">
        <v>481</v>
      </c>
      <c r="D361" s="119">
        <v>39</v>
      </c>
      <c r="E361" s="171">
        <f t="shared" si="16"/>
        <v>94</v>
      </c>
      <c r="F361" s="119">
        <v>45</v>
      </c>
      <c r="G361" s="119">
        <v>49</v>
      </c>
      <c r="H361" s="187"/>
      <c r="I361" s="70"/>
      <c r="J361" s="70"/>
      <c r="K361" s="70"/>
      <c r="L361" s="70"/>
      <c r="M361" s="154">
        <f t="shared" si="15"/>
        <v>1.0119284294234592</v>
      </c>
      <c r="O361" s="59" t="s">
        <v>481</v>
      </c>
      <c r="P361" s="171">
        <f>ROUNDUP(E361*M361,0)</f>
        <v>96</v>
      </c>
      <c r="Q361" s="83"/>
    </row>
    <row r="362" spans="1:20">
      <c r="A362" s="298"/>
      <c r="B362" s="77">
        <v>2</v>
      </c>
      <c r="C362" s="59" t="s">
        <v>482</v>
      </c>
      <c r="D362" s="119">
        <v>135</v>
      </c>
      <c r="E362" s="171">
        <f t="shared" si="16"/>
        <v>288</v>
      </c>
      <c r="F362" s="119">
        <v>130</v>
      </c>
      <c r="G362" s="119">
        <v>158</v>
      </c>
      <c r="H362" s="187"/>
      <c r="I362" s="70"/>
      <c r="J362" s="70"/>
      <c r="K362" s="70"/>
      <c r="L362" s="70"/>
      <c r="M362" s="154">
        <f t="shared" si="15"/>
        <v>1.0119284294234592</v>
      </c>
      <c r="O362" s="59" t="s">
        <v>482</v>
      </c>
      <c r="P362" s="171">
        <f>ROUND(E362*M362,0)</f>
        <v>291</v>
      </c>
      <c r="Q362" s="83"/>
    </row>
    <row r="363" spans="1:20">
      <c r="A363" s="298"/>
      <c r="B363" s="77">
        <v>2</v>
      </c>
      <c r="C363" s="59" t="s">
        <v>483</v>
      </c>
      <c r="D363" s="119">
        <v>48</v>
      </c>
      <c r="E363" s="171">
        <f t="shared" si="16"/>
        <v>121</v>
      </c>
      <c r="F363" s="119">
        <v>60</v>
      </c>
      <c r="G363" s="119">
        <v>61</v>
      </c>
      <c r="H363" s="187"/>
      <c r="I363" s="70"/>
      <c r="J363" s="70"/>
      <c r="K363" s="70"/>
      <c r="L363" s="70"/>
      <c r="M363" s="154">
        <f t="shared" si="15"/>
        <v>1.0119284294234592</v>
      </c>
      <c r="O363" s="59" t="s">
        <v>483</v>
      </c>
      <c r="P363" s="171">
        <f>ROUND(E363*M363,0)</f>
        <v>122</v>
      </c>
      <c r="Q363" s="83"/>
    </row>
    <row r="364" spans="1:20">
      <c r="A364" s="298"/>
      <c r="B364" s="37">
        <v>1</v>
      </c>
      <c r="C364" s="79" t="s">
        <v>147</v>
      </c>
      <c r="D364" s="70"/>
      <c r="E364" s="68">
        <f>SUM(E365:E366)</f>
        <v>189</v>
      </c>
      <c r="F364" s="68">
        <f>SUM(F365:F366)</f>
        <v>98</v>
      </c>
      <c r="G364" s="68">
        <f>SUM(G365:G366)</f>
        <v>91</v>
      </c>
      <c r="H364" s="185"/>
      <c r="I364" s="72" t="s">
        <v>147</v>
      </c>
      <c r="J364" s="73">
        <v>95</v>
      </c>
      <c r="K364" s="73">
        <v>190</v>
      </c>
      <c r="L364" s="73">
        <v>190</v>
      </c>
      <c r="M364" s="152">
        <f>L364/E364</f>
        <v>1.0052910052910053</v>
      </c>
      <c r="N364" s="147"/>
      <c r="O364" s="79" t="s">
        <v>147</v>
      </c>
      <c r="P364" s="68">
        <f>SUM(P365:P366)</f>
        <v>190</v>
      </c>
      <c r="Q364" s="83">
        <f>ROUND(E364*M364,0)</f>
        <v>190</v>
      </c>
      <c r="R364" s="168" t="b">
        <f>P364=Q364</f>
        <v>1</v>
      </c>
      <c r="T364" s="168" t="b">
        <f>L364=Q364</f>
        <v>1</v>
      </c>
    </row>
    <row r="365" spans="1:20">
      <c r="A365" s="298"/>
      <c r="B365" s="77">
        <v>2</v>
      </c>
      <c r="C365" s="59" t="s">
        <v>484</v>
      </c>
      <c r="D365" s="119">
        <v>59</v>
      </c>
      <c r="E365" s="171">
        <f t="shared" si="16"/>
        <v>123</v>
      </c>
      <c r="F365" s="119">
        <v>63</v>
      </c>
      <c r="G365" s="119">
        <v>60</v>
      </c>
      <c r="H365" s="187"/>
      <c r="I365" s="70"/>
      <c r="J365" s="70"/>
      <c r="K365" s="70"/>
      <c r="L365" s="70"/>
      <c r="M365" s="154">
        <f t="shared" si="15"/>
        <v>1.0052910052910053</v>
      </c>
      <c r="O365" s="59" t="s">
        <v>484</v>
      </c>
      <c r="P365" s="171">
        <f>ROUND(E365*M365,0)</f>
        <v>124</v>
      </c>
      <c r="Q365" s="83"/>
    </row>
    <row r="366" spans="1:20">
      <c r="A366" s="298"/>
      <c r="B366" s="77">
        <v>2</v>
      </c>
      <c r="C366" s="59" t="s">
        <v>485</v>
      </c>
      <c r="D366" s="119">
        <v>33</v>
      </c>
      <c r="E366" s="171">
        <f t="shared" si="16"/>
        <v>66</v>
      </c>
      <c r="F366" s="119">
        <v>35</v>
      </c>
      <c r="G366" s="119">
        <v>31</v>
      </c>
      <c r="H366" s="187"/>
      <c r="I366" s="70"/>
      <c r="J366" s="70"/>
      <c r="K366" s="70"/>
      <c r="L366" s="70"/>
      <c r="M366" s="154">
        <f t="shared" si="15"/>
        <v>1.0052910052910053</v>
      </c>
      <c r="O366" s="59" t="s">
        <v>485</v>
      </c>
      <c r="P366" s="171">
        <f>ROUND(E366*M366,0)</f>
        <v>66</v>
      </c>
      <c r="Q366" s="83"/>
    </row>
    <row r="367" spans="1:20">
      <c r="A367" s="298"/>
      <c r="B367" s="37">
        <v>1</v>
      </c>
      <c r="C367" s="79" t="s">
        <v>148</v>
      </c>
      <c r="D367" s="70"/>
      <c r="E367" s="68">
        <f>SUM(E368:E371)</f>
        <v>509</v>
      </c>
      <c r="F367" s="68">
        <f>SUM(F368:F371)</f>
        <v>247</v>
      </c>
      <c r="G367" s="68">
        <f>SUM(G368:G371)</f>
        <v>262</v>
      </c>
      <c r="H367" s="185"/>
      <c r="I367" s="72" t="s">
        <v>148</v>
      </c>
      <c r="J367" s="73">
        <v>236</v>
      </c>
      <c r="K367" s="73">
        <v>499</v>
      </c>
      <c r="L367" s="73">
        <v>499</v>
      </c>
      <c r="M367" s="152">
        <f>L367/E367</f>
        <v>0.98035363457760316</v>
      </c>
      <c r="N367" s="147"/>
      <c r="O367" s="79" t="s">
        <v>148</v>
      </c>
      <c r="P367" s="68">
        <f>SUM(P368:P371)</f>
        <v>499</v>
      </c>
      <c r="Q367" s="83">
        <f>ROUND(E367*M367,0)</f>
        <v>499</v>
      </c>
      <c r="R367" s="168" t="b">
        <f>P367=Q367</f>
        <v>1</v>
      </c>
      <c r="T367" s="168" t="b">
        <f>L367=Q367</f>
        <v>1</v>
      </c>
    </row>
    <row r="368" spans="1:20">
      <c r="A368" s="298"/>
      <c r="B368" s="77">
        <v>2</v>
      </c>
      <c r="C368" s="59" t="s">
        <v>375</v>
      </c>
      <c r="D368" s="120">
        <v>58</v>
      </c>
      <c r="E368" s="171">
        <f t="shared" si="16"/>
        <v>126</v>
      </c>
      <c r="F368" s="120">
        <v>59</v>
      </c>
      <c r="G368" s="120">
        <v>67</v>
      </c>
      <c r="H368" s="121"/>
      <c r="I368" s="70"/>
      <c r="J368" s="70"/>
      <c r="K368" s="70"/>
      <c r="L368" s="70"/>
      <c r="M368" s="154">
        <f t="shared" si="15"/>
        <v>0.98035363457760316</v>
      </c>
      <c r="O368" s="59" t="s">
        <v>375</v>
      </c>
      <c r="P368" s="171">
        <f>ROUND(E368*M368,0)</f>
        <v>124</v>
      </c>
      <c r="Q368" s="83"/>
    </row>
    <row r="369" spans="1:20">
      <c r="A369" s="298"/>
      <c r="B369" s="77">
        <v>2</v>
      </c>
      <c r="C369" s="59" t="s">
        <v>486</v>
      </c>
      <c r="D369" s="120">
        <v>52</v>
      </c>
      <c r="E369" s="171">
        <f t="shared" si="16"/>
        <v>116</v>
      </c>
      <c r="F369" s="120">
        <v>56</v>
      </c>
      <c r="G369" s="120">
        <v>60</v>
      </c>
      <c r="H369" s="121"/>
      <c r="I369" s="70"/>
      <c r="J369" s="70"/>
      <c r="K369" s="70"/>
      <c r="L369" s="70"/>
      <c r="M369" s="154">
        <f t="shared" si="15"/>
        <v>0.98035363457760316</v>
      </c>
      <c r="O369" s="59" t="s">
        <v>486</v>
      </c>
      <c r="P369" s="171">
        <f>ROUND(E369*M369,0)</f>
        <v>114</v>
      </c>
      <c r="Q369" s="83"/>
    </row>
    <row r="370" spans="1:20">
      <c r="A370" s="298"/>
      <c r="B370" s="77">
        <v>2</v>
      </c>
      <c r="C370" s="59" t="s">
        <v>322</v>
      </c>
      <c r="D370" s="120">
        <v>86</v>
      </c>
      <c r="E370" s="171">
        <f t="shared" si="16"/>
        <v>183</v>
      </c>
      <c r="F370" s="120">
        <v>90</v>
      </c>
      <c r="G370" s="120">
        <v>93</v>
      </c>
      <c r="H370" s="121"/>
      <c r="I370" s="70"/>
      <c r="J370" s="70"/>
      <c r="K370" s="70"/>
      <c r="L370" s="70"/>
      <c r="M370" s="154">
        <f t="shared" si="15"/>
        <v>0.98035363457760316</v>
      </c>
      <c r="O370" s="59" t="s">
        <v>322</v>
      </c>
      <c r="P370" s="171">
        <f>ROUND(E370*M370,0)</f>
        <v>179</v>
      </c>
      <c r="Q370" s="83"/>
    </row>
    <row r="371" spans="1:20">
      <c r="A371" s="298"/>
      <c r="B371" s="77">
        <v>2</v>
      </c>
      <c r="C371" s="59" t="s">
        <v>487</v>
      </c>
      <c r="D371" s="120">
        <v>39</v>
      </c>
      <c r="E371" s="171">
        <f t="shared" si="16"/>
        <v>84</v>
      </c>
      <c r="F371" s="120">
        <v>42</v>
      </c>
      <c r="G371" s="120">
        <v>42</v>
      </c>
      <c r="H371" s="121"/>
      <c r="I371" s="70"/>
      <c r="J371" s="70"/>
      <c r="K371" s="70"/>
      <c r="L371" s="70"/>
      <c r="M371" s="154">
        <f t="shared" si="15"/>
        <v>0.98035363457760316</v>
      </c>
      <c r="O371" s="59" t="s">
        <v>487</v>
      </c>
      <c r="P371" s="171">
        <f>ROUND(E371*M371,0)</f>
        <v>82</v>
      </c>
      <c r="Q371" s="83"/>
    </row>
    <row r="372" spans="1:20">
      <c r="A372" s="298"/>
      <c r="B372" s="37">
        <v>1</v>
      </c>
      <c r="C372" s="79" t="s">
        <v>149</v>
      </c>
      <c r="D372" s="70"/>
      <c r="E372" s="68">
        <f>SUM(E373:E374)</f>
        <v>272</v>
      </c>
      <c r="F372" s="68">
        <f>SUM(F373:F374)</f>
        <v>127</v>
      </c>
      <c r="G372" s="68">
        <f>SUM(G373:G374)</f>
        <v>145</v>
      </c>
      <c r="H372" s="185"/>
      <c r="I372" s="72" t="s">
        <v>149</v>
      </c>
      <c r="J372" s="73">
        <v>125</v>
      </c>
      <c r="K372" s="73">
        <v>286</v>
      </c>
      <c r="L372" s="73">
        <v>286</v>
      </c>
      <c r="M372" s="152">
        <f>L372/E372</f>
        <v>1.0514705882352942</v>
      </c>
      <c r="N372" s="147"/>
      <c r="O372" s="79" t="s">
        <v>149</v>
      </c>
      <c r="P372" s="68">
        <f>SUM(P373:P374)</f>
        <v>286</v>
      </c>
      <c r="Q372" s="83">
        <f>ROUND(E372*M372,0)</f>
        <v>286</v>
      </c>
      <c r="R372" s="168" t="b">
        <f>P372=Q372</f>
        <v>1</v>
      </c>
      <c r="T372" s="168" t="b">
        <f>L372=Q372</f>
        <v>1</v>
      </c>
    </row>
    <row r="373" spans="1:20">
      <c r="A373" s="298"/>
      <c r="B373" s="77">
        <v>2</v>
      </c>
      <c r="C373" s="59" t="s">
        <v>488</v>
      </c>
      <c r="D373" s="120">
        <v>58</v>
      </c>
      <c r="E373" s="171">
        <f t="shared" si="16"/>
        <v>117</v>
      </c>
      <c r="F373" s="120">
        <v>54</v>
      </c>
      <c r="G373" s="120">
        <v>63</v>
      </c>
      <c r="H373" s="121"/>
      <c r="I373" s="70"/>
      <c r="J373" s="70"/>
      <c r="K373" s="70"/>
      <c r="L373" s="70"/>
      <c r="M373" s="154">
        <f t="shared" si="15"/>
        <v>1.0514705882352942</v>
      </c>
      <c r="O373" s="59" t="s">
        <v>488</v>
      </c>
      <c r="P373" s="171">
        <f>ROUND(E373*M373,0)</f>
        <v>123</v>
      </c>
      <c r="Q373" s="83"/>
    </row>
    <row r="374" spans="1:20">
      <c r="A374" s="298"/>
      <c r="B374" s="77">
        <v>2</v>
      </c>
      <c r="C374" s="59" t="s">
        <v>489</v>
      </c>
      <c r="D374" s="120">
        <v>61</v>
      </c>
      <c r="E374" s="171">
        <f t="shared" si="16"/>
        <v>155</v>
      </c>
      <c r="F374" s="120">
        <v>73</v>
      </c>
      <c r="G374" s="120">
        <v>82</v>
      </c>
      <c r="H374" s="121"/>
      <c r="I374" s="70"/>
      <c r="J374" s="70"/>
      <c r="K374" s="70"/>
      <c r="L374" s="70"/>
      <c r="M374" s="154">
        <f t="shared" si="15"/>
        <v>1.0514705882352942</v>
      </c>
      <c r="O374" s="59" t="s">
        <v>489</v>
      </c>
      <c r="P374" s="171">
        <f>ROUND(E374*M374,0)</f>
        <v>163</v>
      </c>
      <c r="Q374" s="83"/>
    </row>
    <row r="375" spans="1:20">
      <c r="A375" s="298"/>
      <c r="B375" s="37">
        <v>1</v>
      </c>
      <c r="C375" s="79" t="s">
        <v>150</v>
      </c>
      <c r="D375" s="70"/>
      <c r="E375" s="68">
        <f>SUM(E376:E377)</f>
        <v>183</v>
      </c>
      <c r="F375" s="68">
        <f>SUM(F376:F377)</f>
        <v>82</v>
      </c>
      <c r="G375" s="68">
        <f>SUM(G376:G377)</f>
        <v>101</v>
      </c>
      <c r="H375" s="185"/>
      <c r="I375" s="72" t="s">
        <v>150</v>
      </c>
      <c r="J375" s="73">
        <v>86</v>
      </c>
      <c r="K375" s="73">
        <v>179</v>
      </c>
      <c r="L375" s="73">
        <v>179</v>
      </c>
      <c r="M375" s="152">
        <f>L375/E375</f>
        <v>0.97814207650273222</v>
      </c>
      <c r="N375" s="147"/>
      <c r="O375" s="79" t="s">
        <v>150</v>
      </c>
      <c r="P375" s="68">
        <f>SUM(P376:P377)</f>
        <v>179</v>
      </c>
      <c r="Q375" s="83">
        <f>ROUND(E375*M375,0)</f>
        <v>179</v>
      </c>
      <c r="R375" s="168" t="b">
        <f>P375=Q375</f>
        <v>1</v>
      </c>
      <c r="T375" s="168" t="b">
        <f>L375=Q375</f>
        <v>1</v>
      </c>
    </row>
    <row r="376" spans="1:20">
      <c r="A376" s="298"/>
      <c r="B376" s="77">
        <v>2</v>
      </c>
      <c r="C376" s="59" t="s">
        <v>490</v>
      </c>
      <c r="D376" s="120">
        <v>41</v>
      </c>
      <c r="E376" s="171">
        <f t="shared" si="16"/>
        <v>102</v>
      </c>
      <c r="F376" s="120">
        <v>48</v>
      </c>
      <c r="G376" s="120">
        <v>54</v>
      </c>
      <c r="H376" s="121"/>
      <c r="I376" s="70"/>
      <c r="J376" s="70"/>
      <c r="K376" s="70"/>
      <c r="L376" s="70"/>
      <c r="M376" s="154">
        <f t="shared" si="15"/>
        <v>0.97814207650273222</v>
      </c>
      <c r="O376" s="59" t="s">
        <v>490</v>
      </c>
      <c r="P376" s="171">
        <f>ROUND(E376*M376,0)</f>
        <v>100</v>
      </c>
      <c r="Q376" s="83"/>
    </row>
    <row r="377" spans="1:20">
      <c r="A377" s="298"/>
      <c r="B377" s="77">
        <v>2</v>
      </c>
      <c r="C377" s="59" t="s">
        <v>491</v>
      </c>
      <c r="D377" s="120">
        <v>45</v>
      </c>
      <c r="E377" s="171">
        <f t="shared" si="16"/>
        <v>81</v>
      </c>
      <c r="F377" s="120">
        <v>34</v>
      </c>
      <c r="G377" s="120">
        <v>47</v>
      </c>
      <c r="H377" s="121"/>
      <c r="I377" s="70"/>
      <c r="J377" s="70"/>
      <c r="K377" s="70"/>
      <c r="L377" s="70"/>
      <c r="M377" s="154">
        <f t="shared" si="15"/>
        <v>0.97814207650273222</v>
      </c>
      <c r="O377" s="59" t="s">
        <v>491</v>
      </c>
      <c r="P377" s="171">
        <f>ROUND(E377*M377,0)</f>
        <v>79</v>
      </c>
      <c r="Q377" s="83"/>
    </row>
    <row r="378" spans="1:20">
      <c r="A378" s="298"/>
      <c r="B378" s="37">
        <v>1</v>
      </c>
      <c r="C378" s="79" t="s">
        <v>151</v>
      </c>
      <c r="D378" s="70"/>
      <c r="E378" s="68">
        <f>SUM(E379:E380)</f>
        <v>427</v>
      </c>
      <c r="F378" s="68">
        <f>SUM(F379:F380)</f>
        <v>212</v>
      </c>
      <c r="G378" s="68">
        <f>SUM(G379:G380)</f>
        <v>215</v>
      </c>
      <c r="H378" s="185"/>
      <c r="I378" s="72" t="s">
        <v>151</v>
      </c>
      <c r="J378" s="73">
        <v>190</v>
      </c>
      <c r="K378" s="73">
        <v>412</v>
      </c>
      <c r="L378" s="73">
        <v>412</v>
      </c>
      <c r="M378" s="152">
        <f>L378/E378</f>
        <v>0.96487119437939106</v>
      </c>
      <c r="N378" s="147"/>
      <c r="O378" s="79" t="s">
        <v>151</v>
      </c>
      <c r="P378" s="68">
        <f>SUM(P379:P380)</f>
        <v>412</v>
      </c>
      <c r="Q378" s="83">
        <f>ROUND(E378*M378,0)</f>
        <v>412</v>
      </c>
      <c r="R378" s="168" t="b">
        <f>P378=Q378</f>
        <v>1</v>
      </c>
      <c r="T378" s="168" t="b">
        <f>L378=Q378</f>
        <v>1</v>
      </c>
    </row>
    <row r="379" spans="1:20">
      <c r="A379" s="298"/>
      <c r="B379" s="77">
        <v>2</v>
      </c>
      <c r="C379" s="59" t="s">
        <v>492</v>
      </c>
      <c r="D379" s="120">
        <v>62</v>
      </c>
      <c r="E379" s="171">
        <f t="shared" si="16"/>
        <v>150</v>
      </c>
      <c r="F379" s="120">
        <v>71</v>
      </c>
      <c r="G379" s="120">
        <v>79</v>
      </c>
      <c r="H379" s="121"/>
      <c r="I379" s="70"/>
      <c r="J379" s="70"/>
      <c r="K379" s="70"/>
      <c r="L379" s="70"/>
      <c r="M379" s="154">
        <f t="shared" si="15"/>
        <v>0.96487119437939106</v>
      </c>
      <c r="O379" s="59" t="s">
        <v>492</v>
      </c>
      <c r="P379" s="171">
        <f>ROUND(E379*M379,0)</f>
        <v>145</v>
      </c>
      <c r="Q379" s="83"/>
    </row>
    <row r="380" spans="1:20">
      <c r="A380" s="298"/>
      <c r="B380" s="77">
        <v>2</v>
      </c>
      <c r="C380" s="59" t="s">
        <v>493</v>
      </c>
      <c r="D380" s="120">
        <v>129</v>
      </c>
      <c r="E380" s="171">
        <f t="shared" si="16"/>
        <v>277</v>
      </c>
      <c r="F380" s="120">
        <v>141</v>
      </c>
      <c r="G380" s="120">
        <v>136</v>
      </c>
      <c r="H380" s="121"/>
      <c r="I380" s="70"/>
      <c r="J380" s="70"/>
      <c r="K380" s="70"/>
      <c r="L380" s="70"/>
      <c r="M380" s="154">
        <f t="shared" si="15"/>
        <v>0.96487119437939106</v>
      </c>
      <c r="O380" s="59" t="s">
        <v>493</v>
      </c>
      <c r="P380" s="171">
        <f>ROUND(E380*M380,0)</f>
        <v>267</v>
      </c>
      <c r="Q380" s="83"/>
    </row>
    <row r="381" spans="1:20">
      <c r="A381" s="298"/>
      <c r="B381" s="37">
        <v>1</v>
      </c>
      <c r="C381" s="79" t="s">
        <v>152</v>
      </c>
      <c r="D381" s="70"/>
      <c r="E381" s="68">
        <f>SUM(E382:E384)</f>
        <v>657</v>
      </c>
      <c r="F381" s="68">
        <f>SUM(F382:F384)</f>
        <v>306</v>
      </c>
      <c r="G381" s="68">
        <f>SUM(G382:G384)</f>
        <v>351</v>
      </c>
      <c r="H381" s="185"/>
      <c r="I381" s="72" t="s">
        <v>152</v>
      </c>
      <c r="J381" s="73">
        <v>329</v>
      </c>
      <c r="K381" s="73">
        <v>664</v>
      </c>
      <c r="L381" s="73">
        <v>664</v>
      </c>
      <c r="M381" s="152">
        <f>L381/E381</f>
        <v>1.0106544901065448</v>
      </c>
      <c r="N381" s="147"/>
      <c r="O381" s="79" t="s">
        <v>152</v>
      </c>
      <c r="P381" s="68">
        <f>SUM(P382:P384)</f>
        <v>664</v>
      </c>
      <c r="Q381" s="83">
        <f>ROUND(E381*M381,0)</f>
        <v>664</v>
      </c>
      <c r="R381" s="168" t="b">
        <f>P381=Q381</f>
        <v>1</v>
      </c>
      <c r="T381" s="168" t="b">
        <f>L381=Q381</f>
        <v>1</v>
      </c>
    </row>
    <row r="382" spans="1:20">
      <c r="A382" s="298"/>
      <c r="B382" s="77">
        <v>2</v>
      </c>
      <c r="C382" s="59" t="s">
        <v>494</v>
      </c>
      <c r="D382" s="120">
        <v>216</v>
      </c>
      <c r="E382" s="171">
        <f t="shared" si="16"/>
        <v>461</v>
      </c>
      <c r="F382" s="120">
        <v>214</v>
      </c>
      <c r="G382" s="120">
        <v>247</v>
      </c>
      <c r="H382" s="121"/>
      <c r="I382" s="70"/>
      <c r="J382" s="70"/>
      <c r="K382" s="70"/>
      <c r="L382" s="70"/>
      <c r="M382" s="154">
        <f t="shared" si="15"/>
        <v>1.0106544901065448</v>
      </c>
      <c r="O382" s="59" t="s">
        <v>494</v>
      </c>
      <c r="P382" s="171">
        <f>ROUND(E382*M382,0)</f>
        <v>466</v>
      </c>
      <c r="Q382" s="83"/>
    </row>
    <row r="383" spans="1:20">
      <c r="A383" s="298"/>
      <c r="B383" s="77">
        <v>2</v>
      </c>
      <c r="C383" s="59" t="s">
        <v>357</v>
      </c>
      <c r="D383" s="120">
        <v>53</v>
      </c>
      <c r="E383" s="171">
        <f t="shared" si="16"/>
        <v>110</v>
      </c>
      <c r="F383" s="120">
        <v>49</v>
      </c>
      <c r="G383" s="120">
        <v>61</v>
      </c>
      <c r="H383" s="121"/>
      <c r="I383" s="70"/>
      <c r="J383" s="70"/>
      <c r="K383" s="70"/>
      <c r="L383" s="70"/>
      <c r="M383" s="154">
        <f t="shared" si="15"/>
        <v>1.0106544901065448</v>
      </c>
      <c r="O383" s="59" t="s">
        <v>357</v>
      </c>
      <c r="P383" s="171">
        <f>ROUND(E383*M383,0)</f>
        <v>111</v>
      </c>
      <c r="Q383" s="83"/>
    </row>
    <row r="384" spans="1:20">
      <c r="A384" s="298"/>
      <c r="B384" s="77">
        <v>2</v>
      </c>
      <c r="C384" s="59" t="s">
        <v>495</v>
      </c>
      <c r="D384" s="120">
        <v>47</v>
      </c>
      <c r="E384" s="171">
        <f t="shared" si="16"/>
        <v>86</v>
      </c>
      <c r="F384" s="120">
        <v>43</v>
      </c>
      <c r="G384" s="120">
        <v>43</v>
      </c>
      <c r="H384" s="121"/>
      <c r="I384" s="70"/>
      <c r="J384" s="70"/>
      <c r="K384" s="70"/>
      <c r="L384" s="70"/>
      <c r="M384" s="154">
        <f>M383</f>
        <v>1.0106544901065448</v>
      </c>
      <c r="O384" s="59" t="s">
        <v>495</v>
      </c>
      <c r="P384" s="171">
        <f>ROUND(E384*M384,0)</f>
        <v>87</v>
      </c>
      <c r="Q384" s="83"/>
    </row>
    <row r="385" spans="1:20">
      <c r="A385" s="298"/>
      <c r="B385" s="37">
        <v>1</v>
      </c>
      <c r="C385" s="79" t="s">
        <v>153</v>
      </c>
      <c r="D385" s="70"/>
      <c r="E385" s="68">
        <f>SUM(E386:E387)</f>
        <v>184</v>
      </c>
      <c r="F385" s="68">
        <f>SUM(F386:F387)</f>
        <v>89</v>
      </c>
      <c r="G385" s="68">
        <f>SUM(G386:G387)</f>
        <v>95</v>
      </c>
      <c r="H385" s="185"/>
      <c r="I385" s="72" t="s">
        <v>153</v>
      </c>
      <c r="J385" s="73">
        <v>93</v>
      </c>
      <c r="K385" s="73">
        <v>183</v>
      </c>
      <c r="L385" s="73">
        <v>183</v>
      </c>
      <c r="M385" s="152">
        <f>L385/E385</f>
        <v>0.99456521739130432</v>
      </c>
      <c r="N385" s="147"/>
      <c r="O385" s="79" t="s">
        <v>153</v>
      </c>
      <c r="P385" s="68">
        <f>SUM(P386:P387)</f>
        <v>183</v>
      </c>
      <c r="Q385" s="83">
        <f>ROUND(E385*M385,0)</f>
        <v>183</v>
      </c>
      <c r="R385" s="168" t="b">
        <f>P385=Q385</f>
        <v>1</v>
      </c>
      <c r="T385" s="168" t="b">
        <f>L385=Q385</f>
        <v>1</v>
      </c>
    </row>
    <row r="386" spans="1:20">
      <c r="A386" s="298"/>
      <c r="B386" s="77">
        <v>2</v>
      </c>
      <c r="C386" s="59" t="s">
        <v>463</v>
      </c>
      <c r="D386" s="120">
        <v>65</v>
      </c>
      <c r="E386" s="171">
        <f t="shared" si="16"/>
        <v>122</v>
      </c>
      <c r="F386" s="120">
        <v>58</v>
      </c>
      <c r="G386" s="120">
        <v>64</v>
      </c>
      <c r="H386" s="121"/>
      <c r="I386" s="70"/>
      <c r="J386" s="70"/>
      <c r="K386" s="70"/>
      <c r="L386" s="70"/>
      <c r="M386" s="154">
        <f>M385</f>
        <v>0.99456521739130432</v>
      </c>
      <c r="O386" s="59" t="s">
        <v>463</v>
      </c>
      <c r="P386" s="171">
        <f>ROUND(E386*M386,0)</f>
        <v>121</v>
      </c>
      <c r="Q386" s="83"/>
    </row>
    <row r="387" spans="1:20">
      <c r="A387" s="298"/>
      <c r="B387" s="77">
        <v>2</v>
      </c>
      <c r="C387" s="59" t="s">
        <v>496</v>
      </c>
      <c r="D387" s="120">
        <v>28</v>
      </c>
      <c r="E387" s="171">
        <f t="shared" si="16"/>
        <v>62</v>
      </c>
      <c r="F387" s="120">
        <v>31</v>
      </c>
      <c r="G387" s="120">
        <v>31</v>
      </c>
      <c r="H387" s="121"/>
      <c r="I387" s="70"/>
      <c r="J387" s="70"/>
      <c r="K387" s="70"/>
      <c r="L387" s="70"/>
      <c r="M387" s="154">
        <f>M386</f>
        <v>0.99456521739130432</v>
      </c>
      <c r="O387" s="59" t="s">
        <v>496</v>
      </c>
      <c r="P387" s="171">
        <f>ROUND(E387*M387,0)</f>
        <v>62</v>
      </c>
      <c r="Q387" s="83"/>
    </row>
    <row r="388" spans="1:20" s="167" customFormat="1">
      <c r="A388" s="298"/>
      <c r="B388" s="139">
        <v>1</v>
      </c>
      <c r="C388" s="55" t="s">
        <v>154</v>
      </c>
      <c r="D388" s="150">
        <v>53</v>
      </c>
      <c r="E388" s="138">
        <f t="shared" si="16"/>
        <v>113</v>
      </c>
      <c r="F388" s="150">
        <v>43</v>
      </c>
      <c r="G388" s="150">
        <v>70</v>
      </c>
      <c r="H388" s="122"/>
      <c r="I388" s="72" t="s">
        <v>154</v>
      </c>
      <c r="J388" s="73">
        <v>53</v>
      </c>
      <c r="K388" s="73">
        <v>106</v>
      </c>
      <c r="L388" s="73">
        <v>106</v>
      </c>
      <c r="M388" s="152">
        <f>L388/E388</f>
        <v>0.93805309734513276</v>
      </c>
      <c r="N388" s="147"/>
      <c r="O388" s="55" t="s">
        <v>154</v>
      </c>
      <c r="P388" s="138">
        <f>SUM(Q388:Q388)</f>
        <v>106</v>
      </c>
      <c r="Q388" s="83">
        <f>ROUND(E388*M388,0)</f>
        <v>106</v>
      </c>
      <c r="R388" s="168" t="b">
        <f>P388=Q388</f>
        <v>1</v>
      </c>
      <c r="T388" s="168" t="b">
        <f>L388=Q388</f>
        <v>1</v>
      </c>
    </row>
    <row r="389" spans="1:20">
      <c r="A389" s="298"/>
      <c r="B389" s="37">
        <v>1</v>
      </c>
      <c r="C389" s="79" t="s">
        <v>155</v>
      </c>
      <c r="D389" s="70"/>
      <c r="E389" s="68">
        <f>SUM(E390:E393)</f>
        <v>283</v>
      </c>
      <c r="F389" s="68">
        <f>SUM(F390:F393)</f>
        <v>141</v>
      </c>
      <c r="G389" s="68">
        <f>SUM(G390:G393)</f>
        <v>142</v>
      </c>
      <c r="H389" s="185"/>
      <c r="I389" s="72" t="s">
        <v>155</v>
      </c>
      <c r="J389" s="73">
        <v>132</v>
      </c>
      <c r="K389" s="73">
        <v>278</v>
      </c>
      <c r="L389" s="73">
        <v>278</v>
      </c>
      <c r="M389" s="152">
        <f>L389/E389</f>
        <v>0.98233215547703179</v>
      </c>
      <c r="N389" s="147"/>
      <c r="O389" s="79" t="s">
        <v>155</v>
      </c>
      <c r="P389" s="68">
        <f>SUM(P390:P393)</f>
        <v>278</v>
      </c>
      <c r="Q389" s="83">
        <f>ROUND(E389*M389,0)</f>
        <v>278</v>
      </c>
      <c r="R389" s="168" t="b">
        <f>P389=Q389</f>
        <v>1</v>
      </c>
      <c r="T389" s="168" t="b">
        <f>L389=Q389</f>
        <v>1</v>
      </c>
    </row>
    <row r="390" spans="1:20">
      <c r="A390" s="298"/>
      <c r="B390" s="77">
        <v>2</v>
      </c>
      <c r="C390" s="59" t="s">
        <v>497</v>
      </c>
      <c r="D390" s="120">
        <v>44</v>
      </c>
      <c r="E390" s="171">
        <f t="shared" ref="E390:E452" si="17">SUM(F390:G390)</f>
        <v>98</v>
      </c>
      <c r="F390" s="120">
        <v>45</v>
      </c>
      <c r="G390" s="120">
        <v>53</v>
      </c>
      <c r="H390" s="121"/>
      <c r="I390" s="70"/>
      <c r="J390" s="70"/>
      <c r="K390" s="70"/>
      <c r="L390" s="70"/>
      <c r="M390" s="154">
        <f t="shared" ref="M390:M412" si="18">M389</f>
        <v>0.98233215547703179</v>
      </c>
      <c r="O390" s="59" t="s">
        <v>497</v>
      </c>
      <c r="P390" s="171">
        <f>ROUNDUP(E390*M390,0)</f>
        <v>97</v>
      </c>
      <c r="Q390" s="83"/>
    </row>
    <row r="391" spans="1:20">
      <c r="A391" s="298"/>
      <c r="B391" s="77">
        <v>2</v>
      </c>
      <c r="C391" s="59" t="s">
        <v>298</v>
      </c>
      <c r="D391" s="120">
        <v>29</v>
      </c>
      <c r="E391" s="171">
        <f t="shared" si="17"/>
        <v>65</v>
      </c>
      <c r="F391" s="120">
        <v>31</v>
      </c>
      <c r="G391" s="120">
        <v>34</v>
      </c>
      <c r="H391" s="121"/>
      <c r="I391" s="70"/>
      <c r="J391" s="70"/>
      <c r="K391" s="70"/>
      <c r="L391" s="70"/>
      <c r="M391" s="154">
        <f t="shared" si="18"/>
        <v>0.98233215547703179</v>
      </c>
      <c r="O391" s="59" t="s">
        <v>298</v>
      </c>
      <c r="P391" s="171">
        <f>ROUND(E391*M391,0)</f>
        <v>64</v>
      </c>
      <c r="Q391" s="83"/>
    </row>
    <row r="392" spans="1:20">
      <c r="A392" s="298"/>
      <c r="B392" s="77">
        <v>2</v>
      </c>
      <c r="C392" s="59" t="s">
        <v>498</v>
      </c>
      <c r="D392" s="120">
        <v>35</v>
      </c>
      <c r="E392" s="171">
        <f t="shared" si="17"/>
        <v>35</v>
      </c>
      <c r="F392" s="120">
        <v>20</v>
      </c>
      <c r="G392" s="120">
        <v>15</v>
      </c>
      <c r="H392" s="121"/>
      <c r="I392" s="70"/>
      <c r="J392" s="70"/>
      <c r="K392" s="70"/>
      <c r="L392" s="70"/>
      <c r="M392" s="154">
        <f t="shared" si="18"/>
        <v>0.98233215547703179</v>
      </c>
      <c r="O392" s="59" t="s">
        <v>498</v>
      </c>
      <c r="P392" s="171">
        <f>ROUND(E392*M392,0)</f>
        <v>34</v>
      </c>
      <c r="Q392" s="83"/>
    </row>
    <row r="393" spans="1:20">
      <c r="A393" s="298"/>
      <c r="B393" s="77">
        <v>2</v>
      </c>
      <c r="C393" s="59" t="s">
        <v>499</v>
      </c>
      <c r="D393" s="66">
        <v>44</v>
      </c>
      <c r="E393" s="171">
        <f t="shared" si="17"/>
        <v>85</v>
      </c>
      <c r="F393" s="66">
        <v>45</v>
      </c>
      <c r="G393" s="66">
        <v>40</v>
      </c>
      <c r="H393" s="123"/>
      <c r="I393" s="70"/>
      <c r="J393" s="70"/>
      <c r="K393" s="70"/>
      <c r="L393" s="70"/>
      <c r="M393" s="154">
        <f t="shared" si="18"/>
        <v>0.98233215547703179</v>
      </c>
      <c r="O393" s="59" t="s">
        <v>499</v>
      </c>
      <c r="P393" s="171">
        <f>ROUND(E393*M393,0)</f>
        <v>83</v>
      </c>
      <c r="Q393" s="83"/>
    </row>
    <row r="394" spans="1:20">
      <c r="A394" s="298"/>
      <c r="B394" s="37">
        <v>1</v>
      </c>
      <c r="C394" s="79" t="s">
        <v>156</v>
      </c>
      <c r="D394" s="70"/>
      <c r="E394" s="68">
        <f>SUM(E395:E397)</f>
        <v>213</v>
      </c>
      <c r="F394" s="68">
        <f>SUM(F395:F397)</f>
        <v>110</v>
      </c>
      <c r="G394" s="68">
        <f>SUM(G395:G397)</f>
        <v>103</v>
      </c>
      <c r="H394" s="185"/>
      <c r="I394" s="72" t="s">
        <v>156</v>
      </c>
      <c r="J394" s="73">
        <v>92</v>
      </c>
      <c r="K394" s="73">
        <v>207</v>
      </c>
      <c r="L394" s="73">
        <v>207</v>
      </c>
      <c r="M394" s="152">
        <f>L394/E394</f>
        <v>0.971830985915493</v>
      </c>
      <c r="N394" s="147"/>
      <c r="O394" s="79" t="s">
        <v>156</v>
      </c>
      <c r="P394" s="68">
        <f>SUM(P395:P397)</f>
        <v>207</v>
      </c>
      <c r="Q394" s="83">
        <f>ROUND(E394*M394,0)</f>
        <v>207</v>
      </c>
      <c r="R394" s="168" t="b">
        <f>P394=Q394</f>
        <v>1</v>
      </c>
      <c r="T394" s="168" t="b">
        <f>L394=Q394</f>
        <v>1</v>
      </c>
    </row>
    <row r="395" spans="1:20">
      <c r="A395" s="298"/>
      <c r="B395" s="77">
        <v>2</v>
      </c>
      <c r="C395" s="59" t="s">
        <v>500</v>
      </c>
      <c r="D395" s="66">
        <v>22</v>
      </c>
      <c r="E395" s="171">
        <f t="shared" si="17"/>
        <v>47</v>
      </c>
      <c r="F395" s="66">
        <v>27</v>
      </c>
      <c r="G395" s="66">
        <v>20</v>
      </c>
      <c r="H395" s="123"/>
      <c r="I395" s="70"/>
      <c r="J395" s="70"/>
      <c r="K395" s="70"/>
      <c r="L395" s="70"/>
      <c r="M395" s="154">
        <f t="shared" si="18"/>
        <v>0.971830985915493</v>
      </c>
      <c r="O395" s="59" t="s">
        <v>500</v>
      </c>
      <c r="P395" s="171">
        <f>ROUNDDOWN(E395*M395,0)</f>
        <v>45</v>
      </c>
      <c r="Q395" s="83"/>
    </row>
    <row r="396" spans="1:20">
      <c r="A396" s="298"/>
      <c r="B396" s="77">
        <v>2</v>
      </c>
      <c r="C396" s="59" t="s">
        <v>501</v>
      </c>
      <c r="D396" s="66">
        <v>33</v>
      </c>
      <c r="E396" s="171">
        <f t="shared" si="17"/>
        <v>81</v>
      </c>
      <c r="F396" s="66">
        <v>40</v>
      </c>
      <c r="G396" s="66">
        <v>41</v>
      </c>
      <c r="H396" s="123"/>
      <c r="I396" s="70"/>
      <c r="J396" s="70"/>
      <c r="K396" s="70"/>
      <c r="L396" s="70"/>
      <c r="M396" s="154">
        <f t="shared" si="18"/>
        <v>0.971830985915493</v>
      </c>
      <c r="O396" s="59" t="s">
        <v>501</v>
      </c>
      <c r="P396" s="171">
        <f>ROUND(E396*M396,0)</f>
        <v>79</v>
      </c>
      <c r="Q396" s="83"/>
    </row>
    <row r="397" spans="1:20">
      <c r="A397" s="298"/>
      <c r="B397" s="77">
        <v>2</v>
      </c>
      <c r="C397" s="59" t="s">
        <v>502</v>
      </c>
      <c r="D397" s="66">
        <v>38</v>
      </c>
      <c r="E397" s="171">
        <f t="shared" si="17"/>
        <v>85</v>
      </c>
      <c r="F397" s="66">
        <v>43</v>
      </c>
      <c r="G397" s="66">
        <v>42</v>
      </c>
      <c r="H397" s="123"/>
      <c r="I397" s="70"/>
      <c r="J397" s="70"/>
      <c r="K397" s="70"/>
      <c r="L397" s="70"/>
      <c r="M397" s="154">
        <f t="shared" si="18"/>
        <v>0.971830985915493</v>
      </c>
      <c r="O397" s="59" t="s">
        <v>502</v>
      </c>
      <c r="P397" s="171">
        <f>ROUND(E397*M397,0)</f>
        <v>83</v>
      </c>
      <c r="Q397" s="83"/>
    </row>
    <row r="398" spans="1:20" s="167" customFormat="1">
      <c r="A398" s="298"/>
      <c r="B398" s="139">
        <v>1</v>
      </c>
      <c r="C398" s="55" t="s">
        <v>157</v>
      </c>
      <c r="D398" s="143">
        <v>31</v>
      </c>
      <c r="E398" s="138">
        <f t="shared" si="17"/>
        <v>72</v>
      </c>
      <c r="F398" s="143">
        <v>33</v>
      </c>
      <c r="G398" s="143">
        <v>39</v>
      </c>
      <c r="H398" s="124"/>
      <c r="I398" s="72" t="s">
        <v>157</v>
      </c>
      <c r="J398" s="73">
        <v>31</v>
      </c>
      <c r="K398" s="73">
        <v>70</v>
      </c>
      <c r="L398" s="73">
        <v>70</v>
      </c>
      <c r="M398" s="152">
        <f>L398/E398</f>
        <v>0.97222222222222221</v>
      </c>
      <c r="N398" s="147"/>
      <c r="O398" s="55" t="s">
        <v>157</v>
      </c>
      <c r="P398" s="138">
        <f>SUM(Q398:Q398)</f>
        <v>70</v>
      </c>
      <c r="Q398" s="83">
        <f>ROUND(E398*M398,0)</f>
        <v>70</v>
      </c>
      <c r="R398" s="168" t="b">
        <f>P398=Q398</f>
        <v>1</v>
      </c>
      <c r="T398" s="168" t="b">
        <f>L398=Q398</f>
        <v>1</v>
      </c>
    </row>
    <row r="399" spans="1:20" s="160" customFormat="1">
      <c r="A399" s="298"/>
      <c r="B399" s="172">
        <v>1</v>
      </c>
      <c r="C399" s="172" t="s">
        <v>2</v>
      </c>
      <c r="D399" s="177">
        <f>SUM(D360:D398)</f>
        <v>1683</v>
      </c>
      <c r="E399" s="158">
        <f t="shared" si="17"/>
        <v>3605</v>
      </c>
      <c r="F399" s="177">
        <f>SUM(F398,F394,F389,F388,F385,F381,F378,F375,F372,F367,F364,F360)</f>
        <v>1723</v>
      </c>
      <c r="G399" s="177">
        <f>SUM(G398,G394,G389,G388,G385,G381,G378,G375,G372,G367,G364,G360)</f>
        <v>1882</v>
      </c>
      <c r="H399" s="159"/>
      <c r="I399" s="188"/>
      <c r="J399" s="177">
        <f>SUM(J398,J394,J389,J388,J385,J381,J378,J375,J372,J367,J364,J360)</f>
        <v>1690</v>
      </c>
      <c r="K399" s="177">
        <f>SUM(K398,K394,K389,K388,K385,K381,K378,K375,K372,K367,K364,K360)</f>
        <v>3583</v>
      </c>
      <c r="L399" s="177">
        <f>SUM(L398,L394,L389,L388,L385,L381,L378,L375,L372,L367,L364,L360)</f>
        <v>3583</v>
      </c>
      <c r="M399" s="169">
        <f>L399/E399</f>
        <v>0.9938973647711512</v>
      </c>
      <c r="O399" s="172" t="s">
        <v>2</v>
      </c>
      <c r="P399" s="177">
        <f>SUM(P398,P394,P389,P388,P385,P381,P378,P375,P372,P367,P364,P360)</f>
        <v>3583</v>
      </c>
      <c r="Q399" s="161">
        <f>ROUND(E399*M399,0)</f>
        <v>3583</v>
      </c>
      <c r="R399" s="181" t="b">
        <f>P399=Q399</f>
        <v>1</v>
      </c>
    </row>
    <row r="400" spans="1:20">
      <c r="A400" s="298" t="s">
        <v>177</v>
      </c>
      <c r="B400" s="37">
        <v>1</v>
      </c>
      <c r="C400" s="79" t="s">
        <v>161</v>
      </c>
      <c r="D400" s="70"/>
      <c r="E400" s="68">
        <f>SUM(E401:E402)</f>
        <v>894</v>
      </c>
      <c r="F400" s="68">
        <f>SUM(F401:F402)</f>
        <v>451</v>
      </c>
      <c r="G400" s="68">
        <f>SUM(G401:G402)</f>
        <v>443</v>
      </c>
      <c r="H400" s="185"/>
      <c r="I400" s="72" t="s">
        <v>161</v>
      </c>
      <c r="J400" s="73">
        <v>433</v>
      </c>
      <c r="K400" s="73">
        <v>853</v>
      </c>
      <c r="L400" s="73">
        <v>853</v>
      </c>
      <c r="M400" s="152">
        <f>L400/E400</f>
        <v>0.95413870246085009</v>
      </c>
      <c r="N400" s="147"/>
      <c r="O400" s="79" t="s">
        <v>161</v>
      </c>
      <c r="P400" s="68">
        <f>SUM(P401:P402)</f>
        <v>853</v>
      </c>
      <c r="Q400" s="83">
        <f>ROUND(E400*M400,0)</f>
        <v>853</v>
      </c>
      <c r="R400" s="168" t="b">
        <f>P400=Q400</f>
        <v>1</v>
      </c>
      <c r="T400" s="168" t="b">
        <f>L400=Q400</f>
        <v>1</v>
      </c>
    </row>
    <row r="401" spans="1:20">
      <c r="A401" s="298"/>
      <c r="B401" s="77">
        <v>2</v>
      </c>
      <c r="C401" s="59" t="s">
        <v>503</v>
      </c>
      <c r="D401" s="125">
        <v>194</v>
      </c>
      <c r="E401" s="171">
        <f t="shared" si="17"/>
        <v>421</v>
      </c>
      <c r="F401" s="125">
        <v>220</v>
      </c>
      <c r="G401" s="125">
        <v>201</v>
      </c>
      <c r="H401" s="126"/>
      <c r="I401" s="70"/>
      <c r="J401" s="70"/>
      <c r="K401" s="70"/>
      <c r="L401" s="70"/>
      <c r="M401" s="154">
        <f t="shared" si="18"/>
        <v>0.95413870246085009</v>
      </c>
      <c r="O401" s="59" t="s">
        <v>503</v>
      </c>
      <c r="P401" s="171">
        <f>ROUND(E401*M401,0)</f>
        <v>402</v>
      </c>
      <c r="Q401" s="83"/>
    </row>
    <row r="402" spans="1:20">
      <c r="A402" s="298"/>
      <c r="B402" s="77">
        <v>2</v>
      </c>
      <c r="C402" s="59" t="s">
        <v>333</v>
      </c>
      <c r="D402" s="125">
        <v>246</v>
      </c>
      <c r="E402" s="171">
        <f t="shared" si="17"/>
        <v>473</v>
      </c>
      <c r="F402" s="125">
        <v>231</v>
      </c>
      <c r="G402" s="125">
        <v>242</v>
      </c>
      <c r="H402" s="126"/>
      <c r="I402" s="70"/>
      <c r="J402" s="70"/>
      <c r="K402" s="70"/>
      <c r="L402" s="70"/>
      <c r="M402" s="154">
        <f t="shared" si="18"/>
        <v>0.95413870246085009</v>
      </c>
      <c r="O402" s="59" t="s">
        <v>333</v>
      </c>
      <c r="P402" s="171">
        <f>ROUND(E402*M402,0)</f>
        <v>451</v>
      </c>
      <c r="Q402" s="83"/>
    </row>
    <row r="403" spans="1:20">
      <c r="A403" s="298"/>
      <c r="B403" s="37">
        <v>1</v>
      </c>
      <c r="C403" s="79" t="s">
        <v>162</v>
      </c>
      <c r="D403" s="70"/>
      <c r="E403" s="68">
        <f>SUM(E404:E405)</f>
        <v>356</v>
      </c>
      <c r="F403" s="68">
        <f>SUM(F404:F405)</f>
        <v>187</v>
      </c>
      <c r="G403" s="68">
        <f>SUM(G404:G405)</f>
        <v>169</v>
      </c>
      <c r="H403" s="185"/>
      <c r="I403" s="72" t="s">
        <v>162</v>
      </c>
      <c r="J403" s="73">
        <v>167</v>
      </c>
      <c r="K403" s="73">
        <v>356</v>
      </c>
      <c r="L403" s="73">
        <v>356</v>
      </c>
      <c r="M403" s="152">
        <f>L403/E403</f>
        <v>1</v>
      </c>
      <c r="N403" s="147"/>
      <c r="O403" s="79" t="s">
        <v>162</v>
      </c>
      <c r="P403" s="68">
        <f>SUM(P404:P405)</f>
        <v>356</v>
      </c>
      <c r="Q403" s="83">
        <f>ROUND(E403*M403,0)</f>
        <v>356</v>
      </c>
      <c r="R403" s="168" t="b">
        <f>P403=Q403</f>
        <v>1</v>
      </c>
      <c r="T403" s="168" t="b">
        <f>L403=Q403</f>
        <v>1</v>
      </c>
    </row>
    <row r="404" spans="1:20">
      <c r="A404" s="298"/>
      <c r="B404" s="77">
        <v>2</v>
      </c>
      <c r="C404" s="59" t="s">
        <v>504</v>
      </c>
      <c r="D404" s="125">
        <v>131</v>
      </c>
      <c r="E404" s="171">
        <f t="shared" si="17"/>
        <v>282</v>
      </c>
      <c r="F404" s="125">
        <v>152</v>
      </c>
      <c r="G404" s="125">
        <v>130</v>
      </c>
      <c r="H404" s="126"/>
      <c r="I404" s="70"/>
      <c r="J404" s="70"/>
      <c r="K404" s="70"/>
      <c r="L404" s="70"/>
      <c r="M404" s="154">
        <f t="shared" si="18"/>
        <v>1</v>
      </c>
      <c r="O404" s="59" t="s">
        <v>504</v>
      </c>
      <c r="P404" s="171">
        <f>ROUND(E404*M404,0)</f>
        <v>282</v>
      </c>
      <c r="Q404" s="83"/>
    </row>
    <row r="405" spans="1:20">
      <c r="A405" s="298"/>
      <c r="B405" s="77">
        <v>2</v>
      </c>
      <c r="C405" s="59" t="s">
        <v>505</v>
      </c>
      <c r="D405" s="125">
        <v>40</v>
      </c>
      <c r="E405" s="171">
        <f t="shared" si="17"/>
        <v>74</v>
      </c>
      <c r="F405" s="125">
        <v>35</v>
      </c>
      <c r="G405" s="125">
        <v>39</v>
      </c>
      <c r="H405" s="126"/>
      <c r="I405" s="70"/>
      <c r="J405" s="70"/>
      <c r="K405" s="70"/>
      <c r="L405" s="70"/>
      <c r="M405" s="154">
        <f t="shared" si="18"/>
        <v>1</v>
      </c>
      <c r="O405" s="59" t="s">
        <v>505</v>
      </c>
      <c r="P405" s="171">
        <f>ROUND(E405*M405,0)</f>
        <v>74</v>
      </c>
      <c r="Q405" s="83"/>
    </row>
    <row r="406" spans="1:20">
      <c r="A406" s="298"/>
      <c r="B406" s="37">
        <v>1</v>
      </c>
      <c r="C406" s="79" t="s">
        <v>163</v>
      </c>
      <c r="D406" s="70"/>
      <c r="E406" s="68">
        <f>SUM(E407:E409)</f>
        <v>281</v>
      </c>
      <c r="F406" s="68">
        <f>SUM(F407:F409)</f>
        <v>139</v>
      </c>
      <c r="G406" s="68">
        <f>SUM(G407:G409)</f>
        <v>142</v>
      </c>
      <c r="H406" s="185"/>
      <c r="I406" s="72" t="s">
        <v>163</v>
      </c>
      <c r="J406" s="73">
        <v>115</v>
      </c>
      <c r="K406" s="73">
        <v>292</v>
      </c>
      <c r="L406" s="73">
        <v>292</v>
      </c>
      <c r="M406" s="152">
        <f>L406/E406</f>
        <v>1.0391459074733096</v>
      </c>
      <c r="N406" s="147"/>
      <c r="O406" s="79" t="s">
        <v>163</v>
      </c>
      <c r="P406" s="68">
        <f>SUM(P407:P409)</f>
        <v>292</v>
      </c>
      <c r="Q406" s="83">
        <f>ROUND(E406*M406,0)</f>
        <v>292</v>
      </c>
      <c r="R406" s="168" t="b">
        <f>P406=Q406</f>
        <v>1</v>
      </c>
      <c r="T406" s="168" t="b">
        <f>L406=Q406</f>
        <v>1</v>
      </c>
    </row>
    <row r="407" spans="1:20">
      <c r="A407" s="298"/>
      <c r="B407" s="77">
        <v>2</v>
      </c>
      <c r="C407" s="59" t="s">
        <v>298</v>
      </c>
      <c r="D407" s="125">
        <v>40</v>
      </c>
      <c r="E407" s="171">
        <f t="shared" si="17"/>
        <v>82</v>
      </c>
      <c r="F407" s="125">
        <v>42</v>
      </c>
      <c r="G407" s="125">
        <v>40</v>
      </c>
      <c r="H407" s="126"/>
      <c r="I407" s="70"/>
      <c r="J407" s="70"/>
      <c r="K407" s="70"/>
      <c r="L407" s="70"/>
      <c r="M407" s="154">
        <f>M406</f>
        <v>1.0391459074733096</v>
      </c>
      <c r="O407" s="59" t="s">
        <v>298</v>
      </c>
      <c r="P407" s="171">
        <f>ROUND(E407*M407,0)</f>
        <v>85</v>
      </c>
      <c r="Q407" s="83"/>
    </row>
    <row r="408" spans="1:20">
      <c r="A408" s="298"/>
      <c r="B408" s="77">
        <v>2</v>
      </c>
      <c r="C408" s="59" t="s">
        <v>506</v>
      </c>
      <c r="D408" s="184">
        <v>30</v>
      </c>
      <c r="E408" s="171">
        <f t="shared" si="17"/>
        <v>72</v>
      </c>
      <c r="F408" s="184">
        <v>36</v>
      </c>
      <c r="G408" s="184">
        <v>36</v>
      </c>
      <c r="H408" s="127"/>
      <c r="I408" s="70"/>
      <c r="J408" s="70"/>
      <c r="K408" s="70"/>
      <c r="L408" s="70"/>
      <c r="M408" s="154">
        <f t="shared" si="18"/>
        <v>1.0391459074733096</v>
      </c>
      <c r="O408" s="59" t="s">
        <v>506</v>
      </c>
      <c r="P408" s="171">
        <f>ROUND(E408*M408,0)</f>
        <v>75</v>
      </c>
      <c r="Q408" s="83"/>
    </row>
    <row r="409" spans="1:20">
      <c r="A409" s="298"/>
      <c r="B409" s="77">
        <v>2</v>
      </c>
      <c r="C409" s="59" t="s">
        <v>507</v>
      </c>
      <c r="D409" s="184">
        <v>46</v>
      </c>
      <c r="E409" s="171">
        <f t="shared" si="17"/>
        <v>127</v>
      </c>
      <c r="F409" s="184">
        <v>61</v>
      </c>
      <c r="G409" s="184">
        <v>66</v>
      </c>
      <c r="H409" s="127"/>
      <c r="I409" s="70"/>
      <c r="J409" s="70"/>
      <c r="K409" s="70"/>
      <c r="L409" s="70"/>
      <c r="M409" s="154">
        <f t="shared" si="18"/>
        <v>1.0391459074733096</v>
      </c>
      <c r="O409" s="59" t="s">
        <v>507</v>
      </c>
      <c r="P409" s="171">
        <f>ROUND(E409*M409,0)</f>
        <v>132</v>
      </c>
      <c r="Q409" s="83"/>
    </row>
    <row r="410" spans="1:20">
      <c r="A410" s="298"/>
      <c r="B410" s="37">
        <v>1</v>
      </c>
      <c r="C410" s="79" t="s">
        <v>164</v>
      </c>
      <c r="D410" s="70"/>
      <c r="E410" s="68">
        <f>SUM(E411:E412)</f>
        <v>188</v>
      </c>
      <c r="F410" s="68">
        <f>SUM(F411:F412)</f>
        <v>89</v>
      </c>
      <c r="G410" s="68">
        <f>SUM(G411:G412)</f>
        <v>99</v>
      </c>
      <c r="H410" s="185"/>
      <c r="I410" s="72" t="s">
        <v>164</v>
      </c>
      <c r="J410" s="73">
        <v>88</v>
      </c>
      <c r="K410" s="73">
        <v>184</v>
      </c>
      <c r="L410" s="73">
        <v>184</v>
      </c>
      <c r="M410" s="152">
        <f>L410/E410</f>
        <v>0.97872340425531912</v>
      </c>
      <c r="N410" s="147"/>
      <c r="O410" s="79" t="s">
        <v>164</v>
      </c>
      <c r="P410" s="68">
        <f>SUM(P411:P412)</f>
        <v>184</v>
      </c>
      <c r="Q410" s="83">
        <f>ROUND(E410*M410,0)</f>
        <v>184</v>
      </c>
      <c r="R410" s="168" t="b">
        <f>P410=Q410</f>
        <v>1</v>
      </c>
      <c r="T410" s="168" t="b">
        <f>L410=Q410</f>
        <v>1</v>
      </c>
    </row>
    <row r="411" spans="1:20">
      <c r="A411" s="298"/>
      <c r="B411" s="77">
        <v>2</v>
      </c>
      <c r="C411" s="59" t="s">
        <v>508</v>
      </c>
      <c r="D411" s="184">
        <v>35</v>
      </c>
      <c r="E411" s="171">
        <f t="shared" si="17"/>
        <v>70</v>
      </c>
      <c r="F411" s="184">
        <v>35</v>
      </c>
      <c r="G411" s="184">
        <v>35</v>
      </c>
      <c r="H411" s="127"/>
      <c r="I411" s="70"/>
      <c r="J411" s="70"/>
      <c r="K411" s="70"/>
      <c r="L411" s="70"/>
      <c r="M411" s="154">
        <f t="shared" si="18"/>
        <v>0.97872340425531912</v>
      </c>
      <c r="O411" s="59" t="s">
        <v>508</v>
      </c>
      <c r="P411" s="171">
        <f>ROUND(E411*M411,0)</f>
        <v>69</v>
      </c>
      <c r="Q411" s="83"/>
    </row>
    <row r="412" spans="1:20">
      <c r="A412" s="298"/>
      <c r="B412" s="77">
        <v>2</v>
      </c>
      <c r="C412" s="59" t="s">
        <v>334</v>
      </c>
      <c r="D412" s="184">
        <v>52</v>
      </c>
      <c r="E412" s="171">
        <f t="shared" si="17"/>
        <v>118</v>
      </c>
      <c r="F412" s="184">
        <v>54</v>
      </c>
      <c r="G412" s="184">
        <v>64</v>
      </c>
      <c r="H412" s="127"/>
      <c r="I412" s="70"/>
      <c r="J412" s="70"/>
      <c r="K412" s="70"/>
      <c r="L412" s="70"/>
      <c r="M412" s="154">
        <f t="shared" si="18"/>
        <v>0.97872340425531912</v>
      </c>
      <c r="O412" s="59" t="s">
        <v>334</v>
      </c>
      <c r="P412" s="171">
        <f>ROUND(E412*M412,0)</f>
        <v>115</v>
      </c>
      <c r="Q412" s="83"/>
    </row>
    <row r="413" spans="1:20" s="167" customFormat="1">
      <c r="A413" s="298"/>
      <c r="B413" s="139">
        <v>1</v>
      </c>
      <c r="C413" s="55" t="s">
        <v>165</v>
      </c>
      <c r="D413" s="189">
        <v>27</v>
      </c>
      <c r="E413" s="138">
        <f t="shared" si="17"/>
        <v>48</v>
      </c>
      <c r="F413" s="189">
        <v>27</v>
      </c>
      <c r="G413" s="189">
        <v>21</v>
      </c>
      <c r="H413" s="128"/>
      <c r="I413" s="72" t="s">
        <v>165</v>
      </c>
      <c r="J413" s="73">
        <v>23</v>
      </c>
      <c r="K413" s="73">
        <v>42</v>
      </c>
      <c r="L413" s="73">
        <v>42</v>
      </c>
      <c r="M413" s="152">
        <f>L413/E413</f>
        <v>0.875</v>
      </c>
      <c r="N413" s="147"/>
      <c r="O413" s="55" t="s">
        <v>165</v>
      </c>
      <c r="P413" s="138">
        <f>SUM(Q413:Q413)</f>
        <v>42</v>
      </c>
      <c r="Q413" s="83">
        <f>ROUND(E413*M413,0)</f>
        <v>42</v>
      </c>
      <c r="R413" s="168" t="b">
        <f>P413=Q413</f>
        <v>1</v>
      </c>
      <c r="T413" s="168" t="b">
        <f>L413=Q413</f>
        <v>1</v>
      </c>
    </row>
    <row r="414" spans="1:20" s="167" customFormat="1">
      <c r="A414" s="298"/>
      <c r="B414" s="139">
        <v>1</v>
      </c>
      <c r="C414" s="55" t="s">
        <v>166</v>
      </c>
      <c r="D414" s="189">
        <v>89</v>
      </c>
      <c r="E414" s="138">
        <f t="shared" si="17"/>
        <v>186</v>
      </c>
      <c r="F414" s="189">
        <v>91</v>
      </c>
      <c r="G414" s="189">
        <v>95</v>
      </c>
      <c r="H414" s="128"/>
      <c r="I414" s="72" t="s">
        <v>166</v>
      </c>
      <c r="J414" s="73">
        <v>85</v>
      </c>
      <c r="K414" s="73">
        <v>173</v>
      </c>
      <c r="L414" s="73">
        <v>173</v>
      </c>
      <c r="M414" s="152">
        <f>L414/E414</f>
        <v>0.93010752688172038</v>
      </c>
      <c r="N414" s="147"/>
      <c r="O414" s="55" t="s">
        <v>166</v>
      </c>
      <c r="P414" s="138">
        <f>SUM(Q414:Q414)</f>
        <v>173</v>
      </c>
      <c r="Q414" s="83">
        <f>ROUND(E414*M414,0)</f>
        <v>173</v>
      </c>
      <c r="R414" s="168" t="b">
        <f>P414=Q414</f>
        <v>1</v>
      </c>
      <c r="T414" s="168" t="b">
        <f>L414=Q414</f>
        <v>1</v>
      </c>
    </row>
    <row r="415" spans="1:20" s="167" customFormat="1">
      <c r="A415" s="298"/>
      <c r="B415" s="139">
        <v>1</v>
      </c>
      <c r="C415" s="55" t="s">
        <v>167</v>
      </c>
      <c r="D415" s="189">
        <v>58</v>
      </c>
      <c r="E415" s="138">
        <f t="shared" si="17"/>
        <v>127</v>
      </c>
      <c r="F415" s="189">
        <v>67</v>
      </c>
      <c r="G415" s="189">
        <v>60</v>
      </c>
      <c r="H415" s="128"/>
      <c r="I415" s="72" t="s">
        <v>167</v>
      </c>
      <c r="J415" s="73">
        <v>59</v>
      </c>
      <c r="K415" s="73">
        <v>133</v>
      </c>
      <c r="L415" s="73">
        <v>133</v>
      </c>
      <c r="M415" s="152">
        <f>L415/E415</f>
        <v>1.0472440944881889</v>
      </c>
      <c r="N415" s="147"/>
      <c r="O415" s="55" t="s">
        <v>167</v>
      </c>
      <c r="P415" s="138">
        <f>SUM(Q415:Q415)</f>
        <v>133</v>
      </c>
      <c r="Q415" s="83">
        <f>ROUND(E415*M415,0)</f>
        <v>133</v>
      </c>
      <c r="R415" s="168" t="b">
        <f>P415=Q415</f>
        <v>1</v>
      </c>
      <c r="T415" s="168" t="b">
        <f>L415=Q415</f>
        <v>1</v>
      </c>
    </row>
    <row r="416" spans="1:20">
      <c r="A416" s="298"/>
      <c r="B416" s="37">
        <v>1</v>
      </c>
      <c r="C416" s="79" t="s">
        <v>12</v>
      </c>
      <c r="D416" s="70"/>
      <c r="E416" s="68">
        <f>SUM(E417:E418)</f>
        <v>207</v>
      </c>
      <c r="F416" s="68">
        <f>SUM(F417:F418)</f>
        <v>102</v>
      </c>
      <c r="G416" s="68">
        <f>SUM(G417:G418)</f>
        <v>105</v>
      </c>
      <c r="H416" s="185"/>
      <c r="I416" s="72" t="s">
        <v>12</v>
      </c>
      <c r="J416" s="73">
        <v>86</v>
      </c>
      <c r="K416" s="73">
        <v>202</v>
      </c>
      <c r="L416" s="73">
        <v>202</v>
      </c>
      <c r="M416" s="152">
        <f>L416/E416</f>
        <v>0.97584541062801933</v>
      </c>
      <c r="N416" s="147"/>
      <c r="O416" s="79" t="s">
        <v>12</v>
      </c>
      <c r="P416" s="68">
        <f>SUM(P417:P418)</f>
        <v>202</v>
      </c>
      <c r="Q416" s="83">
        <f>ROUND(E416*M416,0)</f>
        <v>202</v>
      </c>
      <c r="R416" s="168" t="b">
        <f>P416=Q416</f>
        <v>1</v>
      </c>
      <c r="T416" s="168" t="b">
        <f>L416=Q416</f>
        <v>1</v>
      </c>
    </row>
    <row r="417" spans="1:20">
      <c r="A417" s="298"/>
      <c r="B417" s="77">
        <v>2</v>
      </c>
      <c r="C417" s="59" t="s">
        <v>339</v>
      </c>
      <c r="D417" s="184">
        <v>28</v>
      </c>
      <c r="E417" s="171">
        <f t="shared" si="17"/>
        <v>49</v>
      </c>
      <c r="F417" s="184">
        <v>22</v>
      </c>
      <c r="G417" s="184">
        <v>27</v>
      </c>
      <c r="H417" s="127"/>
      <c r="I417" s="70"/>
      <c r="J417" s="70"/>
      <c r="K417" s="70"/>
      <c r="L417" s="70"/>
      <c r="M417" s="154">
        <f>M416</f>
        <v>0.97584541062801933</v>
      </c>
      <c r="O417" s="59" t="s">
        <v>339</v>
      </c>
      <c r="P417" s="171">
        <f>ROUND(E417*M417,0)</f>
        <v>48</v>
      </c>
      <c r="Q417" s="83"/>
    </row>
    <row r="418" spans="1:20">
      <c r="A418" s="298"/>
      <c r="B418" s="77">
        <v>2</v>
      </c>
      <c r="C418" s="59" t="s">
        <v>509</v>
      </c>
      <c r="D418" s="184">
        <v>63</v>
      </c>
      <c r="E418" s="171">
        <f t="shared" si="17"/>
        <v>158</v>
      </c>
      <c r="F418" s="184">
        <v>80</v>
      </c>
      <c r="G418" s="184">
        <v>78</v>
      </c>
      <c r="H418" s="127"/>
      <c r="I418" s="70"/>
      <c r="J418" s="70"/>
      <c r="K418" s="70"/>
      <c r="L418" s="70"/>
      <c r="M418" s="154">
        <f>M417</f>
        <v>0.97584541062801933</v>
      </c>
      <c r="O418" s="59" t="s">
        <v>509</v>
      </c>
      <c r="P418" s="171">
        <f>ROUND(E418*M418,0)</f>
        <v>154</v>
      </c>
      <c r="Q418" s="83"/>
    </row>
    <row r="419" spans="1:20">
      <c r="A419" s="298"/>
      <c r="B419" s="37">
        <v>1</v>
      </c>
      <c r="C419" s="79" t="s">
        <v>168</v>
      </c>
      <c r="D419" s="70"/>
      <c r="E419" s="68">
        <f>SUM(E420:E421)</f>
        <v>235</v>
      </c>
      <c r="F419" s="68">
        <f>SUM(F420:F421)</f>
        <v>112</v>
      </c>
      <c r="G419" s="68">
        <f>SUM(G420:G421)</f>
        <v>123</v>
      </c>
      <c r="H419" s="185"/>
      <c r="I419" s="72" t="s">
        <v>168</v>
      </c>
      <c r="J419" s="73">
        <v>103</v>
      </c>
      <c r="K419" s="73">
        <v>230</v>
      </c>
      <c r="L419" s="73">
        <v>230</v>
      </c>
      <c r="M419" s="152">
        <f>L419/E419</f>
        <v>0.97872340425531912</v>
      </c>
      <c r="N419" s="147"/>
      <c r="O419" s="79" t="s">
        <v>168</v>
      </c>
      <c r="P419" s="68">
        <f>SUM(P420:P421)</f>
        <v>230</v>
      </c>
      <c r="Q419" s="83">
        <f>ROUND(E419*M419,0)</f>
        <v>230</v>
      </c>
      <c r="R419" s="168" t="b">
        <f>P419=Q419</f>
        <v>1</v>
      </c>
      <c r="T419" s="168" t="b">
        <f>L419=Q419</f>
        <v>1</v>
      </c>
    </row>
    <row r="420" spans="1:20">
      <c r="A420" s="298"/>
      <c r="B420" s="77">
        <v>2</v>
      </c>
      <c r="C420" s="59" t="s">
        <v>513</v>
      </c>
      <c r="D420" s="184">
        <v>52</v>
      </c>
      <c r="E420" s="171">
        <f t="shared" si="17"/>
        <v>118</v>
      </c>
      <c r="F420" s="184">
        <v>55</v>
      </c>
      <c r="G420" s="184">
        <v>63</v>
      </c>
      <c r="H420" s="127"/>
      <c r="I420" s="70"/>
      <c r="J420" s="70"/>
      <c r="K420" s="70"/>
      <c r="L420" s="70"/>
      <c r="M420" s="154">
        <f>M419</f>
        <v>0.97872340425531912</v>
      </c>
      <c r="O420" s="59" t="s">
        <v>513</v>
      </c>
      <c r="P420" s="171">
        <f>ROUND(E420*M420,0)</f>
        <v>115</v>
      </c>
      <c r="Q420" s="83"/>
    </row>
    <row r="421" spans="1:20">
      <c r="A421" s="298"/>
      <c r="B421" s="77">
        <v>2</v>
      </c>
      <c r="C421" s="59" t="s">
        <v>514</v>
      </c>
      <c r="D421" s="184">
        <v>51</v>
      </c>
      <c r="E421" s="171">
        <f t="shared" si="17"/>
        <v>117</v>
      </c>
      <c r="F421" s="184">
        <v>57</v>
      </c>
      <c r="G421" s="184">
        <v>60</v>
      </c>
      <c r="H421" s="127"/>
      <c r="I421" s="70"/>
      <c r="J421" s="70"/>
      <c r="K421" s="70"/>
      <c r="L421" s="70"/>
      <c r="M421" s="154">
        <f>M420</f>
        <v>0.97872340425531912</v>
      </c>
      <c r="O421" s="59" t="s">
        <v>514</v>
      </c>
      <c r="P421" s="171">
        <f>ROUND(E421*M421,0)</f>
        <v>115</v>
      </c>
      <c r="Q421" s="83"/>
    </row>
    <row r="422" spans="1:20">
      <c r="A422" s="298"/>
      <c r="B422" s="37">
        <v>1</v>
      </c>
      <c r="C422" s="79" t="s">
        <v>169</v>
      </c>
      <c r="D422" s="70"/>
      <c r="E422" s="68">
        <f>SUM(E423:E424)</f>
        <v>199</v>
      </c>
      <c r="F422" s="68">
        <f>SUM(F423:F424)</f>
        <v>93</v>
      </c>
      <c r="G422" s="68">
        <f>SUM(G423:G424)</f>
        <v>106</v>
      </c>
      <c r="H422" s="185"/>
      <c r="I422" s="72" t="s">
        <v>169</v>
      </c>
      <c r="J422" s="73">
        <v>102</v>
      </c>
      <c r="K422" s="73">
        <v>195</v>
      </c>
      <c r="L422" s="73">
        <v>195</v>
      </c>
      <c r="M422" s="152">
        <f>L422/E422</f>
        <v>0.97989949748743721</v>
      </c>
      <c r="N422" s="147"/>
      <c r="O422" s="79" t="s">
        <v>169</v>
      </c>
      <c r="P422" s="68">
        <f>SUM(P423:P424)</f>
        <v>195</v>
      </c>
      <c r="Q422" s="83">
        <f>ROUND(E422*M422,0)</f>
        <v>195</v>
      </c>
      <c r="R422" s="168" t="b">
        <f>P422=Q422</f>
        <v>1</v>
      </c>
      <c r="T422" s="168" t="b">
        <f>L422=Q422</f>
        <v>1</v>
      </c>
    </row>
    <row r="423" spans="1:20">
      <c r="A423" s="298"/>
      <c r="B423" s="77">
        <v>2</v>
      </c>
      <c r="C423" s="59" t="s">
        <v>515</v>
      </c>
      <c r="D423" s="184">
        <v>40</v>
      </c>
      <c r="E423" s="171">
        <f t="shared" si="17"/>
        <v>84</v>
      </c>
      <c r="F423" s="184">
        <v>37</v>
      </c>
      <c r="G423" s="184">
        <v>47</v>
      </c>
      <c r="H423" s="127"/>
      <c r="I423" s="70"/>
      <c r="J423" s="70"/>
      <c r="K423" s="70"/>
      <c r="L423" s="70"/>
      <c r="M423" s="154">
        <f>M422</f>
        <v>0.97989949748743721</v>
      </c>
      <c r="O423" s="59" t="s">
        <v>515</v>
      </c>
      <c r="P423" s="171">
        <f>ROUND(E423*M423,0)</f>
        <v>82</v>
      </c>
      <c r="Q423" s="83"/>
    </row>
    <row r="424" spans="1:20">
      <c r="A424" s="298"/>
      <c r="B424" s="77">
        <v>2</v>
      </c>
      <c r="C424" s="59" t="s">
        <v>516</v>
      </c>
      <c r="D424" s="184">
        <v>62</v>
      </c>
      <c r="E424" s="171">
        <f t="shared" si="17"/>
        <v>115</v>
      </c>
      <c r="F424" s="184">
        <v>56</v>
      </c>
      <c r="G424" s="184">
        <v>59</v>
      </c>
      <c r="H424" s="127"/>
      <c r="I424" s="70"/>
      <c r="J424" s="70"/>
      <c r="K424" s="70"/>
      <c r="L424" s="70"/>
      <c r="M424" s="154">
        <f>M423</f>
        <v>0.97989949748743721</v>
      </c>
      <c r="O424" s="59" t="s">
        <v>516</v>
      </c>
      <c r="P424" s="171">
        <f>ROUND(E424*M424,0)</f>
        <v>113</v>
      </c>
      <c r="Q424" s="83"/>
    </row>
    <row r="425" spans="1:20">
      <c r="A425" s="298"/>
      <c r="B425" s="37">
        <v>1</v>
      </c>
      <c r="C425" s="79" t="s">
        <v>170</v>
      </c>
      <c r="D425" s="70"/>
      <c r="E425" s="68">
        <f>SUM(E426:E427)</f>
        <v>212</v>
      </c>
      <c r="F425" s="68">
        <f>SUM(F426:F427)</f>
        <v>106</v>
      </c>
      <c r="G425" s="68">
        <f>SUM(G426:G427)</f>
        <v>106</v>
      </c>
      <c r="H425" s="185"/>
      <c r="I425" s="72" t="s">
        <v>170</v>
      </c>
      <c r="J425" s="73">
        <v>111</v>
      </c>
      <c r="K425" s="73">
        <v>203</v>
      </c>
      <c r="L425" s="73">
        <v>203</v>
      </c>
      <c r="M425" s="152">
        <f>L425/E425</f>
        <v>0.95754716981132071</v>
      </c>
      <c r="N425" s="147"/>
      <c r="O425" s="79" t="s">
        <v>170</v>
      </c>
      <c r="P425" s="68">
        <f>SUM(P426:P427)</f>
        <v>203</v>
      </c>
      <c r="Q425" s="83">
        <f>ROUND(E425*M425,0)</f>
        <v>203</v>
      </c>
      <c r="R425" s="168" t="b">
        <f>P425=Q425</f>
        <v>1</v>
      </c>
      <c r="T425" s="168" t="b">
        <f>L425=Q425</f>
        <v>1</v>
      </c>
    </row>
    <row r="426" spans="1:20">
      <c r="A426" s="298"/>
      <c r="B426" s="77">
        <v>2</v>
      </c>
      <c r="C426" s="59" t="s">
        <v>517</v>
      </c>
      <c r="D426" s="58">
        <v>40</v>
      </c>
      <c r="E426" s="171">
        <f t="shared" si="17"/>
        <v>84</v>
      </c>
      <c r="F426" s="58">
        <v>44</v>
      </c>
      <c r="G426" s="58">
        <v>40</v>
      </c>
      <c r="H426" s="61"/>
      <c r="I426" s="70"/>
      <c r="J426" s="70"/>
      <c r="K426" s="70"/>
      <c r="L426" s="70"/>
      <c r="M426" s="154">
        <f>M425</f>
        <v>0.95754716981132071</v>
      </c>
      <c r="O426" s="59" t="s">
        <v>517</v>
      </c>
      <c r="P426" s="171">
        <f>ROUND(E426*M426,0)</f>
        <v>80</v>
      </c>
      <c r="Q426" s="83"/>
    </row>
    <row r="427" spans="1:20">
      <c r="A427" s="298"/>
      <c r="B427" s="77">
        <v>2</v>
      </c>
      <c r="C427" s="59" t="s">
        <v>518</v>
      </c>
      <c r="D427" s="58">
        <v>69</v>
      </c>
      <c r="E427" s="171">
        <f t="shared" si="17"/>
        <v>128</v>
      </c>
      <c r="F427" s="58">
        <v>62</v>
      </c>
      <c r="G427" s="58">
        <v>66</v>
      </c>
      <c r="H427" s="61"/>
      <c r="I427" s="70"/>
      <c r="J427" s="70"/>
      <c r="K427" s="70"/>
      <c r="L427" s="70"/>
      <c r="M427" s="154">
        <f>M426</f>
        <v>0.95754716981132071</v>
      </c>
      <c r="O427" s="59" t="s">
        <v>518</v>
      </c>
      <c r="P427" s="171">
        <f>ROUND(E427*M427,0)</f>
        <v>123</v>
      </c>
      <c r="Q427" s="83"/>
    </row>
    <row r="428" spans="1:20">
      <c r="A428" s="298"/>
      <c r="B428" s="37">
        <v>1</v>
      </c>
      <c r="C428" s="79" t="s">
        <v>171</v>
      </c>
      <c r="D428" s="70"/>
      <c r="E428" s="68">
        <f>SUM(E429:E430)</f>
        <v>247</v>
      </c>
      <c r="F428" s="68">
        <f>SUM(F429:F430)</f>
        <v>122</v>
      </c>
      <c r="G428" s="68">
        <f>SUM(G429:G430)</f>
        <v>125</v>
      </c>
      <c r="H428" s="185"/>
      <c r="I428" s="72" t="s">
        <v>171</v>
      </c>
      <c r="J428" s="73">
        <v>111</v>
      </c>
      <c r="K428" s="73">
        <v>241</v>
      </c>
      <c r="L428" s="73">
        <v>241</v>
      </c>
      <c r="M428" s="152">
        <f>L428/E428</f>
        <v>0.97570850202429149</v>
      </c>
      <c r="N428" s="147"/>
      <c r="O428" s="79" t="s">
        <v>171</v>
      </c>
      <c r="P428" s="68">
        <f>SUM(P429:P430)</f>
        <v>241</v>
      </c>
      <c r="Q428" s="83">
        <f>ROUND(E428*M428,0)</f>
        <v>241</v>
      </c>
      <c r="R428" s="168" t="b">
        <f>P428=Q428</f>
        <v>1</v>
      </c>
      <c r="T428" s="168" t="b">
        <f>L428=Q428</f>
        <v>1</v>
      </c>
    </row>
    <row r="429" spans="1:20">
      <c r="A429" s="298"/>
      <c r="B429" s="77">
        <v>2</v>
      </c>
      <c r="C429" s="59" t="s">
        <v>394</v>
      </c>
      <c r="D429" s="58">
        <v>43</v>
      </c>
      <c r="E429" s="171">
        <f t="shared" si="17"/>
        <v>105</v>
      </c>
      <c r="F429" s="58">
        <v>47</v>
      </c>
      <c r="G429" s="58">
        <v>58</v>
      </c>
      <c r="H429" s="61"/>
      <c r="I429" s="70"/>
      <c r="J429" s="70"/>
      <c r="K429" s="70"/>
      <c r="L429" s="70"/>
      <c r="M429" s="154">
        <f>M428</f>
        <v>0.97570850202429149</v>
      </c>
      <c r="O429" s="59" t="s">
        <v>394</v>
      </c>
      <c r="P429" s="171">
        <f>ROUND(E429*M429,0)</f>
        <v>102</v>
      </c>
      <c r="Q429" s="83"/>
    </row>
    <row r="430" spans="1:20">
      <c r="A430" s="298"/>
      <c r="B430" s="77">
        <v>2</v>
      </c>
      <c r="C430" s="59" t="s">
        <v>519</v>
      </c>
      <c r="D430" s="58">
        <v>67</v>
      </c>
      <c r="E430" s="171">
        <f t="shared" si="17"/>
        <v>142</v>
      </c>
      <c r="F430" s="58">
        <v>75</v>
      </c>
      <c r="G430" s="58">
        <v>67</v>
      </c>
      <c r="H430" s="61"/>
      <c r="I430" s="70"/>
      <c r="J430" s="70"/>
      <c r="K430" s="70"/>
      <c r="L430" s="70"/>
      <c r="M430" s="154">
        <f>M429</f>
        <v>0.97570850202429149</v>
      </c>
      <c r="O430" s="59" t="s">
        <v>519</v>
      </c>
      <c r="P430" s="171">
        <f>ROUND(E430*M430,0)</f>
        <v>139</v>
      </c>
      <c r="Q430" s="83"/>
    </row>
    <row r="431" spans="1:20" s="167" customFormat="1">
      <c r="A431" s="298"/>
      <c r="B431" s="139">
        <v>1</v>
      </c>
      <c r="C431" s="55" t="s">
        <v>172</v>
      </c>
      <c r="D431" s="144">
        <v>111</v>
      </c>
      <c r="E431" s="138">
        <f t="shared" si="17"/>
        <v>227</v>
      </c>
      <c r="F431" s="144">
        <v>117</v>
      </c>
      <c r="G431" s="144">
        <v>110</v>
      </c>
      <c r="H431" s="129"/>
      <c r="I431" s="72" t="s">
        <v>172</v>
      </c>
      <c r="J431" s="73">
        <v>109</v>
      </c>
      <c r="K431" s="73">
        <v>221</v>
      </c>
      <c r="L431" s="73">
        <v>221</v>
      </c>
      <c r="M431" s="152">
        <f>L431/E431</f>
        <v>0.97356828193832601</v>
      </c>
      <c r="N431" s="147"/>
      <c r="O431" s="55" t="s">
        <v>172</v>
      </c>
      <c r="P431" s="138">
        <f>SUM(Q431:Q431)</f>
        <v>221</v>
      </c>
      <c r="Q431" s="83">
        <f>ROUND(E431*M431,0)</f>
        <v>221</v>
      </c>
      <c r="R431" s="168" t="b">
        <f>P431=Q431</f>
        <v>1</v>
      </c>
      <c r="T431" s="168" t="b">
        <f>L431=Q431</f>
        <v>1</v>
      </c>
    </row>
    <row r="432" spans="1:20">
      <c r="A432" s="298"/>
      <c r="B432" s="37">
        <v>1</v>
      </c>
      <c r="C432" s="79" t="s">
        <v>173</v>
      </c>
      <c r="D432" s="70"/>
      <c r="E432" s="68">
        <f>SUM(E433:E434)</f>
        <v>192</v>
      </c>
      <c r="F432" s="68">
        <f>SUM(F433:F434)</f>
        <v>96</v>
      </c>
      <c r="G432" s="68">
        <f>SUM(G433:G434)</f>
        <v>96</v>
      </c>
      <c r="H432" s="185"/>
      <c r="I432" s="72" t="s">
        <v>173</v>
      </c>
      <c r="J432" s="73">
        <v>101</v>
      </c>
      <c r="K432" s="73">
        <v>191</v>
      </c>
      <c r="L432" s="73">
        <v>191</v>
      </c>
      <c r="M432" s="152">
        <f>L432/E432</f>
        <v>0.99479166666666663</v>
      </c>
      <c r="N432" s="147"/>
      <c r="O432" s="79" t="s">
        <v>173</v>
      </c>
      <c r="P432" s="68">
        <f>SUM(P433:P434)</f>
        <v>191</v>
      </c>
      <c r="Q432" s="83">
        <f>ROUND(E432*M432,0)</f>
        <v>191</v>
      </c>
      <c r="R432" s="168" t="b">
        <f>P432=Q432</f>
        <v>1</v>
      </c>
      <c r="T432" s="168" t="b">
        <f>L432=Q432</f>
        <v>1</v>
      </c>
    </row>
    <row r="433" spans="1:20">
      <c r="A433" s="298"/>
      <c r="B433" s="77">
        <v>2</v>
      </c>
      <c r="C433" s="59" t="s">
        <v>520</v>
      </c>
      <c r="D433" s="58">
        <v>49</v>
      </c>
      <c r="E433" s="171">
        <f t="shared" si="17"/>
        <v>93</v>
      </c>
      <c r="F433" s="58">
        <v>48</v>
      </c>
      <c r="G433" s="58">
        <v>45</v>
      </c>
      <c r="H433" s="61"/>
      <c r="I433" s="70"/>
      <c r="J433" s="70"/>
      <c r="K433" s="70"/>
      <c r="L433" s="70"/>
      <c r="M433" s="154">
        <f>M432</f>
        <v>0.99479166666666663</v>
      </c>
      <c r="O433" s="59" t="s">
        <v>520</v>
      </c>
      <c r="P433" s="171">
        <f>ROUND(E433*M433,0)</f>
        <v>93</v>
      </c>
      <c r="Q433" s="83"/>
    </row>
    <row r="434" spans="1:20">
      <c r="A434" s="298"/>
      <c r="B434" s="77">
        <v>2</v>
      </c>
      <c r="C434" s="59" t="s">
        <v>376</v>
      </c>
      <c r="D434" s="58">
        <v>53</v>
      </c>
      <c r="E434" s="171">
        <f t="shared" si="17"/>
        <v>99</v>
      </c>
      <c r="F434" s="58">
        <v>48</v>
      </c>
      <c r="G434" s="58">
        <v>51</v>
      </c>
      <c r="H434" s="61"/>
      <c r="I434" s="70"/>
      <c r="J434" s="70"/>
      <c r="K434" s="70"/>
      <c r="L434" s="70"/>
      <c r="M434" s="154">
        <f>M433</f>
        <v>0.99479166666666663</v>
      </c>
      <c r="O434" s="59" t="s">
        <v>376</v>
      </c>
      <c r="P434" s="171">
        <f>ROUND(E434*M434,0)</f>
        <v>98</v>
      </c>
      <c r="Q434" s="83"/>
    </row>
    <row r="435" spans="1:20">
      <c r="A435" s="298"/>
      <c r="B435" s="37">
        <v>1</v>
      </c>
      <c r="C435" s="79" t="s">
        <v>174</v>
      </c>
      <c r="D435" s="70"/>
      <c r="E435" s="68">
        <f>SUM(E436:E438)</f>
        <v>262</v>
      </c>
      <c r="F435" s="68">
        <f>SUM(F436:F438)</f>
        <v>116</v>
      </c>
      <c r="G435" s="68">
        <f>SUM(G436:G438)</f>
        <v>146</v>
      </c>
      <c r="H435" s="185"/>
      <c r="I435" s="72" t="s">
        <v>174</v>
      </c>
      <c r="J435" s="73">
        <v>128</v>
      </c>
      <c r="K435" s="73">
        <v>261</v>
      </c>
      <c r="L435" s="73">
        <v>261</v>
      </c>
      <c r="M435" s="152">
        <f>L435/E435</f>
        <v>0.99618320610687028</v>
      </c>
      <c r="N435" s="147"/>
      <c r="O435" s="79" t="s">
        <v>174</v>
      </c>
      <c r="P435" s="68">
        <f>SUM(P436:P438)</f>
        <v>261</v>
      </c>
      <c r="Q435" s="83">
        <f>ROUND(E435*M435,0)</f>
        <v>261</v>
      </c>
      <c r="R435" s="168" t="b">
        <f>P435=Q435</f>
        <v>1</v>
      </c>
      <c r="T435" s="168" t="b">
        <f>L435=Q435</f>
        <v>1</v>
      </c>
    </row>
    <row r="436" spans="1:20">
      <c r="A436" s="298"/>
      <c r="B436" s="77">
        <v>2</v>
      </c>
      <c r="C436" s="59" t="s">
        <v>510</v>
      </c>
      <c r="D436" s="184">
        <v>32</v>
      </c>
      <c r="E436" s="171">
        <f t="shared" si="17"/>
        <v>64</v>
      </c>
      <c r="F436" s="184">
        <v>30</v>
      </c>
      <c r="G436" s="184">
        <v>34</v>
      </c>
      <c r="H436" s="127"/>
      <c r="I436" s="70"/>
      <c r="J436" s="70"/>
      <c r="K436" s="70"/>
      <c r="L436" s="70"/>
      <c r="M436" s="154">
        <f t="shared" ref="M436:M449" si="19">M435</f>
        <v>0.99618320610687028</v>
      </c>
      <c r="O436" s="59" t="s">
        <v>510</v>
      </c>
      <c r="P436" s="171">
        <f>ROUND(E436*M436,0)</f>
        <v>64</v>
      </c>
      <c r="Q436" s="83"/>
    </row>
    <row r="437" spans="1:20">
      <c r="A437" s="298"/>
      <c r="B437" s="77">
        <v>2</v>
      </c>
      <c r="C437" s="59" t="s">
        <v>511</v>
      </c>
      <c r="D437" s="184">
        <v>21</v>
      </c>
      <c r="E437" s="171">
        <f t="shared" si="17"/>
        <v>51</v>
      </c>
      <c r="F437" s="184">
        <v>20</v>
      </c>
      <c r="G437" s="184">
        <v>31</v>
      </c>
      <c r="H437" s="127"/>
      <c r="I437" s="70"/>
      <c r="J437" s="70"/>
      <c r="K437" s="70"/>
      <c r="L437" s="70"/>
      <c r="M437" s="154">
        <f t="shared" si="19"/>
        <v>0.99618320610687028</v>
      </c>
      <c r="O437" s="59" t="s">
        <v>511</v>
      </c>
      <c r="P437" s="171">
        <f>ROUND(E437*M437,0)</f>
        <v>51</v>
      </c>
      <c r="Q437" s="83"/>
    </row>
    <row r="438" spans="1:20">
      <c r="A438" s="298"/>
      <c r="B438" s="77">
        <v>2</v>
      </c>
      <c r="C438" s="59" t="s">
        <v>512</v>
      </c>
      <c r="D438" s="184">
        <v>70</v>
      </c>
      <c r="E438" s="171">
        <f t="shared" si="17"/>
        <v>147</v>
      </c>
      <c r="F438" s="184">
        <v>66</v>
      </c>
      <c r="G438" s="184">
        <v>81</v>
      </c>
      <c r="H438" s="127"/>
      <c r="I438" s="70"/>
      <c r="J438" s="70"/>
      <c r="K438" s="70"/>
      <c r="L438" s="70"/>
      <c r="M438" s="154">
        <f t="shared" si="19"/>
        <v>0.99618320610687028</v>
      </c>
      <c r="O438" s="59" t="s">
        <v>512</v>
      </c>
      <c r="P438" s="171">
        <f>ROUND(E438*M438,0)</f>
        <v>146</v>
      </c>
      <c r="Q438" s="83"/>
    </row>
    <row r="439" spans="1:20" s="167" customFormat="1">
      <c r="A439" s="298"/>
      <c r="B439" s="139">
        <v>1</v>
      </c>
      <c r="C439" s="55" t="s">
        <v>175</v>
      </c>
      <c r="D439" s="144">
        <v>51</v>
      </c>
      <c r="E439" s="138">
        <f t="shared" si="17"/>
        <v>87</v>
      </c>
      <c r="F439" s="144">
        <v>45</v>
      </c>
      <c r="G439" s="144">
        <v>42</v>
      </c>
      <c r="H439" s="129"/>
      <c r="I439" s="72" t="s">
        <v>175</v>
      </c>
      <c r="J439" s="73">
        <v>53</v>
      </c>
      <c r="K439" s="73">
        <v>95</v>
      </c>
      <c r="L439" s="73">
        <v>95</v>
      </c>
      <c r="M439" s="152">
        <f>L439/E439</f>
        <v>1.0919540229885059</v>
      </c>
      <c r="N439" s="147"/>
      <c r="O439" s="55" t="s">
        <v>175</v>
      </c>
      <c r="P439" s="138">
        <f>SUM(Q439:Q439)</f>
        <v>95</v>
      </c>
      <c r="Q439" s="83">
        <f>ROUND(E439*M439,0)</f>
        <v>95</v>
      </c>
      <c r="R439" s="168" t="b">
        <f>P439=Q439</f>
        <v>1</v>
      </c>
      <c r="T439" s="168" t="b">
        <f>L439=Q439</f>
        <v>1</v>
      </c>
    </row>
    <row r="440" spans="1:20" s="160" customFormat="1">
      <c r="A440" s="298"/>
      <c r="B440" s="172">
        <v>1</v>
      </c>
      <c r="C440" s="172" t="s">
        <v>2</v>
      </c>
      <c r="D440" s="177">
        <f>SUM(D400:D439)</f>
        <v>1890</v>
      </c>
      <c r="E440" s="158">
        <f>SUM(F440:G440)</f>
        <v>3948</v>
      </c>
      <c r="F440" s="177">
        <f>SUM(F439,F435,F432,F431,F428,F425,F422,F419,F416,F415,F414,F413,F410,F406,F403,F400)</f>
        <v>1960</v>
      </c>
      <c r="G440" s="177">
        <f>SUM(G439,G435,G432,G431,G428,G425,G422,G419,G416,G415,G414,G413,G410,G406,G403,G400)</f>
        <v>1988</v>
      </c>
      <c r="H440" s="159"/>
      <c r="I440" s="188"/>
      <c r="J440" s="177">
        <f>SUM(J439,J435,J432,J431,J428,J425,J422,J419,J416,J415,J414,J413,J410,J406,J403,J400)</f>
        <v>1874</v>
      </c>
      <c r="K440" s="177">
        <f>SUM(K439,K435,K432,K431,K428,K425,K422,K419,K416,K415,K414,K413,K410,K406,K403,K400)</f>
        <v>3872</v>
      </c>
      <c r="L440" s="177">
        <f>SUM(L439,L435,L432,L431,L428,L425,L422,L419,L416,L415,L414,L413,L410,L406,L403,L400)</f>
        <v>3872</v>
      </c>
      <c r="M440" s="169">
        <f>L440/E440</f>
        <v>0.9807497467071935</v>
      </c>
      <c r="O440" s="172" t="s">
        <v>2</v>
      </c>
      <c r="P440" s="177">
        <f>SUM(P439,P435,P432,P431,P428,P425,P422,P419,P416,P415,P414,P413,P410,P406,P403,P400)</f>
        <v>3872</v>
      </c>
      <c r="Q440" s="161">
        <f>ROUND(E440*M440,0)</f>
        <v>3872</v>
      </c>
      <c r="R440" s="181" t="b">
        <f>P440=Q440</f>
        <v>1</v>
      </c>
    </row>
    <row r="441" spans="1:20">
      <c r="A441" s="298" t="s">
        <v>190</v>
      </c>
      <c r="B441" s="37">
        <v>1</v>
      </c>
      <c r="C441" s="79" t="s">
        <v>179</v>
      </c>
      <c r="D441" s="70"/>
      <c r="E441" s="68">
        <f>SUM(E442:E443)</f>
        <v>286</v>
      </c>
      <c r="F441" s="68">
        <f>SUM(F442:F443)</f>
        <v>145</v>
      </c>
      <c r="G441" s="68">
        <f>SUM(G442:G443)</f>
        <v>141</v>
      </c>
      <c r="H441" s="185"/>
      <c r="I441" s="72" t="s">
        <v>179</v>
      </c>
      <c r="J441" s="73">
        <v>131</v>
      </c>
      <c r="K441" s="73">
        <v>294</v>
      </c>
      <c r="L441" s="73">
        <v>294</v>
      </c>
      <c r="M441" s="152">
        <f>L441/E441</f>
        <v>1.0279720279720279</v>
      </c>
      <c r="N441" s="147"/>
      <c r="O441" s="79" t="s">
        <v>179</v>
      </c>
      <c r="P441" s="68">
        <f>SUM(P442:P443)</f>
        <v>294</v>
      </c>
      <c r="Q441" s="83">
        <f>ROUND(E441*M441,0)</f>
        <v>294</v>
      </c>
      <c r="R441" s="168" t="b">
        <f>P441=Q441</f>
        <v>1</v>
      </c>
      <c r="T441" s="168" t="b">
        <f>L441=Q441</f>
        <v>1</v>
      </c>
    </row>
    <row r="442" spans="1:20">
      <c r="A442" s="298"/>
      <c r="B442" s="77">
        <v>2</v>
      </c>
      <c r="C442" s="59" t="s">
        <v>521</v>
      </c>
      <c r="D442" s="174">
        <v>69</v>
      </c>
      <c r="E442" s="171">
        <f t="shared" si="17"/>
        <v>154</v>
      </c>
      <c r="F442" s="174">
        <v>77</v>
      </c>
      <c r="G442" s="174">
        <v>77</v>
      </c>
      <c r="H442" s="131"/>
      <c r="I442" s="70"/>
      <c r="J442" s="70"/>
      <c r="K442" s="70"/>
      <c r="L442" s="70"/>
      <c r="M442" s="154">
        <f t="shared" si="19"/>
        <v>1.0279720279720279</v>
      </c>
      <c r="O442" s="59" t="s">
        <v>521</v>
      </c>
      <c r="P442" s="171">
        <f>ROUND(E442*M442,0)</f>
        <v>158</v>
      </c>
      <c r="Q442" s="83"/>
    </row>
    <row r="443" spans="1:20">
      <c r="A443" s="298"/>
      <c r="B443" s="77">
        <v>2</v>
      </c>
      <c r="C443" s="59" t="s">
        <v>522</v>
      </c>
      <c r="D443" s="174">
        <v>58</v>
      </c>
      <c r="E443" s="171">
        <f t="shared" si="17"/>
        <v>132</v>
      </c>
      <c r="F443" s="174">
        <v>68</v>
      </c>
      <c r="G443" s="174">
        <v>64</v>
      </c>
      <c r="H443" s="131"/>
      <c r="I443" s="70"/>
      <c r="J443" s="70"/>
      <c r="K443" s="70"/>
      <c r="L443" s="70"/>
      <c r="M443" s="154">
        <f t="shared" si="19"/>
        <v>1.0279720279720279</v>
      </c>
      <c r="O443" s="59" t="s">
        <v>522</v>
      </c>
      <c r="P443" s="171">
        <f>ROUND(E443*M443,0)</f>
        <v>136</v>
      </c>
      <c r="Q443" s="83"/>
    </row>
    <row r="444" spans="1:20">
      <c r="A444" s="298"/>
      <c r="B444" s="37">
        <v>1</v>
      </c>
      <c r="C444" s="79" t="s">
        <v>180</v>
      </c>
      <c r="D444" s="70"/>
      <c r="E444" s="68">
        <f>SUM(E445:E446)</f>
        <v>986</v>
      </c>
      <c r="F444" s="68">
        <f>SUM(F445:F446)</f>
        <v>517</v>
      </c>
      <c r="G444" s="68">
        <f>SUM(G445:G446)</f>
        <v>469</v>
      </c>
      <c r="H444" s="185"/>
      <c r="I444" s="72" t="s">
        <v>180</v>
      </c>
      <c r="J444" s="73">
        <v>454</v>
      </c>
      <c r="K444" s="73">
        <v>966</v>
      </c>
      <c r="L444" s="73">
        <v>966</v>
      </c>
      <c r="M444" s="152">
        <f>L444/E444</f>
        <v>0.97971602434077076</v>
      </c>
      <c r="N444" s="147"/>
      <c r="O444" s="79" t="s">
        <v>180</v>
      </c>
      <c r="P444" s="68">
        <f>SUM(P445:P446)</f>
        <v>966</v>
      </c>
      <c r="Q444" s="83">
        <f>ROUND(E444*M444,0)</f>
        <v>966</v>
      </c>
      <c r="R444" s="168" t="b">
        <f>P444=Q444</f>
        <v>1</v>
      </c>
      <c r="T444" s="168" t="b">
        <f>L444=Q444</f>
        <v>1</v>
      </c>
    </row>
    <row r="445" spans="1:20">
      <c r="A445" s="298"/>
      <c r="B445" s="77">
        <v>2</v>
      </c>
      <c r="C445" s="59" t="s">
        <v>523</v>
      </c>
      <c r="D445" s="174">
        <v>341</v>
      </c>
      <c r="E445" s="171">
        <f t="shared" si="17"/>
        <v>725</v>
      </c>
      <c r="F445" s="174">
        <v>386</v>
      </c>
      <c r="G445" s="174">
        <v>339</v>
      </c>
      <c r="H445" s="131"/>
      <c r="I445" s="70"/>
      <c r="J445" s="70"/>
      <c r="K445" s="70"/>
      <c r="L445" s="70"/>
      <c r="M445" s="154">
        <f t="shared" si="19"/>
        <v>0.97971602434077076</v>
      </c>
      <c r="O445" s="59" t="s">
        <v>523</v>
      </c>
      <c r="P445" s="171">
        <f>ROUND(E445*M445,0)</f>
        <v>710</v>
      </c>
      <c r="Q445" s="83"/>
    </row>
    <row r="446" spans="1:20">
      <c r="A446" s="298"/>
      <c r="B446" s="77">
        <v>2</v>
      </c>
      <c r="C446" s="59" t="s">
        <v>524</v>
      </c>
      <c r="D446" s="174">
        <v>111</v>
      </c>
      <c r="E446" s="171">
        <f t="shared" si="17"/>
        <v>261</v>
      </c>
      <c r="F446" s="174">
        <v>131</v>
      </c>
      <c r="G446" s="174">
        <v>130</v>
      </c>
      <c r="H446" s="131"/>
      <c r="I446" s="70"/>
      <c r="J446" s="70"/>
      <c r="K446" s="70"/>
      <c r="L446" s="70"/>
      <c r="M446" s="154">
        <f t="shared" si="19"/>
        <v>0.97971602434077076</v>
      </c>
      <c r="O446" s="59" t="s">
        <v>524</v>
      </c>
      <c r="P446" s="171">
        <f>ROUND(E446*M446,0)</f>
        <v>256</v>
      </c>
      <c r="Q446" s="83"/>
    </row>
    <row r="447" spans="1:20">
      <c r="A447" s="298"/>
      <c r="B447" s="37">
        <v>1</v>
      </c>
      <c r="C447" s="79" t="s">
        <v>181</v>
      </c>
      <c r="D447" s="70"/>
      <c r="E447" s="68">
        <f>SUM(E448:E449)</f>
        <v>260</v>
      </c>
      <c r="F447" s="68">
        <f>SUM(F448:F449)</f>
        <v>121</v>
      </c>
      <c r="G447" s="68">
        <f>SUM(G448:G449)</f>
        <v>139</v>
      </c>
      <c r="H447" s="185"/>
      <c r="I447" s="72" t="s">
        <v>181</v>
      </c>
      <c r="J447" s="73">
        <v>120</v>
      </c>
      <c r="K447" s="73">
        <v>262</v>
      </c>
      <c r="L447" s="73">
        <v>262</v>
      </c>
      <c r="M447" s="152">
        <f>L447/E447</f>
        <v>1.0076923076923077</v>
      </c>
      <c r="N447" s="147"/>
      <c r="O447" s="79" t="s">
        <v>181</v>
      </c>
      <c r="P447" s="68">
        <f>SUM(P448:P449)</f>
        <v>262</v>
      </c>
      <c r="Q447" s="83">
        <f>ROUND(E447*M447,0)</f>
        <v>262</v>
      </c>
      <c r="R447" s="168" t="b">
        <f>P447=Q447</f>
        <v>1</v>
      </c>
      <c r="T447" s="168" t="b">
        <f>L447=Q447</f>
        <v>1</v>
      </c>
    </row>
    <row r="448" spans="1:20">
      <c r="A448" s="298"/>
      <c r="B448" s="77">
        <v>2</v>
      </c>
      <c r="C448" s="59" t="s">
        <v>525</v>
      </c>
      <c r="D448" s="174">
        <v>78</v>
      </c>
      <c r="E448" s="171">
        <f t="shared" si="17"/>
        <v>180</v>
      </c>
      <c r="F448" s="174">
        <v>85</v>
      </c>
      <c r="G448" s="174">
        <v>95</v>
      </c>
      <c r="H448" s="131"/>
      <c r="I448" s="70"/>
      <c r="J448" s="70"/>
      <c r="K448" s="70"/>
      <c r="L448" s="70"/>
      <c r="M448" s="154">
        <f t="shared" si="19"/>
        <v>1.0076923076923077</v>
      </c>
      <c r="O448" s="59" t="s">
        <v>525</v>
      </c>
      <c r="P448" s="171">
        <f>ROUND(E448*M448,0)</f>
        <v>181</v>
      </c>
      <c r="Q448" s="83"/>
    </row>
    <row r="449" spans="1:20">
      <c r="A449" s="298"/>
      <c r="B449" s="77">
        <v>2</v>
      </c>
      <c r="C449" s="59" t="s">
        <v>526</v>
      </c>
      <c r="D449" s="132">
        <v>36</v>
      </c>
      <c r="E449" s="171">
        <f t="shared" si="17"/>
        <v>80</v>
      </c>
      <c r="F449" s="132">
        <v>36</v>
      </c>
      <c r="G449" s="132">
        <v>44</v>
      </c>
      <c r="H449" s="133"/>
      <c r="I449" s="70"/>
      <c r="J449" s="70"/>
      <c r="K449" s="70"/>
      <c r="L449" s="70"/>
      <c r="M449" s="154">
        <f t="shared" si="19"/>
        <v>1.0076923076923077</v>
      </c>
      <c r="O449" s="59" t="s">
        <v>526</v>
      </c>
      <c r="P449" s="171">
        <f>ROUND(E449*M449,0)</f>
        <v>81</v>
      </c>
      <c r="Q449" s="83"/>
    </row>
    <row r="450" spans="1:20" s="167" customFormat="1">
      <c r="A450" s="298"/>
      <c r="B450" s="139">
        <v>1</v>
      </c>
      <c r="C450" s="55" t="s">
        <v>182</v>
      </c>
      <c r="D450" s="145">
        <v>60</v>
      </c>
      <c r="E450" s="138">
        <f t="shared" si="17"/>
        <v>121</v>
      </c>
      <c r="F450" s="145">
        <v>60</v>
      </c>
      <c r="G450" s="145">
        <v>61</v>
      </c>
      <c r="H450" s="56"/>
      <c r="I450" s="72" t="s">
        <v>182</v>
      </c>
      <c r="J450" s="73">
        <v>65</v>
      </c>
      <c r="K450" s="73">
        <v>132</v>
      </c>
      <c r="L450" s="73">
        <v>132</v>
      </c>
      <c r="M450" s="152">
        <f>L450/E450</f>
        <v>1.0909090909090908</v>
      </c>
      <c r="N450" s="147"/>
      <c r="O450" s="55" t="s">
        <v>182</v>
      </c>
      <c r="P450" s="138">
        <f>SUM(Q450:Q450)</f>
        <v>132</v>
      </c>
      <c r="Q450" s="83">
        <f>ROUND(E450*M450,0)</f>
        <v>132</v>
      </c>
      <c r="R450" s="168" t="b">
        <f>P450=Q450</f>
        <v>1</v>
      </c>
      <c r="T450" s="168" t="b">
        <f>L450=Q450</f>
        <v>1</v>
      </c>
    </row>
    <row r="451" spans="1:20">
      <c r="A451" s="298"/>
      <c r="B451" s="37">
        <v>1</v>
      </c>
      <c r="C451" s="79" t="s">
        <v>183</v>
      </c>
      <c r="D451" s="70"/>
      <c r="E451" s="68">
        <f>SUM(E452:E453)</f>
        <v>274</v>
      </c>
      <c r="F451" s="68">
        <f>SUM(F452:F453)</f>
        <v>133</v>
      </c>
      <c r="G451" s="68">
        <f>SUM(G452:G453)</f>
        <v>141</v>
      </c>
      <c r="H451" s="185"/>
      <c r="I451" s="72" t="s">
        <v>183</v>
      </c>
      <c r="J451" s="73">
        <v>126</v>
      </c>
      <c r="K451" s="73">
        <v>250</v>
      </c>
      <c r="L451" s="73">
        <v>250</v>
      </c>
      <c r="M451" s="152">
        <f>L451/E451</f>
        <v>0.91240875912408759</v>
      </c>
      <c r="N451" s="147"/>
      <c r="O451" s="79" t="s">
        <v>183</v>
      </c>
      <c r="P451" s="68">
        <f>SUM(P452:P453)</f>
        <v>250</v>
      </c>
      <c r="Q451" s="83">
        <f>ROUND(E451*M451,0)</f>
        <v>250</v>
      </c>
      <c r="R451" s="168" t="b">
        <f>P451=Q451</f>
        <v>1</v>
      </c>
      <c r="T451" s="168" t="b">
        <f>L451=Q451</f>
        <v>1</v>
      </c>
    </row>
    <row r="452" spans="1:20">
      <c r="A452" s="298"/>
      <c r="B452" s="77">
        <v>2</v>
      </c>
      <c r="C452" s="59" t="s">
        <v>527</v>
      </c>
      <c r="D452" s="132">
        <v>78</v>
      </c>
      <c r="E452" s="171">
        <f t="shared" si="17"/>
        <v>158</v>
      </c>
      <c r="F452" s="132">
        <v>76</v>
      </c>
      <c r="G452" s="132">
        <v>82</v>
      </c>
      <c r="H452" s="133"/>
      <c r="I452" s="70"/>
      <c r="J452" s="70"/>
      <c r="K452" s="70"/>
      <c r="L452" s="70"/>
      <c r="M452" s="154">
        <f>M451</f>
        <v>0.91240875912408759</v>
      </c>
      <c r="N452" s="147"/>
      <c r="O452" s="59" t="s">
        <v>527</v>
      </c>
      <c r="P452" s="171">
        <f>ROUND(E452*M452,0)</f>
        <v>144</v>
      </c>
      <c r="Q452" s="83"/>
    </row>
    <row r="453" spans="1:20">
      <c r="A453" s="298"/>
      <c r="B453" s="77">
        <v>2</v>
      </c>
      <c r="C453" s="59" t="s">
        <v>528</v>
      </c>
      <c r="D453" s="132">
        <v>53</v>
      </c>
      <c r="E453" s="171">
        <f t="shared" ref="E453:E474" si="20">SUM(F453:G453)</f>
        <v>116</v>
      </c>
      <c r="F453" s="132">
        <v>57</v>
      </c>
      <c r="G453" s="132">
        <v>59</v>
      </c>
      <c r="H453" s="133"/>
      <c r="I453" s="70"/>
      <c r="J453" s="70"/>
      <c r="K453" s="70"/>
      <c r="L453" s="70"/>
      <c r="M453" s="154">
        <f>M452</f>
        <v>0.91240875912408759</v>
      </c>
      <c r="N453" s="147"/>
      <c r="O453" s="59" t="s">
        <v>528</v>
      </c>
      <c r="P453" s="171">
        <f>ROUND(E453*M453,0)</f>
        <v>106</v>
      </c>
      <c r="Q453" s="83"/>
    </row>
    <row r="454" spans="1:20">
      <c r="A454" s="298"/>
      <c r="B454" s="37">
        <v>1</v>
      </c>
      <c r="C454" s="79" t="s">
        <v>184</v>
      </c>
      <c r="D454" s="70"/>
      <c r="E454" s="68">
        <f>SUM(E455:E456)</f>
        <v>174</v>
      </c>
      <c r="F454" s="68">
        <f>SUM(F455:F456)</f>
        <v>97</v>
      </c>
      <c r="G454" s="68">
        <f>SUM(G455:G456)</f>
        <v>77</v>
      </c>
      <c r="H454" s="185"/>
      <c r="I454" s="72" t="s">
        <v>184</v>
      </c>
      <c r="J454" s="73">
        <v>85</v>
      </c>
      <c r="K454" s="73">
        <v>175</v>
      </c>
      <c r="L454" s="73">
        <v>175</v>
      </c>
      <c r="M454" s="152">
        <f>L454/E454</f>
        <v>1.0057471264367817</v>
      </c>
      <c r="N454" s="147"/>
      <c r="O454" s="79" t="s">
        <v>184</v>
      </c>
      <c r="P454" s="68">
        <f>SUM(P455:P456)</f>
        <v>175</v>
      </c>
      <c r="Q454" s="83">
        <f>ROUND(E454*M454,0)</f>
        <v>175</v>
      </c>
      <c r="R454" s="168" t="b">
        <f>P454=Q454</f>
        <v>1</v>
      </c>
      <c r="T454" s="168" t="b">
        <f>L454=Q454</f>
        <v>1</v>
      </c>
    </row>
    <row r="455" spans="1:20">
      <c r="A455" s="298"/>
      <c r="B455" s="77">
        <v>2</v>
      </c>
      <c r="C455" s="59" t="s">
        <v>529</v>
      </c>
      <c r="D455" s="132">
        <v>52</v>
      </c>
      <c r="E455" s="171">
        <f t="shared" si="20"/>
        <v>106</v>
      </c>
      <c r="F455" s="132">
        <v>59</v>
      </c>
      <c r="G455" s="132">
        <v>47</v>
      </c>
      <c r="H455" s="133"/>
      <c r="I455" s="70"/>
      <c r="J455" s="70"/>
      <c r="K455" s="70"/>
      <c r="L455" s="70"/>
      <c r="M455" s="154">
        <f>M454</f>
        <v>1.0057471264367817</v>
      </c>
      <c r="N455" s="147"/>
      <c r="O455" s="59" t="s">
        <v>529</v>
      </c>
      <c r="P455" s="171">
        <f>ROUND(E455*M455,0)</f>
        <v>107</v>
      </c>
      <c r="Q455" s="83"/>
    </row>
    <row r="456" spans="1:20">
      <c r="A456" s="298"/>
      <c r="B456" s="77">
        <v>2</v>
      </c>
      <c r="C456" s="59" t="s">
        <v>530</v>
      </c>
      <c r="D456" s="132">
        <v>35</v>
      </c>
      <c r="E456" s="171">
        <f t="shared" si="20"/>
        <v>68</v>
      </c>
      <c r="F456" s="132">
        <v>38</v>
      </c>
      <c r="G456" s="132">
        <v>30</v>
      </c>
      <c r="H456" s="133"/>
      <c r="I456" s="70"/>
      <c r="J456" s="70"/>
      <c r="K456" s="70"/>
      <c r="L456" s="70"/>
      <c r="M456" s="154">
        <f>M455</f>
        <v>1.0057471264367817</v>
      </c>
      <c r="N456" s="147"/>
      <c r="O456" s="59" t="s">
        <v>530</v>
      </c>
      <c r="P456" s="171">
        <f>ROUND(E456*M456,0)</f>
        <v>68</v>
      </c>
      <c r="Q456" s="83"/>
    </row>
    <row r="457" spans="1:20">
      <c r="A457" s="298"/>
      <c r="B457" s="37">
        <v>1</v>
      </c>
      <c r="C457" s="79" t="s">
        <v>185</v>
      </c>
      <c r="D457" s="70"/>
      <c r="E457" s="68">
        <f>SUM(E458:E460)</f>
        <v>321</v>
      </c>
      <c r="F457" s="68">
        <f>SUM(F458:F460)</f>
        <v>159</v>
      </c>
      <c r="G457" s="68">
        <f>SUM(G458:G460)</f>
        <v>162</v>
      </c>
      <c r="H457" s="185"/>
      <c r="I457" s="72" t="s">
        <v>185</v>
      </c>
      <c r="J457" s="73">
        <v>148</v>
      </c>
      <c r="K457" s="73">
        <v>313</v>
      </c>
      <c r="L457" s="73">
        <v>313</v>
      </c>
      <c r="M457" s="152">
        <f>L457/E457</f>
        <v>0.97507788161993769</v>
      </c>
      <c r="N457" s="147"/>
      <c r="O457" s="79" t="s">
        <v>185</v>
      </c>
      <c r="P457" s="68">
        <f>SUM(P458:P460)</f>
        <v>313</v>
      </c>
      <c r="Q457" s="83">
        <f>ROUND(E457*M457,0)</f>
        <v>313</v>
      </c>
      <c r="R457" s="168" t="b">
        <f>P457=Q457</f>
        <v>1</v>
      </c>
      <c r="T457" s="168" t="b">
        <f>L457=Q457</f>
        <v>1</v>
      </c>
    </row>
    <row r="458" spans="1:20">
      <c r="A458" s="298"/>
      <c r="B458" s="77">
        <v>2</v>
      </c>
      <c r="C458" s="59" t="s">
        <v>531</v>
      </c>
      <c r="D458" s="132">
        <v>56</v>
      </c>
      <c r="E458" s="171">
        <f t="shared" si="20"/>
        <v>109</v>
      </c>
      <c r="F458" s="132">
        <v>52</v>
      </c>
      <c r="G458" s="132">
        <v>57</v>
      </c>
      <c r="H458" s="133"/>
      <c r="I458" s="70"/>
      <c r="J458" s="70"/>
      <c r="K458" s="70"/>
      <c r="L458" s="70"/>
      <c r="M458" s="154">
        <f>M457</f>
        <v>0.97507788161993769</v>
      </c>
      <c r="N458" s="147"/>
      <c r="O458" s="59" t="s">
        <v>531</v>
      </c>
      <c r="P458" s="171">
        <f>ROUND(E458*M458,0)</f>
        <v>106</v>
      </c>
      <c r="Q458" s="83"/>
    </row>
    <row r="459" spans="1:20">
      <c r="A459" s="298"/>
      <c r="B459" s="77">
        <v>2</v>
      </c>
      <c r="C459" s="59" t="s">
        <v>532</v>
      </c>
      <c r="D459" s="132">
        <v>51</v>
      </c>
      <c r="E459" s="171">
        <f t="shared" si="20"/>
        <v>112</v>
      </c>
      <c r="F459" s="132">
        <v>52</v>
      </c>
      <c r="G459" s="132">
        <v>60</v>
      </c>
      <c r="H459" s="133"/>
      <c r="I459" s="70"/>
      <c r="J459" s="70"/>
      <c r="K459" s="70"/>
      <c r="L459" s="70"/>
      <c r="M459" s="154">
        <f>M458</f>
        <v>0.97507788161993769</v>
      </c>
      <c r="N459" s="147"/>
      <c r="O459" s="59" t="s">
        <v>532</v>
      </c>
      <c r="P459" s="171">
        <f>ROUND(E459*M459,0)</f>
        <v>109</v>
      </c>
      <c r="Q459" s="83"/>
    </row>
    <row r="460" spans="1:20">
      <c r="A460" s="298"/>
      <c r="B460" s="77">
        <v>2</v>
      </c>
      <c r="C460" s="59" t="s">
        <v>533</v>
      </c>
      <c r="D460" s="132">
        <v>43</v>
      </c>
      <c r="E460" s="171">
        <f t="shared" si="20"/>
        <v>100</v>
      </c>
      <c r="F460" s="132">
        <v>55</v>
      </c>
      <c r="G460" s="132">
        <v>45</v>
      </c>
      <c r="H460" s="133"/>
      <c r="I460" s="70"/>
      <c r="J460" s="70"/>
      <c r="K460" s="70"/>
      <c r="L460" s="70"/>
      <c r="M460" s="154">
        <f>M459</f>
        <v>0.97507788161993769</v>
      </c>
      <c r="N460" s="147"/>
      <c r="O460" s="59" t="s">
        <v>533</v>
      </c>
      <c r="P460" s="171">
        <f>ROUND(E460*M460,0)</f>
        <v>98</v>
      </c>
      <c r="Q460" s="83"/>
    </row>
    <row r="461" spans="1:20">
      <c r="A461" s="298"/>
      <c r="B461" s="37">
        <v>1</v>
      </c>
      <c r="C461" s="79" t="s">
        <v>112</v>
      </c>
      <c r="D461" s="70"/>
      <c r="E461" s="68">
        <f>SUM(E462:E463)</f>
        <v>365</v>
      </c>
      <c r="F461" s="68">
        <f>SUM(F462:F463)</f>
        <v>186</v>
      </c>
      <c r="G461" s="68">
        <f>SUM(G462:G463)</f>
        <v>179</v>
      </c>
      <c r="H461" s="185"/>
      <c r="I461" s="72" t="s">
        <v>112</v>
      </c>
      <c r="J461" s="73">
        <v>162</v>
      </c>
      <c r="K461" s="73">
        <v>357</v>
      </c>
      <c r="L461" s="73">
        <v>357</v>
      </c>
      <c r="M461" s="152">
        <f>L461/E461</f>
        <v>0.9780821917808219</v>
      </c>
      <c r="N461" s="147"/>
      <c r="O461" s="79" t="s">
        <v>112</v>
      </c>
      <c r="P461" s="68">
        <f>SUM(P462:P463)</f>
        <v>357</v>
      </c>
      <c r="Q461" s="83">
        <f>ROUND(E461*M461,0)</f>
        <v>357</v>
      </c>
      <c r="R461" s="168" t="b">
        <f>P461=Q461</f>
        <v>1</v>
      </c>
      <c r="T461" s="168" t="b">
        <f>L461=Q461</f>
        <v>1</v>
      </c>
    </row>
    <row r="462" spans="1:20">
      <c r="A462" s="298"/>
      <c r="B462" s="77">
        <v>2</v>
      </c>
      <c r="C462" s="59" t="s">
        <v>534</v>
      </c>
      <c r="D462" s="132">
        <v>56</v>
      </c>
      <c r="E462" s="171">
        <f t="shared" si="20"/>
        <v>117</v>
      </c>
      <c r="F462" s="132">
        <v>64</v>
      </c>
      <c r="G462" s="132">
        <v>53</v>
      </c>
      <c r="H462" s="133"/>
      <c r="I462" s="70"/>
      <c r="J462" s="70"/>
      <c r="K462" s="70"/>
      <c r="L462" s="70"/>
      <c r="M462" s="154">
        <f>M461</f>
        <v>0.9780821917808219</v>
      </c>
      <c r="N462" s="147"/>
      <c r="O462" s="59" t="s">
        <v>534</v>
      </c>
      <c r="P462" s="171">
        <f>ROUND(E462*M462,0)</f>
        <v>114</v>
      </c>
      <c r="Q462" s="83"/>
    </row>
    <row r="463" spans="1:20">
      <c r="A463" s="298"/>
      <c r="B463" s="77">
        <v>2</v>
      </c>
      <c r="C463" s="59" t="s">
        <v>498</v>
      </c>
      <c r="D463" s="132">
        <v>110</v>
      </c>
      <c r="E463" s="171">
        <f t="shared" si="20"/>
        <v>248</v>
      </c>
      <c r="F463" s="132">
        <v>122</v>
      </c>
      <c r="G463" s="132">
        <v>126</v>
      </c>
      <c r="H463" s="133"/>
      <c r="I463" s="70"/>
      <c r="J463" s="70"/>
      <c r="K463" s="70"/>
      <c r="L463" s="70"/>
      <c r="M463" s="154">
        <f>M462</f>
        <v>0.9780821917808219</v>
      </c>
      <c r="N463" s="147"/>
      <c r="O463" s="59" t="s">
        <v>498</v>
      </c>
      <c r="P463" s="171">
        <f>ROUND(E463*M463,0)</f>
        <v>243</v>
      </c>
      <c r="Q463" s="83"/>
    </row>
    <row r="464" spans="1:20" s="167" customFormat="1">
      <c r="A464" s="298"/>
      <c r="B464" s="139">
        <v>1</v>
      </c>
      <c r="C464" s="55" t="s">
        <v>186</v>
      </c>
      <c r="D464" s="145">
        <v>43</v>
      </c>
      <c r="E464" s="138">
        <f t="shared" si="20"/>
        <v>79</v>
      </c>
      <c r="F464" s="145">
        <v>37</v>
      </c>
      <c r="G464" s="145">
        <v>42</v>
      </c>
      <c r="H464" s="56"/>
      <c r="I464" s="72" t="s">
        <v>186</v>
      </c>
      <c r="J464" s="73">
        <v>42</v>
      </c>
      <c r="K464" s="73">
        <v>78</v>
      </c>
      <c r="L464" s="73">
        <v>78</v>
      </c>
      <c r="M464" s="152">
        <f>L464/E464</f>
        <v>0.98734177215189878</v>
      </c>
      <c r="N464" s="147"/>
      <c r="O464" s="55" t="s">
        <v>186</v>
      </c>
      <c r="P464" s="138">
        <f>SUM(Q464:Q464)</f>
        <v>78</v>
      </c>
      <c r="Q464" s="83">
        <f>ROUND(E464*M464,0)</f>
        <v>78</v>
      </c>
      <c r="R464" s="168" t="b">
        <f>P464=Q464</f>
        <v>1</v>
      </c>
      <c r="T464" s="168" t="b">
        <f>L464=Q464</f>
        <v>1</v>
      </c>
    </row>
    <row r="465" spans="1:20">
      <c r="A465" s="298"/>
      <c r="B465" s="37">
        <v>1</v>
      </c>
      <c r="C465" s="79" t="s">
        <v>75</v>
      </c>
      <c r="D465" s="70"/>
      <c r="E465" s="68">
        <f>SUM(E466:E467)</f>
        <v>180</v>
      </c>
      <c r="F465" s="68">
        <f>SUM(F466:F467)</f>
        <v>91</v>
      </c>
      <c r="G465" s="68">
        <f>SUM(G466:G467)</f>
        <v>89</v>
      </c>
      <c r="H465" s="185"/>
      <c r="I465" s="72" t="s">
        <v>75</v>
      </c>
      <c r="J465" s="73">
        <v>84</v>
      </c>
      <c r="K465" s="73">
        <v>174</v>
      </c>
      <c r="L465" s="73">
        <v>174</v>
      </c>
      <c r="M465" s="152">
        <f>L465/E465</f>
        <v>0.96666666666666667</v>
      </c>
      <c r="N465" s="147"/>
      <c r="O465" s="79" t="s">
        <v>75</v>
      </c>
      <c r="P465" s="68">
        <f>SUM(P466:P467)</f>
        <v>174</v>
      </c>
      <c r="Q465" s="83">
        <f>ROUND(E465*M465,0)</f>
        <v>174</v>
      </c>
      <c r="R465" s="168" t="b">
        <f>P465=Q465</f>
        <v>1</v>
      </c>
      <c r="T465" s="168" t="b">
        <f>L465=Q465</f>
        <v>1</v>
      </c>
    </row>
    <row r="466" spans="1:20">
      <c r="A466" s="298"/>
      <c r="B466" s="77">
        <v>2</v>
      </c>
      <c r="C466" s="59" t="s">
        <v>376</v>
      </c>
      <c r="D466" s="132">
        <v>34</v>
      </c>
      <c r="E466" s="171">
        <f t="shared" si="20"/>
        <v>72</v>
      </c>
      <c r="F466" s="132">
        <v>38</v>
      </c>
      <c r="G466" s="132">
        <v>34</v>
      </c>
      <c r="H466" s="133"/>
      <c r="I466" s="70"/>
      <c r="J466" s="70"/>
      <c r="K466" s="70"/>
      <c r="L466" s="70"/>
      <c r="M466" s="154">
        <f>M465</f>
        <v>0.96666666666666667</v>
      </c>
      <c r="N466" s="147"/>
      <c r="O466" s="59" t="s">
        <v>376</v>
      </c>
      <c r="P466" s="171">
        <f>ROUND(E466*M466,0)</f>
        <v>70</v>
      </c>
      <c r="Q466" s="83"/>
    </row>
    <row r="467" spans="1:20">
      <c r="A467" s="298"/>
      <c r="B467" s="77">
        <v>2</v>
      </c>
      <c r="C467" s="59" t="s">
        <v>535</v>
      </c>
      <c r="D467" s="132">
        <v>50</v>
      </c>
      <c r="E467" s="171">
        <f t="shared" si="20"/>
        <v>108</v>
      </c>
      <c r="F467" s="132">
        <v>53</v>
      </c>
      <c r="G467" s="132">
        <v>55</v>
      </c>
      <c r="H467" s="133"/>
      <c r="I467" s="70"/>
      <c r="J467" s="70"/>
      <c r="K467" s="70"/>
      <c r="L467" s="70"/>
      <c r="M467" s="154">
        <f>M466</f>
        <v>0.96666666666666667</v>
      </c>
      <c r="N467" s="147"/>
      <c r="O467" s="59" t="s">
        <v>535</v>
      </c>
      <c r="P467" s="171">
        <f>ROUND(E467*M467,0)</f>
        <v>104</v>
      </c>
      <c r="Q467" s="83"/>
    </row>
    <row r="468" spans="1:20">
      <c r="A468" s="298"/>
      <c r="B468" s="37">
        <v>1</v>
      </c>
      <c r="C468" s="79" t="s">
        <v>187</v>
      </c>
      <c r="D468" s="70"/>
      <c r="E468" s="68">
        <f>SUM(E469:E470)</f>
        <v>320</v>
      </c>
      <c r="F468" s="68">
        <f>SUM(F469:F470)</f>
        <v>162</v>
      </c>
      <c r="G468" s="68">
        <f>SUM(G469:G470)</f>
        <v>158</v>
      </c>
      <c r="H468" s="185"/>
      <c r="I468" s="72" t="s">
        <v>187</v>
      </c>
      <c r="J468" s="73">
        <v>140</v>
      </c>
      <c r="K468" s="73">
        <v>301</v>
      </c>
      <c r="L468" s="73">
        <v>301</v>
      </c>
      <c r="M468" s="152">
        <f>L468/E468</f>
        <v>0.94062500000000004</v>
      </c>
      <c r="N468" s="147"/>
      <c r="O468" s="79" t="s">
        <v>187</v>
      </c>
      <c r="P468" s="68">
        <f>SUM(P469:P470)</f>
        <v>301</v>
      </c>
      <c r="Q468" s="83">
        <f>ROUND(E468*M468,0)</f>
        <v>301</v>
      </c>
      <c r="R468" s="168" t="b">
        <f>P468=Q468</f>
        <v>1</v>
      </c>
      <c r="T468" s="168" t="b">
        <f>L468=Q468</f>
        <v>1</v>
      </c>
    </row>
    <row r="469" spans="1:20">
      <c r="A469" s="298"/>
      <c r="B469" s="77">
        <v>2</v>
      </c>
      <c r="C469" s="59" t="s">
        <v>536</v>
      </c>
      <c r="D469" s="132">
        <v>95</v>
      </c>
      <c r="E469" s="171">
        <f t="shared" si="20"/>
        <v>223</v>
      </c>
      <c r="F469" s="132">
        <v>115</v>
      </c>
      <c r="G469" s="132">
        <v>108</v>
      </c>
      <c r="H469" s="133"/>
      <c r="I469" s="70"/>
      <c r="J469" s="70"/>
      <c r="K469" s="70"/>
      <c r="L469" s="70"/>
      <c r="M469" s="154">
        <f>M468</f>
        <v>0.94062500000000004</v>
      </c>
      <c r="N469" s="147"/>
      <c r="O469" s="59" t="s">
        <v>536</v>
      </c>
      <c r="P469" s="171">
        <f>ROUND(E469*M469,0)</f>
        <v>210</v>
      </c>
      <c r="Q469" s="83"/>
    </row>
    <row r="470" spans="1:20">
      <c r="A470" s="298"/>
      <c r="B470" s="77">
        <v>2</v>
      </c>
      <c r="C470" s="59" t="s">
        <v>537</v>
      </c>
      <c r="D470" s="132">
        <v>45</v>
      </c>
      <c r="E470" s="171">
        <f t="shared" si="20"/>
        <v>97</v>
      </c>
      <c r="F470" s="132">
        <v>47</v>
      </c>
      <c r="G470" s="132">
        <v>50</v>
      </c>
      <c r="H470" s="133"/>
      <c r="I470" s="70"/>
      <c r="J470" s="70"/>
      <c r="K470" s="70"/>
      <c r="L470" s="70"/>
      <c r="M470" s="154">
        <f>M469</f>
        <v>0.94062500000000004</v>
      </c>
      <c r="N470" s="147"/>
      <c r="O470" s="59" t="s">
        <v>537</v>
      </c>
      <c r="P470" s="171">
        <f>ROUND(E470*M470,0)</f>
        <v>91</v>
      </c>
      <c r="Q470" s="83"/>
    </row>
    <row r="471" spans="1:20">
      <c r="A471" s="298"/>
      <c r="B471" s="37">
        <v>1</v>
      </c>
      <c r="C471" s="79" t="s">
        <v>188</v>
      </c>
      <c r="D471" s="70"/>
      <c r="E471" s="68">
        <f>SUM(E472:E473)</f>
        <v>835</v>
      </c>
      <c r="F471" s="68">
        <f>SUM(F472:F473)</f>
        <v>436</v>
      </c>
      <c r="G471" s="68">
        <f>SUM(G472:G473)</f>
        <v>399</v>
      </c>
      <c r="H471" s="185"/>
      <c r="I471" s="72" t="s">
        <v>188</v>
      </c>
      <c r="J471" s="73">
        <v>436</v>
      </c>
      <c r="K471" s="73">
        <v>814</v>
      </c>
      <c r="L471" s="73">
        <v>814</v>
      </c>
      <c r="M471" s="152">
        <f>L471/E471</f>
        <v>0.97485029940119761</v>
      </c>
      <c r="N471" s="147"/>
      <c r="O471" s="79" t="s">
        <v>188</v>
      </c>
      <c r="P471" s="68">
        <f>SUM(P472:P473)</f>
        <v>814</v>
      </c>
      <c r="Q471" s="83">
        <f>ROUND(E471*M471,0)</f>
        <v>814</v>
      </c>
      <c r="R471" s="168" t="b">
        <f>P471=Q471</f>
        <v>1</v>
      </c>
      <c r="T471" s="168" t="b">
        <f>L471=Q471</f>
        <v>1</v>
      </c>
    </row>
    <row r="472" spans="1:20">
      <c r="A472" s="298"/>
      <c r="B472" s="77">
        <v>2</v>
      </c>
      <c r="C472" s="59" t="s">
        <v>538</v>
      </c>
      <c r="D472" s="132">
        <v>403</v>
      </c>
      <c r="E472" s="171">
        <f t="shared" si="20"/>
        <v>760</v>
      </c>
      <c r="F472" s="132">
        <v>391</v>
      </c>
      <c r="G472" s="132">
        <v>369</v>
      </c>
      <c r="H472" s="133"/>
      <c r="I472" s="70"/>
      <c r="J472" s="70"/>
      <c r="K472" s="70"/>
      <c r="L472" s="70"/>
      <c r="M472" s="154">
        <f>M471</f>
        <v>0.97485029940119761</v>
      </c>
      <c r="O472" s="59" t="s">
        <v>538</v>
      </c>
      <c r="P472" s="171">
        <f>ROUND(E472*M472,0)</f>
        <v>741</v>
      </c>
      <c r="Q472" s="83"/>
    </row>
    <row r="473" spans="1:20">
      <c r="A473" s="298"/>
      <c r="B473" s="77">
        <v>2</v>
      </c>
      <c r="C473" s="59" t="s">
        <v>539</v>
      </c>
      <c r="D473" s="132">
        <v>35</v>
      </c>
      <c r="E473" s="171">
        <f t="shared" si="20"/>
        <v>75</v>
      </c>
      <c r="F473" s="132">
        <v>45</v>
      </c>
      <c r="G473" s="132">
        <v>30</v>
      </c>
      <c r="H473" s="133"/>
      <c r="I473" s="70"/>
      <c r="J473" s="70"/>
      <c r="K473" s="70"/>
      <c r="L473" s="70"/>
      <c r="M473" s="154">
        <f>M472</f>
        <v>0.97485029940119761</v>
      </c>
      <c r="O473" s="59" t="s">
        <v>539</v>
      </c>
      <c r="P473" s="171">
        <f>ROUND(E473*M473,0)</f>
        <v>73</v>
      </c>
      <c r="Q473" s="83"/>
    </row>
    <row r="474" spans="1:20" s="160" customFormat="1">
      <c r="A474" s="298"/>
      <c r="B474" s="172">
        <v>1</v>
      </c>
      <c r="C474" s="172" t="s">
        <v>2</v>
      </c>
      <c r="D474" s="177">
        <f>SUM(D441:D473)</f>
        <v>1992</v>
      </c>
      <c r="E474" s="158">
        <f t="shared" si="20"/>
        <v>4201</v>
      </c>
      <c r="F474" s="177">
        <f>SUM(F471,F468,F465,F464,F461,F457,F454,F451,F450,F447,F444,F441)</f>
        <v>2144</v>
      </c>
      <c r="G474" s="177">
        <f>SUM(G471,G468,G465,G464,G461,G457,G454,G451,G450,G447,G444,G441)</f>
        <v>2057</v>
      </c>
      <c r="H474" s="159"/>
      <c r="I474" s="188"/>
      <c r="J474" s="177">
        <f>SUM(J471,J468,J465,J464,J461,J457,J454,J451,J450,J447,J444,J441)</f>
        <v>1993</v>
      </c>
      <c r="K474" s="177">
        <f>SUM(K471,K468,K465,K464,K461,K457,K454,K451,K450,K447,K444,K441)</f>
        <v>4116</v>
      </c>
      <c r="L474" s="177">
        <f>SUM(L471,L468,L465,L464,L461,L457,L454,L451,L450,L447,L444,L441)</f>
        <v>4116</v>
      </c>
      <c r="M474" s="169">
        <f>L474/E474</f>
        <v>0.97976672220899785</v>
      </c>
      <c r="O474" s="172" t="s">
        <v>2</v>
      </c>
      <c r="P474" s="177">
        <f>SUM(P471,P468,P465,P464,P461,P457,P454,P451,P450,P447,P444,P441)</f>
        <v>4116</v>
      </c>
      <c r="Q474" s="161">
        <f>ROUND(E474*M474,0)</f>
        <v>4116</v>
      </c>
      <c r="R474" s="181" t="b">
        <f>P474=Q474</f>
        <v>1</v>
      </c>
      <c r="T474" s="181"/>
    </row>
  </sheetData>
  <autoFilter ref="A2:Q474"/>
  <mergeCells count="14">
    <mergeCell ref="A441:A474"/>
    <mergeCell ref="A325:A359"/>
    <mergeCell ref="A360:A399"/>
    <mergeCell ref="A400:A440"/>
    <mergeCell ref="O1:Q1"/>
    <mergeCell ref="A3:A63"/>
    <mergeCell ref="A64:A119"/>
    <mergeCell ref="A245:A290"/>
    <mergeCell ref="A291:A324"/>
    <mergeCell ref="A120:A160"/>
    <mergeCell ref="A161:A198"/>
    <mergeCell ref="A199:A244"/>
    <mergeCell ref="A1:G1"/>
    <mergeCell ref="I1:L1"/>
  </mergeCells>
  <phoneticPr fontId="2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J87"/>
  <sheetViews>
    <sheetView view="pageBreakPreview" zoomScaleNormal="85" zoomScaleSheetLayoutView="100" workbookViewId="0">
      <pane xSplit="4" ySplit="6" topLeftCell="E70" activePane="bottomRight" state="frozen"/>
      <selection activeCell="AW36" sqref="AW36"/>
      <selection pane="topRight" activeCell="AW36" sqref="AW36"/>
      <selection pane="bottomLeft" activeCell="AW36" sqref="AW36"/>
      <selection pane="bottomRight" activeCell="E79" sqref="E79"/>
    </sheetView>
  </sheetViews>
  <sheetFormatPr defaultRowHeight="12" outlineLevelCol="1"/>
  <cols>
    <col min="1" max="1" width="7.21875" style="2" customWidth="1"/>
    <col min="2" max="2" width="2.6640625" style="2" customWidth="1" outlineLevel="1"/>
    <col min="3" max="3" width="6.33203125" style="2" customWidth="1"/>
    <col min="4" max="8" width="6.6640625" style="3" customWidth="1"/>
    <col min="9" max="13" width="5.5546875" style="2" customWidth="1"/>
    <col min="14" max="18" width="6.6640625" style="2" customWidth="1"/>
    <col min="19" max="22" width="5.5546875" style="2" hidden="1" customWidth="1"/>
    <col min="23" max="26" width="6.6640625" style="2" hidden="1" customWidth="1"/>
    <col min="27" max="28" width="11.109375" style="2" hidden="1" customWidth="1"/>
    <col min="29" max="29" width="11.44140625" style="2" hidden="1" customWidth="1"/>
    <col min="30" max="32" width="8.88671875" style="2" customWidth="1"/>
    <col min="33" max="34" width="8.88671875" style="2"/>
    <col min="35" max="35" width="11.33203125" style="2" customWidth="1"/>
    <col min="36" max="16384" width="8.88671875" style="2"/>
  </cols>
  <sheetData>
    <row r="1" spans="1:29" ht="23.25" customHeight="1">
      <c r="A1" s="292" t="s">
        <v>31</v>
      </c>
      <c r="B1" s="292"/>
      <c r="C1" s="292"/>
      <c r="D1" s="292"/>
      <c r="E1" s="292"/>
      <c r="F1" s="292"/>
      <c r="G1" s="292"/>
      <c r="H1" s="292"/>
    </row>
    <row r="2" spans="1:29" ht="18.75" customHeight="1">
      <c r="A2" s="276" t="s">
        <v>5</v>
      </c>
      <c r="B2" s="1">
        <v>1</v>
      </c>
      <c r="C2" s="276" t="s">
        <v>6</v>
      </c>
      <c r="D2" s="277" t="s">
        <v>7</v>
      </c>
      <c r="E2" s="277"/>
      <c r="F2" s="277"/>
      <c r="G2" s="277"/>
      <c r="H2" s="277"/>
      <c r="I2" s="276" t="s">
        <v>8</v>
      </c>
      <c r="J2" s="276"/>
      <c r="K2" s="276"/>
      <c r="L2" s="276"/>
      <c r="M2" s="276"/>
      <c r="N2" s="276" t="s">
        <v>1</v>
      </c>
      <c r="O2" s="276"/>
      <c r="P2" s="276"/>
      <c r="Q2" s="276"/>
      <c r="R2" s="276"/>
      <c r="S2" s="276" t="s">
        <v>13</v>
      </c>
      <c r="T2" s="276"/>
      <c r="U2" s="276"/>
      <c r="V2" s="276"/>
      <c r="W2" s="276" t="s">
        <v>14</v>
      </c>
      <c r="X2" s="276"/>
      <c r="Y2" s="276"/>
      <c r="Z2" s="276"/>
      <c r="AA2" s="293" t="s">
        <v>241</v>
      </c>
      <c r="AB2" s="293" t="s">
        <v>15</v>
      </c>
      <c r="AC2" s="276" t="s">
        <v>9</v>
      </c>
    </row>
    <row r="3" spans="1:29" ht="18.75" customHeight="1">
      <c r="A3" s="276"/>
      <c r="B3" s="1">
        <v>1</v>
      </c>
      <c r="C3" s="276"/>
      <c r="D3" s="4" t="s">
        <v>3</v>
      </c>
      <c r="E3" s="4" t="s">
        <v>4</v>
      </c>
      <c r="F3" s="4" t="s">
        <v>32</v>
      </c>
      <c r="G3" s="4" t="s">
        <v>33</v>
      </c>
      <c r="H3" s="4" t="s">
        <v>34</v>
      </c>
      <c r="I3" s="4" t="s">
        <v>3</v>
      </c>
      <c r="J3" s="4" t="s">
        <v>4</v>
      </c>
      <c r="K3" s="4" t="s">
        <v>32</v>
      </c>
      <c r="L3" s="4" t="s">
        <v>33</v>
      </c>
      <c r="M3" s="4" t="s">
        <v>34</v>
      </c>
      <c r="N3" s="4" t="s">
        <v>3</v>
      </c>
      <c r="O3" s="4" t="s">
        <v>4</v>
      </c>
      <c r="P3" s="4" t="s">
        <v>32</v>
      </c>
      <c r="Q3" s="4" t="s">
        <v>33</v>
      </c>
      <c r="R3" s="4" t="s">
        <v>34</v>
      </c>
      <c r="S3" s="4" t="s">
        <v>4</v>
      </c>
      <c r="T3" s="4" t="s">
        <v>32</v>
      </c>
      <c r="U3" s="4" t="s">
        <v>33</v>
      </c>
      <c r="V3" s="4" t="s">
        <v>34</v>
      </c>
      <c r="W3" s="4" t="s">
        <v>4</v>
      </c>
      <c r="X3" s="4" t="s">
        <v>32</v>
      </c>
      <c r="Y3" s="4" t="s">
        <v>33</v>
      </c>
      <c r="Z3" s="4" t="s">
        <v>34</v>
      </c>
      <c r="AA3" s="276"/>
      <c r="AB3" s="276"/>
      <c r="AC3" s="276"/>
    </row>
    <row r="4" spans="1:29" ht="18" customHeight="1">
      <c r="A4" s="276" t="s">
        <v>30</v>
      </c>
      <c r="B4" s="1">
        <v>1</v>
      </c>
      <c r="C4" s="12" t="s">
        <v>17</v>
      </c>
      <c r="D4" s="208">
        <f>SUM(D5:D17)</f>
        <v>13193</v>
      </c>
      <c r="E4" s="208">
        <f>SUM(E5:E17)</f>
        <v>11371</v>
      </c>
      <c r="F4" s="208">
        <f>SUM(F5:F17)</f>
        <v>10436</v>
      </c>
      <c r="G4" s="208">
        <f>SUM(G5:G17)</f>
        <v>10784</v>
      </c>
      <c r="H4" s="208">
        <f>SUM(H5:H17)</f>
        <v>10833</v>
      </c>
      <c r="I4" s="209">
        <f>ROUND(N4/D4,2)</f>
        <v>1</v>
      </c>
      <c r="J4" s="209">
        <f>ROUND(O4/E4,2)</f>
        <v>1</v>
      </c>
      <c r="K4" s="209">
        <f>ROUND(P4/F4,2)</f>
        <v>1</v>
      </c>
      <c r="L4" s="209">
        <f>ROUND(Q4/G4,2)</f>
        <v>1</v>
      </c>
      <c r="M4" s="209">
        <f>ROUND(R4/H4,2)</f>
        <v>1</v>
      </c>
      <c r="N4" s="208">
        <f>SUM(N5:N17)</f>
        <v>13193</v>
      </c>
      <c r="O4" s="208">
        <f>SUM(O5:O17)</f>
        <v>11371</v>
      </c>
      <c r="P4" s="208">
        <f>SUM(P5:P17)</f>
        <v>10436</v>
      </c>
      <c r="Q4" s="208">
        <f>SUM(Q5:Q17)</f>
        <v>10784</v>
      </c>
      <c r="R4" s="208">
        <f>SUM(R5:R17)</f>
        <v>10833</v>
      </c>
      <c r="S4" s="6">
        <v>432</v>
      </c>
      <c r="T4" s="6">
        <v>432</v>
      </c>
      <c r="U4" s="6">
        <v>432</v>
      </c>
      <c r="V4" s="6">
        <v>432</v>
      </c>
      <c r="W4" s="5"/>
      <c r="X4" s="5"/>
      <c r="Y4" s="5"/>
      <c r="Z4" s="5"/>
      <c r="AA4" s="48" t="s">
        <v>240</v>
      </c>
      <c r="AB4" s="48" t="s">
        <v>240</v>
      </c>
      <c r="AC4" s="1"/>
    </row>
    <row r="5" spans="1:29" ht="18" customHeight="1">
      <c r="A5" s="276"/>
      <c r="B5" s="230">
        <v>2</v>
      </c>
      <c r="C5" s="231" t="s">
        <v>244</v>
      </c>
      <c r="D5" s="232">
        <f>정리!P4</f>
        <v>696</v>
      </c>
      <c r="E5" s="232">
        <f t="shared" ref="E5:H13" si="0">ROUND(($D5/$D$64)*E$79,0)</f>
        <v>600</v>
      </c>
      <c r="F5" s="232">
        <f t="shared" si="0"/>
        <v>551</v>
      </c>
      <c r="G5" s="232">
        <f t="shared" si="0"/>
        <v>569</v>
      </c>
      <c r="H5" s="232">
        <f t="shared" si="0"/>
        <v>572</v>
      </c>
      <c r="I5" s="246">
        <v>100</v>
      </c>
      <c r="J5" s="246">
        <v>100</v>
      </c>
      <c r="K5" s="246">
        <v>100</v>
      </c>
      <c r="L5" s="246">
        <v>100</v>
      </c>
      <c r="M5" s="246">
        <v>100</v>
      </c>
      <c r="N5" s="232">
        <f>ROUND(D5*I5/100,0)</f>
        <v>696</v>
      </c>
      <c r="O5" s="232">
        <f>ROUND(E5*J5/100,0)</f>
        <v>600</v>
      </c>
      <c r="P5" s="232">
        <f>ROUND(F5*K5/100,0)</f>
        <v>551</v>
      </c>
      <c r="Q5" s="232">
        <f>ROUND(G5*L5/100,0)</f>
        <v>569</v>
      </c>
      <c r="R5" s="232">
        <f>ROUND(H5*M5/100,0)</f>
        <v>572</v>
      </c>
      <c r="S5" s="192"/>
      <c r="T5" s="192"/>
      <c r="U5" s="192"/>
      <c r="V5" s="192"/>
      <c r="W5" s="193"/>
      <c r="X5" s="193"/>
      <c r="Y5" s="193"/>
      <c r="Z5" s="193"/>
      <c r="AA5" s="194"/>
      <c r="AB5" s="194"/>
      <c r="AC5" s="195"/>
    </row>
    <row r="6" spans="1:29" ht="18" customHeight="1">
      <c r="A6" s="276"/>
      <c r="B6" s="230">
        <v>2</v>
      </c>
      <c r="C6" s="231" t="s">
        <v>245</v>
      </c>
      <c r="D6" s="232">
        <f>정리!P5</f>
        <v>1131</v>
      </c>
      <c r="E6" s="232">
        <f t="shared" si="0"/>
        <v>975</v>
      </c>
      <c r="F6" s="232">
        <f t="shared" si="0"/>
        <v>895</v>
      </c>
      <c r="G6" s="232">
        <f>ROUNDDOWN(($D6/$D$64)*G$79,0)</f>
        <v>924</v>
      </c>
      <c r="H6" s="232">
        <f t="shared" si="0"/>
        <v>929</v>
      </c>
      <c r="I6" s="246">
        <v>100</v>
      </c>
      <c r="J6" s="246">
        <v>100</v>
      </c>
      <c r="K6" s="246">
        <v>100</v>
      </c>
      <c r="L6" s="246">
        <v>100</v>
      </c>
      <c r="M6" s="246">
        <v>100</v>
      </c>
      <c r="N6" s="232">
        <f t="shared" ref="N6:N17" si="1">ROUND(D6*I6/100,0)</f>
        <v>1131</v>
      </c>
      <c r="O6" s="232">
        <f t="shared" ref="O6:O17" si="2">ROUND(E6*J6/100,0)</f>
        <v>975</v>
      </c>
      <c r="P6" s="232">
        <f t="shared" ref="P6:P17" si="3">ROUND(F6*K6/100,0)</f>
        <v>895</v>
      </c>
      <c r="Q6" s="232">
        <f t="shared" ref="Q6:Q17" si="4">ROUND(G6*L6/100,0)</f>
        <v>924</v>
      </c>
      <c r="R6" s="232">
        <f t="shared" ref="R6:R17" si="5">ROUND(H6*M6/100,0)</f>
        <v>929</v>
      </c>
      <c r="S6" s="192"/>
      <c r="T6" s="192"/>
      <c r="U6" s="192"/>
      <c r="V6" s="192"/>
      <c r="W6" s="193"/>
      <c r="X6" s="193"/>
      <c r="Y6" s="193"/>
      <c r="Z6" s="193"/>
      <c r="AA6" s="194"/>
      <c r="AB6" s="194"/>
      <c r="AC6" s="195"/>
    </row>
    <row r="7" spans="1:29" ht="18" customHeight="1">
      <c r="A7" s="276"/>
      <c r="B7" s="230">
        <v>2</v>
      </c>
      <c r="C7" s="231" t="s">
        <v>246</v>
      </c>
      <c r="D7" s="232">
        <f>정리!P6</f>
        <v>384</v>
      </c>
      <c r="E7" s="232">
        <f t="shared" si="0"/>
        <v>331</v>
      </c>
      <c r="F7" s="232">
        <f t="shared" si="0"/>
        <v>304</v>
      </c>
      <c r="G7" s="232">
        <f t="shared" si="0"/>
        <v>314</v>
      </c>
      <c r="H7" s="232">
        <f t="shared" si="0"/>
        <v>315</v>
      </c>
      <c r="I7" s="246">
        <v>100</v>
      </c>
      <c r="J7" s="246">
        <v>100</v>
      </c>
      <c r="K7" s="246">
        <v>100</v>
      </c>
      <c r="L7" s="246">
        <v>100</v>
      </c>
      <c r="M7" s="246">
        <v>100</v>
      </c>
      <c r="N7" s="232">
        <f t="shared" si="1"/>
        <v>384</v>
      </c>
      <c r="O7" s="232">
        <f t="shared" si="2"/>
        <v>331</v>
      </c>
      <c r="P7" s="232">
        <f t="shared" si="3"/>
        <v>304</v>
      </c>
      <c r="Q7" s="232">
        <f t="shared" si="4"/>
        <v>314</v>
      </c>
      <c r="R7" s="232">
        <f t="shared" si="5"/>
        <v>315</v>
      </c>
      <c r="S7" s="192"/>
      <c r="T7" s="192"/>
      <c r="U7" s="192"/>
      <c r="V7" s="192"/>
      <c r="W7" s="193"/>
      <c r="X7" s="193"/>
      <c r="Y7" s="193"/>
      <c r="Z7" s="193"/>
      <c r="AA7" s="194"/>
      <c r="AB7" s="194"/>
      <c r="AC7" s="195"/>
    </row>
    <row r="8" spans="1:29" ht="18" customHeight="1">
      <c r="A8" s="276"/>
      <c r="B8" s="230">
        <v>2</v>
      </c>
      <c r="C8" s="231" t="s">
        <v>247</v>
      </c>
      <c r="D8" s="232">
        <f>정리!P7</f>
        <v>754</v>
      </c>
      <c r="E8" s="232">
        <f t="shared" si="0"/>
        <v>650</v>
      </c>
      <c r="F8" s="232">
        <f t="shared" si="0"/>
        <v>596</v>
      </c>
      <c r="G8" s="232">
        <f t="shared" si="0"/>
        <v>616</v>
      </c>
      <c r="H8" s="232">
        <f t="shared" si="0"/>
        <v>619</v>
      </c>
      <c r="I8" s="246">
        <v>100</v>
      </c>
      <c r="J8" s="246">
        <v>100</v>
      </c>
      <c r="K8" s="246">
        <v>100</v>
      </c>
      <c r="L8" s="246">
        <v>100</v>
      </c>
      <c r="M8" s="246">
        <v>100</v>
      </c>
      <c r="N8" s="232">
        <f t="shared" si="1"/>
        <v>754</v>
      </c>
      <c r="O8" s="232">
        <f t="shared" si="2"/>
        <v>650</v>
      </c>
      <c r="P8" s="232">
        <f t="shared" si="3"/>
        <v>596</v>
      </c>
      <c r="Q8" s="232">
        <f t="shared" si="4"/>
        <v>616</v>
      </c>
      <c r="R8" s="232">
        <f t="shared" si="5"/>
        <v>619</v>
      </c>
      <c r="S8" s="192"/>
      <c r="T8" s="192"/>
      <c r="U8" s="192"/>
      <c r="V8" s="192"/>
      <c r="W8" s="193"/>
      <c r="X8" s="193"/>
      <c r="Y8" s="193"/>
      <c r="Z8" s="193"/>
      <c r="AA8" s="194"/>
      <c r="AB8" s="194"/>
      <c r="AC8" s="195"/>
    </row>
    <row r="9" spans="1:29" ht="18" customHeight="1">
      <c r="A9" s="276"/>
      <c r="B9" s="230">
        <v>2</v>
      </c>
      <c r="C9" s="231" t="s">
        <v>248</v>
      </c>
      <c r="D9" s="232">
        <f>정리!P8</f>
        <v>1632</v>
      </c>
      <c r="E9" s="232">
        <f t="shared" si="0"/>
        <v>1406</v>
      </c>
      <c r="F9" s="232">
        <f t="shared" si="0"/>
        <v>1291</v>
      </c>
      <c r="G9" s="232">
        <f t="shared" si="0"/>
        <v>1334</v>
      </c>
      <c r="H9" s="232">
        <f t="shared" si="0"/>
        <v>1340</v>
      </c>
      <c r="I9" s="246">
        <v>100</v>
      </c>
      <c r="J9" s="246">
        <v>100</v>
      </c>
      <c r="K9" s="246">
        <v>100</v>
      </c>
      <c r="L9" s="246">
        <v>100</v>
      </c>
      <c r="M9" s="246">
        <v>100</v>
      </c>
      <c r="N9" s="232">
        <f t="shared" si="1"/>
        <v>1632</v>
      </c>
      <c r="O9" s="232">
        <f t="shared" si="2"/>
        <v>1406</v>
      </c>
      <c r="P9" s="232">
        <f t="shared" si="3"/>
        <v>1291</v>
      </c>
      <c r="Q9" s="232">
        <f t="shared" si="4"/>
        <v>1334</v>
      </c>
      <c r="R9" s="232">
        <f t="shared" si="5"/>
        <v>1340</v>
      </c>
      <c r="S9" s="192"/>
      <c r="T9" s="192"/>
      <c r="U9" s="192"/>
      <c r="V9" s="192"/>
      <c r="W9" s="193"/>
      <c r="X9" s="193"/>
      <c r="Y9" s="193"/>
      <c r="Z9" s="193"/>
      <c r="AA9" s="194"/>
      <c r="AB9" s="194"/>
      <c r="AC9" s="195"/>
    </row>
    <row r="10" spans="1:29" ht="18" customHeight="1">
      <c r="A10" s="276"/>
      <c r="B10" s="230">
        <v>2</v>
      </c>
      <c r="C10" s="231" t="s">
        <v>249</v>
      </c>
      <c r="D10" s="232">
        <f>정리!P9</f>
        <v>502</v>
      </c>
      <c r="E10" s="232">
        <f t="shared" si="0"/>
        <v>433</v>
      </c>
      <c r="F10" s="232">
        <f t="shared" si="0"/>
        <v>397</v>
      </c>
      <c r="G10" s="232">
        <f t="shared" si="0"/>
        <v>410</v>
      </c>
      <c r="H10" s="232">
        <f t="shared" si="0"/>
        <v>412</v>
      </c>
      <c r="I10" s="246">
        <v>100</v>
      </c>
      <c r="J10" s="246">
        <v>100</v>
      </c>
      <c r="K10" s="246">
        <v>100</v>
      </c>
      <c r="L10" s="246">
        <v>100</v>
      </c>
      <c r="M10" s="246">
        <v>100</v>
      </c>
      <c r="N10" s="232">
        <f t="shared" si="1"/>
        <v>502</v>
      </c>
      <c r="O10" s="232">
        <f t="shared" si="2"/>
        <v>433</v>
      </c>
      <c r="P10" s="232">
        <f t="shared" si="3"/>
        <v>397</v>
      </c>
      <c r="Q10" s="232">
        <f t="shared" si="4"/>
        <v>410</v>
      </c>
      <c r="R10" s="232">
        <f t="shared" si="5"/>
        <v>412</v>
      </c>
      <c r="S10" s="192"/>
      <c r="T10" s="192"/>
      <c r="U10" s="192"/>
      <c r="V10" s="192"/>
      <c r="W10" s="193"/>
      <c r="X10" s="193"/>
      <c r="Y10" s="193"/>
      <c r="Z10" s="193"/>
      <c r="AA10" s="194"/>
      <c r="AB10" s="194"/>
      <c r="AC10" s="195"/>
    </row>
    <row r="11" spans="1:29" ht="18" customHeight="1">
      <c r="A11" s="276"/>
      <c r="B11" s="230">
        <v>2</v>
      </c>
      <c r="C11" s="231" t="s">
        <v>250</v>
      </c>
      <c r="D11" s="232">
        <f>정리!P10</f>
        <v>820</v>
      </c>
      <c r="E11" s="232">
        <f t="shared" si="0"/>
        <v>707</v>
      </c>
      <c r="F11" s="232">
        <f t="shared" si="0"/>
        <v>649</v>
      </c>
      <c r="G11" s="232">
        <f t="shared" si="0"/>
        <v>670</v>
      </c>
      <c r="H11" s="232">
        <f t="shared" si="0"/>
        <v>673</v>
      </c>
      <c r="I11" s="245">
        <v>100</v>
      </c>
      <c r="J11" s="245">
        <v>100</v>
      </c>
      <c r="K11" s="245">
        <v>100</v>
      </c>
      <c r="L11" s="245">
        <v>100</v>
      </c>
      <c r="M11" s="245">
        <v>100</v>
      </c>
      <c r="N11" s="232">
        <f t="shared" si="1"/>
        <v>820</v>
      </c>
      <c r="O11" s="232">
        <f t="shared" si="2"/>
        <v>707</v>
      </c>
      <c r="P11" s="232">
        <f t="shared" si="3"/>
        <v>649</v>
      </c>
      <c r="Q11" s="232">
        <f t="shared" si="4"/>
        <v>670</v>
      </c>
      <c r="R11" s="232">
        <f t="shared" si="5"/>
        <v>673</v>
      </c>
      <c r="S11" s="192"/>
      <c r="T11" s="192"/>
      <c r="U11" s="192"/>
      <c r="V11" s="192"/>
      <c r="W11" s="193"/>
      <c r="X11" s="193"/>
      <c r="Y11" s="193"/>
      <c r="Z11" s="193"/>
      <c r="AA11" s="194"/>
      <c r="AB11" s="194"/>
      <c r="AC11" s="195"/>
    </row>
    <row r="12" spans="1:29" ht="18" customHeight="1">
      <c r="A12" s="276"/>
      <c r="B12" s="230">
        <v>2</v>
      </c>
      <c r="C12" s="231" t="s">
        <v>251</v>
      </c>
      <c r="D12" s="232">
        <f>정리!P11</f>
        <v>1125</v>
      </c>
      <c r="E12" s="232">
        <f t="shared" si="0"/>
        <v>969</v>
      </c>
      <c r="F12" s="232">
        <f t="shared" si="0"/>
        <v>890</v>
      </c>
      <c r="G12" s="232">
        <f t="shared" si="0"/>
        <v>920</v>
      </c>
      <c r="H12" s="232">
        <f t="shared" si="0"/>
        <v>924</v>
      </c>
      <c r="I12" s="245">
        <v>100</v>
      </c>
      <c r="J12" s="245">
        <v>100</v>
      </c>
      <c r="K12" s="245">
        <v>100</v>
      </c>
      <c r="L12" s="245">
        <v>100</v>
      </c>
      <c r="M12" s="245">
        <v>100</v>
      </c>
      <c r="N12" s="232">
        <f t="shared" si="1"/>
        <v>1125</v>
      </c>
      <c r="O12" s="232">
        <f t="shared" si="2"/>
        <v>969</v>
      </c>
      <c r="P12" s="232">
        <f t="shared" si="3"/>
        <v>890</v>
      </c>
      <c r="Q12" s="232">
        <f t="shared" si="4"/>
        <v>920</v>
      </c>
      <c r="R12" s="232">
        <f t="shared" si="5"/>
        <v>924</v>
      </c>
      <c r="S12" s="192"/>
      <c r="T12" s="192"/>
      <c r="U12" s="192"/>
      <c r="V12" s="192"/>
      <c r="W12" s="193"/>
      <c r="X12" s="193"/>
      <c r="Y12" s="193"/>
      <c r="Z12" s="193"/>
      <c r="AA12" s="194"/>
      <c r="AB12" s="194"/>
      <c r="AC12" s="195"/>
    </row>
    <row r="13" spans="1:29" ht="18" customHeight="1">
      <c r="A13" s="276"/>
      <c r="B13" s="230">
        <v>2</v>
      </c>
      <c r="C13" s="231" t="s">
        <v>252</v>
      </c>
      <c r="D13" s="232">
        <f>정리!P12</f>
        <v>669</v>
      </c>
      <c r="E13" s="232">
        <f t="shared" si="0"/>
        <v>577</v>
      </c>
      <c r="F13" s="232">
        <f t="shared" si="0"/>
        <v>529</v>
      </c>
      <c r="G13" s="232">
        <f t="shared" si="0"/>
        <v>547</v>
      </c>
      <c r="H13" s="232">
        <f t="shared" si="0"/>
        <v>549</v>
      </c>
      <c r="I13" s="245">
        <v>100</v>
      </c>
      <c r="J13" s="245">
        <v>100</v>
      </c>
      <c r="K13" s="245">
        <v>100</v>
      </c>
      <c r="L13" s="245">
        <v>100</v>
      </c>
      <c r="M13" s="245">
        <v>100</v>
      </c>
      <c r="N13" s="232">
        <f t="shared" si="1"/>
        <v>669</v>
      </c>
      <c r="O13" s="232">
        <f t="shared" si="2"/>
        <v>577</v>
      </c>
      <c r="P13" s="232">
        <f t="shared" si="3"/>
        <v>529</v>
      </c>
      <c r="Q13" s="232">
        <f t="shared" si="4"/>
        <v>547</v>
      </c>
      <c r="R13" s="232">
        <f t="shared" si="5"/>
        <v>549</v>
      </c>
      <c r="S13" s="192"/>
      <c r="T13" s="192"/>
      <c r="U13" s="192"/>
      <c r="V13" s="192"/>
      <c r="W13" s="193"/>
      <c r="X13" s="193"/>
      <c r="Y13" s="193"/>
      <c r="Z13" s="193"/>
      <c r="AA13" s="194"/>
      <c r="AB13" s="194"/>
      <c r="AC13" s="195"/>
    </row>
    <row r="14" spans="1:29" ht="18" customHeight="1">
      <c r="A14" s="276"/>
      <c r="B14" s="230">
        <v>2</v>
      </c>
      <c r="C14" s="231" t="s">
        <v>253</v>
      </c>
      <c r="D14" s="232">
        <f>정리!P13</f>
        <v>2286</v>
      </c>
      <c r="E14" s="232">
        <f>ROUND(($D14/$D$64)*E$79,0)+E83</f>
        <v>1970</v>
      </c>
      <c r="F14" s="232">
        <f>ROUND(($D14/$D$64)*F$79,0)+F83</f>
        <v>1808</v>
      </c>
      <c r="G14" s="232">
        <f>ROUND(($D14/$D$64)*G$79,0)+G83</f>
        <v>1869</v>
      </c>
      <c r="H14" s="232">
        <f>ROUND(($D14/$D$64)*H$79,0)+H83</f>
        <v>1877</v>
      </c>
      <c r="I14" s="246">
        <v>100</v>
      </c>
      <c r="J14" s="246">
        <v>100</v>
      </c>
      <c r="K14" s="246">
        <v>100</v>
      </c>
      <c r="L14" s="246">
        <v>100</v>
      </c>
      <c r="M14" s="246">
        <v>100</v>
      </c>
      <c r="N14" s="232">
        <f t="shared" si="1"/>
        <v>2286</v>
      </c>
      <c r="O14" s="232">
        <f t="shared" si="2"/>
        <v>1970</v>
      </c>
      <c r="P14" s="232">
        <f t="shared" si="3"/>
        <v>1808</v>
      </c>
      <c r="Q14" s="232">
        <f t="shared" si="4"/>
        <v>1869</v>
      </c>
      <c r="R14" s="232">
        <f t="shared" si="5"/>
        <v>1877</v>
      </c>
      <c r="S14" s="192"/>
      <c r="T14" s="192"/>
      <c r="U14" s="192"/>
      <c r="V14" s="192"/>
      <c r="W14" s="193"/>
      <c r="X14" s="193"/>
      <c r="Y14" s="193"/>
      <c r="Z14" s="193"/>
      <c r="AA14" s="194"/>
      <c r="AB14" s="194"/>
      <c r="AC14" s="195"/>
    </row>
    <row r="15" spans="1:29" ht="18" customHeight="1">
      <c r="A15" s="276"/>
      <c r="B15" s="230">
        <v>2</v>
      </c>
      <c r="C15" s="231" t="s">
        <v>254</v>
      </c>
      <c r="D15" s="232">
        <f>정리!P14</f>
        <v>653</v>
      </c>
      <c r="E15" s="232">
        <f t="shared" ref="E15:H17" si="6">ROUND(($D15/$D$64)*E$79,0)</f>
        <v>563</v>
      </c>
      <c r="F15" s="232">
        <f t="shared" si="6"/>
        <v>517</v>
      </c>
      <c r="G15" s="232">
        <f t="shared" si="6"/>
        <v>534</v>
      </c>
      <c r="H15" s="232">
        <f t="shared" si="6"/>
        <v>536</v>
      </c>
      <c r="I15" s="246">
        <v>100</v>
      </c>
      <c r="J15" s="246">
        <v>100</v>
      </c>
      <c r="K15" s="246">
        <v>100</v>
      </c>
      <c r="L15" s="246">
        <v>100</v>
      </c>
      <c r="M15" s="246">
        <v>100</v>
      </c>
      <c r="N15" s="232">
        <f t="shared" si="1"/>
        <v>653</v>
      </c>
      <c r="O15" s="232">
        <f t="shared" si="2"/>
        <v>563</v>
      </c>
      <c r="P15" s="232">
        <f t="shared" si="3"/>
        <v>517</v>
      </c>
      <c r="Q15" s="232">
        <f t="shared" si="4"/>
        <v>534</v>
      </c>
      <c r="R15" s="232">
        <f t="shared" si="5"/>
        <v>536</v>
      </c>
      <c r="S15" s="192"/>
      <c r="T15" s="192"/>
      <c r="U15" s="192"/>
      <c r="V15" s="192"/>
      <c r="W15" s="193"/>
      <c r="X15" s="193"/>
      <c r="Y15" s="193"/>
      <c r="Z15" s="193"/>
      <c r="AA15" s="194"/>
      <c r="AB15" s="194"/>
      <c r="AC15" s="195"/>
    </row>
    <row r="16" spans="1:29" ht="18" customHeight="1">
      <c r="A16" s="276"/>
      <c r="B16" s="230">
        <v>2</v>
      </c>
      <c r="C16" s="231" t="s">
        <v>255</v>
      </c>
      <c r="D16" s="232">
        <f>정리!P15</f>
        <v>1232</v>
      </c>
      <c r="E16" s="232">
        <f t="shared" si="6"/>
        <v>1062</v>
      </c>
      <c r="F16" s="232">
        <f t="shared" si="6"/>
        <v>974</v>
      </c>
      <c r="G16" s="232">
        <f t="shared" si="6"/>
        <v>1007</v>
      </c>
      <c r="H16" s="232">
        <f t="shared" si="6"/>
        <v>1012</v>
      </c>
      <c r="I16" s="246">
        <v>100</v>
      </c>
      <c r="J16" s="246">
        <v>100</v>
      </c>
      <c r="K16" s="246">
        <v>100</v>
      </c>
      <c r="L16" s="246">
        <v>100</v>
      </c>
      <c r="M16" s="246">
        <v>100</v>
      </c>
      <c r="N16" s="232">
        <f t="shared" si="1"/>
        <v>1232</v>
      </c>
      <c r="O16" s="232">
        <f t="shared" si="2"/>
        <v>1062</v>
      </c>
      <c r="P16" s="232">
        <f t="shared" si="3"/>
        <v>974</v>
      </c>
      <c r="Q16" s="232">
        <f t="shared" si="4"/>
        <v>1007</v>
      </c>
      <c r="R16" s="232">
        <f t="shared" si="5"/>
        <v>1012</v>
      </c>
      <c r="S16" s="192"/>
      <c r="T16" s="192"/>
      <c r="U16" s="192"/>
      <c r="V16" s="192"/>
      <c r="W16" s="193"/>
      <c r="X16" s="193"/>
      <c r="Y16" s="193"/>
      <c r="Z16" s="193"/>
      <c r="AA16" s="194"/>
      <c r="AB16" s="194"/>
      <c r="AC16" s="195"/>
    </row>
    <row r="17" spans="1:36" ht="18" customHeight="1">
      <c r="A17" s="276"/>
      <c r="B17" s="230">
        <v>2</v>
      </c>
      <c r="C17" s="231" t="s">
        <v>256</v>
      </c>
      <c r="D17" s="232">
        <f>정리!P16</f>
        <v>1309</v>
      </c>
      <c r="E17" s="232">
        <f>ROUND(($D17/$D$64)*E$79,0)</f>
        <v>1128</v>
      </c>
      <c r="F17" s="232">
        <f>ROUND(($D17/$D$64)*F$79,0)</f>
        <v>1035</v>
      </c>
      <c r="G17" s="232">
        <f t="shared" si="6"/>
        <v>1070</v>
      </c>
      <c r="H17" s="232">
        <f>ROUND(($D17/$D$64)*H$79,0)</f>
        <v>1075</v>
      </c>
      <c r="I17" s="245">
        <v>100</v>
      </c>
      <c r="J17" s="245">
        <v>100</v>
      </c>
      <c r="K17" s="245">
        <v>100</v>
      </c>
      <c r="L17" s="245">
        <v>100</v>
      </c>
      <c r="M17" s="245">
        <v>100</v>
      </c>
      <c r="N17" s="232">
        <f t="shared" si="1"/>
        <v>1309</v>
      </c>
      <c r="O17" s="232">
        <f t="shared" si="2"/>
        <v>1128</v>
      </c>
      <c r="P17" s="232">
        <f t="shared" si="3"/>
        <v>1035</v>
      </c>
      <c r="Q17" s="232">
        <f t="shared" si="4"/>
        <v>1070</v>
      </c>
      <c r="R17" s="232">
        <f t="shared" si="5"/>
        <v>1075</v>
      </c>
      <c r="S17" s="192"/>
      <c r="T17" s="192"/>
      <c r="U17" s="192"/>
      <c r="V17" s="192"/>
      <c r="W17" s="193"/>
      <c r="X17" s="193"/>
      <c r="Y17" s="193"/>
      <c r="Z17" s="193"/>
      <c r="AA17" s="194"/>
      <c r="AB17" s="194"/>
      <c r="AC17" s="195"/>
    </row>
    <row r="18" spans="1:36" ht="18" customHeight="1">
      <c r="A18" s="276"/>
      <c r="B18" s="1">
        <v>1</v>
      </c>
      <c r="C18" s="8" t="s">
        <v>18</v>
      </c>
      <c r="D18" s="208">
        <f>SUM(D19:D22)</f>
        <v>3149</v>
      </c>
      <c r="E18" s="208">
        <f>SUM(E19:E22)</f>
        <v>2714</v>
      </c>
      <c r="F18" s="208">
        <f>SUM(F19:F22)</f>
        <v>2491</v>
      </c>
      <c r="G18" s="208">
        <f>SUM(G19:G22)</f>
        <v>2574</v>
      </c>
      <c r="H18" s="208">
        <f>SUM(H19:H22)</f>
        <v>2586</v>
      </c>
      <c r="I18" s="209">
        <f>ROUND(N18/D18,2)</f>
        <v>1</v>
      </c>
      <c r="J18" s="209">
        <f>ROUND(O18/E18,2)</f>
        <v>1</v>
      </c>
      <c r="K18" s="209">
        <f>ROUND(P18/F18,2)</f>
        <v>1</v>
      </c>
      <c r="L18" s="209">
        <f>ROUND(Q18/G18,2)</f>
        <v>1</v>
      </c>
      <c r="M18" s="209">
        <f>ROUND(R18/H18,2)</f>
        <v>1</v>
      </c>
      <c r="N18" s="208">
        <f>SUM(N19:N22)</f>
        <v>3149</v>
      </c>
      <c r="O18" s="208">
        <f>SUM(O19:O22)</f>
        <v>2714</v>
      </c>
      <c r="P18" s="208">
        <f>SUM(P19:P22)</f>
        <v>2491</v>
      </c>
      <c r="Q18" s="208">
        <f>SUM(Q19:Q22)</f>
        <v>2574</v>
      </c>
      <c r="R18" s="208">
        <f>SUM(R19:R22)</f>
        <v>2586</v>
      </c>
      <c r="S18" s="6">
        <v>432</v>
      </c>
      <c r="T18" s="6">
        <v>432</v>
      </c>
      <c r="U18" s="6">
        <v>432</v>
      </c>
      <c r="V18" s="6">
        <v>432</v>
      </c>
      <c r="W18" s="6"/>
      <c r="X18" s="6"/>
      <c r="Y18" s="6"/>
      <c r="Z18" s="6"/>
      <c r="AA18" s="48" t="s">
        <v>240</v>
      </c>
      <c r="AB18" s="48" t="s">
        <v>240</v>
      </c>
      <c r="AC18" s="1"/>
    </row>
    <row r="19" spans="1:36" ht="18" customHeight="1">
      <c r="A19" s="276"/>
      <c r="B19" s="230">
        <v>2</v>
      </c>
      <c r="C19" s="233" t="s">
        <v>257</v>
      </c>
      <c r="D19" s="232">
        <f>정리!P18</f>
        <v>1094</v>
      </c>
      <c r="E19" s="232">
        <f t="shared" ref="E19:H22" si="7">ROUND(($D19/$D$64)*E$79,0)</f>
        <v>943</v>
      </c>
      <c r="F19" s="232">
        <f t="shared" si="7"/>
        <v>865</v>
      </c>
      <c r="G19" s="232">
        <f t="shared" si="7"/>
        <v>894</v>
      </c>
      <c r="H19" s="232">
        <f t="shared" si="7"/>
        <v>898</v>
      </c>
      <c r="I19" s="245">
        <v>100</v>
      </c>
      <c r="J19" s="245">
        <v>100</v>
      </c>
      <c r="K19" s="245">
        <v>100</v>
      </c>
      <c r="L19" s="245">
        <v>100</v>
      </c>
      <c r="M19" s="245">
        <v>100</v>
      </c>
      <c r="N19" s="232">
        <f t="shared" ref="N19:R22" si="8">ROUND(D19*I19/100,0)</f>
        <v>1094</v>
      </c>
      <c r="O19" s="232">
        <f t="shared" si="8"/>
        <v>943</v>
      </c>
      <c r="P19" s="232">
        <f t="shared" si="8"/>
        <v>865</v>
      </c>
      <c r="Q19" s="232">
        <f t="shared" si="8"/>
        <v>894</v>
      </c>
      <c r="R19" s="232">
        <f t="shared" si="8"/>
        <v>898</v>
      </c>
      <c r="S19" s="192"/>
      <c r="T19" s="192"/>
      <c r="U19" s="192"/>
      <c r="V19" s="192"/>
      <c r="W19" s="192"/>
      <c r="X19" s="192"/>
      <c r="Y19" s="192"/>
      <c r="Z19" s="192"/>
      <c r="AA19" s="194"/>
      <c r="AB19" s="194"/>
      <c r="AC19" s="195"/>
    </row>
    <row r="20" spans="1:36" ht="18" customHeight="1">
      <c r="A20" s="276"/>
      <c r="B20" s="230">
        <v>2</v>
      </c>
      <c r="C20" s="233" t="s">
        <v>258</v>
      </c>
      <c r="D20" s="232">
        <f>정리!P19</f>
        <v>605</v>
      </c>
      <c r="E20" s="232">
        <f t="shared" si="7"/>
        <v>521</v>
      </c>
      <c r="F20" s="232">
        <f t="shared" si="7"/>
        <v>479</v>
      </c>
      <c r="G20" s="232">
        <f t="shared" si="7"/>
        <v>495</v>
      </c>
      <c r="H20" s="232">
        <f t="shared" si="7"/>
        <v>497</v>
      </c>
      <c r="I20" s="245">
        <v>100</v>
      </c>
      <c r="J20" s="245">
        <v>100</v>
      </c>
      <c r="K20" s="245">
        <v>100</v>
      </c>
      <c r="L20" s="245">
        <v>100</v>
      </c>
      <c r="M20" s="245">
        <v>100</v>
      </c>
      <c r="N20" s="232">
        <f t="shared" si="8"/>
        <v>605</v>
      </c>
      <c r="O20" s="232">
        <f t="shared" si="8"/>
        <v>521</v>
      </c>
      <c r="P20" s="232">
        <f t="shared" si="8"/>
        <v>479</v>
      </c>
      <c r="Q20" s="232">
        <f t="shared" si="8"/>
        <v>495</v>
      </c>
      <c r="R20" s="232">
        <f t="shared" si="8"/>
        <v>497</v>
      </c>
      <c r="S20" s="192"/>
      <c r="T20" s="192"/>
      <c r="U20" s="192"/>
      <c r="V20" s="192"/>
      <c r="W20" s="192"/>
      <c r="X20" s="192"/>
      <c r="Y20" s="192"/>
      <c r="Z20" s="192"/>
      <c r="AA20" s="194"/>
      <c r="AB20" s="194"/>
      <c r="AC20" s="195"/>
    </row>
    <row r="21" spans="1:36" ht="18" customHeight="1">
      <c r="A21" s="276"/>
      <c r="B21" s="230">
        <v>2</v>
      </c>
      <c r="C21" s="233" t="s">
        <v>259</v>
      </c>
      <c r="D21" s="232">
        <f>정리!P20</f>
        <v>219</v>
      </c>
      <c r="E21" s="232">
        <f t="shared" si="7"/>
        <v>189</v>
      </c>
      <c r="F21" s="232">
        <f t="shared" si="7"/>
        <v>173</v>
      </c>
      <c r="G21" s="232">
        <f t="shared" si="7"/>
        <v>179</v>
      </c>
      <c r="H21" s="232">
        <f t="shared" si="7"/>
        <v>180</v>
      </c>
      <c r="I21" s="245">
        <v>100</v>
      </c>
      <c r="J21" s="245">
        <v>100</v>
      </c>
      <c r="K21" s="245">
        <v>100</v>
      </c>
      <c r="L21" s="245">
        <v>100</v>
      </c>
      <c r="M21" s="245">
        <v>100</v>
      </c>
      <c r="N21" s="232">
        <f t="shared" si="8"/>
        <v>219</v>
      </c>
      <c r="O21" s="232">
        <f t="shared" si="8"/>
        <v>189</v>
      </c>
      <c r="P21" s="232">
        <f t="shared" si="8"/>
        <v>173</v>
      </c>
      <c r="Q21" s="232">
        <f t="shared" si="8"/>
        <v>179</v>
      </c>
      <c r="R21" s="232">
        <f t="shared" si="8"/>
        <v>180</v>
      </c>
      <c r="S21" s="192"/>
      <c r="T21" s="192"/>
      <c r="U21" s="192"/>
      <c r="V21" s="192"/>
      <c r="W21" s="192"/>
      <c r="X21" s="192"/>
      <c r="Y21" s="192"/>
      <c r="Z21" s="192"/>
      <c r="AA21" s="194"/>
      <c r="AB21" s="194"/>
      <c r="AC21" s="195"/>
    </row>
    <row r="22" spans="1:36" ht="18" customHeight="1">
      <c r="A22" s="276"/>
      <c r="B22" s="230">
        <v>2</v>
      </c>
      <c r="C22" s="233" t="s">
        <v>260</v>
      </c>
      <c r="D22" s="232">
        <f>정리!P21</f>
        <v>1231</v>
      </c>
      <c r="E22" s="232">
        <f t="shared" si="7"/>
        <v>1061</v>
      </c>
      <c r="F22" s="232">
        <f t="shared" si="7"/>
        <v>974</v>
      </c>
      <c r="G22" s="232">
        <f t="shared" si="7"/>
        <v>1006</v>
      </c>
      <c r="H22" s="232">
        <f t="shared" si="7"/>
        <v>1011</v>
      </c>
      <c r="I22" s="245">
        <v>100</v>
      </c>
      <c r="J22" s="245">
        <v>100</v>
      </c>
      <c r="K22" s="245">
        <v>100</v>
      </c>
      <c r="L22" s="245">
        <v>100</v>
      </c>
      <c r="M22" s="245">
        <v>100</v>
      </c>
      <c r="N22" s="232">
        <f t="shared" si="8"/>
        <v>1231</v>
      </c>
      <c r="O22" s="232">
        <f t="shared" si="8"/>
        <v>1061</v>
      </c>
      <c r="P22" s="232">
        <f t="shared" si="8"/>
        <v>974</v>
      </c>
      <c r="Q22" s="232">
        <f t="shared" si="8"/>
        <v>1006</v>
      </c>
      <c r="R22" s="232">
        <f t="shared" si="8"/>
        <v>1011</v>
      </c>
      <c r="S22" s="192"/>
      <c r="T22" s="192"/>
      <c r="U22" s="192"/>
      <c r="V22" s="192"/>
      <c r="W22" s="192"/>
      <c r="X22" s="192"/>
      <c r="Y22" s="192"/>
      <c r="Z22" s="192"/>
      <c r="AA22" s="194"/>
      <c r="AB22" s="194"/>
      <c r="AC22" s="195"/>
    </row>
    <row r="23" spans="1:36" ht="18" customHeight="1">
      <c r="A23" s="276"/>
      <c r="B23" s="1">
        <v>1</v>
      </c>
      <c r="C23" s="8" t="s">
        <v>19</v>
      </c>
      <c r="D23" s="208">
        <f>SUM(D24:D26)</f>
        <v>889</v>
      </c>
      <c r="E23" s="208">
        <f>SUM(E24:E26)</f>
        <v>767</v>
      </c>
      <c r="F23" s="208">
        <f>SUM(F24:F26)</f>
        <v>703</v>
      </c>
      <c r="G23" s="208">
        <f>SUM(G24:G26)</f>
        <v>727</v>
      </c>
      <c r="H23" s="208">
        <f>SUM(H24:H26)</f>
        <v>730</v>
      </c>
      <c r="I23" s="209">
        <f>ROUND(N23/D23,2)</f>
        <v>1</v>
      </c>
      <c r="J23" s="209">
        <f>ROUND(O23/E23,2)</f>
        <v>1</v>
      </c>
      <c r="K23" s="209">
        <f>ROUND(P23/F23,2)</f>
        <v>1</v>
      </c>
      <c r="L23" s="209">
        <f>ROUND(Q23/G23,2)</f>
        <v>1</v>
      </c>
      <c r="M23" s="209">
        <f>ROUND(R23/H23,2)</f>
        <v>1</v>
      </c>
      <c r="N23" s="208">
        <f>SUM(N24:N26)</f>
        <v>889</v>
      </c>
      <c r="O23" s="208">
        <f>SUM(O24:O26)</f>
        <v>767</v>
      </c>
      <c r="P23" s="208">
        <f>SUM(P24:P26)</f>
        <v>703</v>
      </c>
      <c r="Q23" s="208">
        <f>SUM(Q24:Q26)</f>
        <v>727</v>
      </c>
      <c r="R23" s="208">
        <f>SUM(R24:R26)</f>
        <v>730</v>
      </c>
      <c r="S23" s="6">
        <v>432</v>
      </c>
      <c r="T23" s="6">
        <v>432</v>
      </c>
      <c r="U23" s="6">
        <v>432</v>
      </c>
      <c r="V23" s="6">
        <v>432</v>
      </c>
      <c r="W23" s="6"/>
      <c r="X23" s="6"/>
      <c r="Y23" s="6"/>
      <c r="Z23" s="6"/>
      <c r="AA23" s="13" t="s">
        <v>222</v>
      </c>
      <c r="AB23" s="13" t="s">
        <v>222</v>
      </c>
      <c r="AC23" s="1"/>
    </row>
    <row r="24" spans="1:36" ht="18" customHeight="1">
      <c r="A24" s="276"/>
      <c r="B24" s="230">
        <v>2</v>
      </c>
      <c r="C24" s="233" t="s">
        <v>261</v>
      </c>
      <c r="D24" s="232">
        <f>정리!P23</f>
        <v>524</v>
      </c>
      <c r="E24" s="232">
        <f t="shared" ref="E24:H26" si="9">ROUND(($D24/$D$64)*E$79,0)</f>
        <v>452</v>
      </c>
      <c r="F24" s="232">
        <f t="shared" si="9"/>
        <v>414</v>
      </c>
      <c r="G24" s="232">
        <f t="shared" si="9"/>
        <v>428</v>
      </c>
      <c r="H24" s="232">
        <f t="shared" si="9"/>
        <v>430</v>
      </c>
      <c r="I24" s="245">
        <v>100</v>
      </c>
      <c r="J24" s="245">
        <v>100</v>
      </c>
      <c r="K24" s="245">
        <v>100</v>
      </c>
      <c r="L24" s="245">
        <v>100</v>
      </c>
      <c r="M24" s="245">
        <v>100</v>
      </c>
      <c r="N24" s="232">
        <f t="shared" ref="N24:R26" si="10">ROUND(D24*I24/100,0)</f>
        <v>524</v>
      </c>
      <c r="O24" s="232">
        <f t="shared" si="10"/>
        <v>452</v>
      </c>
      <c r="P24" s="232">
        <f t="shared" si="10"/>
        <v>414</v>
      </c>
      <c r="Q24" s="232">
        <f t="shared" si="10"/>
        <v>428</v>
      </c>
      <c r="R24" s="232">
        <f t="shared" si="10"/>
        <v>430</v>
      </c>
      <c r="S24" s="192"/>
      <c r="T24" s="192"/>
      <c r="U24" s="192"/>
      <c r="V24" s="192"/>
      <c r="W24" s="192"/>
      <c r="X24" s="192"/>
      <c r="Y24" s="192"/>
      <c r="Z24" s="192"/>
      <c r="AA24" s="194"/>
      <c r="AB24" s="194"/>
      <c r="AC24" s="195"/>
    </row>
    <row r="25" spans="1:36" ht="18" customHeight="1">
      <c r="A25" s="276"/>
      <c r="B25" s="230">
        <v>2</v>
      </c>
      <c r="C25" s="233" t="s">
        <v>262</v>
      </c>
      <c r="D25" s="232">
        <f>정리!P24</f>
        <v>264</v>
      </c>
      <c r="E25" s="232">
        <f t="shared" si="9"/>
        <v>228</v>
      </c>
      <c r="F25" s="232">
        <f t="shared" si="9"/>
        <v>209</v>
      </c>
      <c r="G25" s="232">
        <f t="shared" si="9"/>
        <v>216</v>
      </c>
      <c r="H25" s="232">
        <f t="shared" si="9"/>
        <v>217</v>
      </c>
      <c r="I25" s="245">
        <v>100</v>
      </c>
      <c r="J25" s="245">
        <v>100</v>
      </c>
      <c r="K25" s="245">
        <v>100</v>
      </c>
      <c r="L25" s="245">
        <v>100</v>
      </c>
      <c r="M25" s="245">
        <v>100</v>
      </c>
      <c r="N25" s="232">
        <f t="shared" si="10"/>
        <v>264</v>
      </c>
      <c r="O25" s="232">
        <f t="shared" si="10"/>
        <v>228</v>
      </c>
      <c r="P25" s="232">
        <f t="shared" si="10"/>
        <v>209</v>
      </c>
      <c r="Q25" s="232">
        <f t="shared" si="10"/>
        <v>216</v>
      </c>
      <c r="R25" s="232">
        <f t="shared" si="10"/>
        <v>217</v>
      </c>
      <c r="S25" s="192"/>
      <c r="T25" s="192"/>
      <c r="U25" s="192"/>
      <c r="V25" s="192"/>
      <c r="W25" s="192"/>
      <c r="X25" s="192"/>
      <c r="Y25" s="192"/>
      <c r="Z25" s="192"/>
      <c r="AA25" s="194"/>
      <c r="AB25" s="194"/>
      <c r="AC25" s="195"/>
    </row>
    <row r="26" spans="1:36" ht="18" customHeight="1">
      <c r="A26" s="276"/>
      <c r="B26" s="230">
        <v>2</v>
      </c>
      <c r="C26" s="233" t="s">
        <v>263</v>
      </c>
      <c r="D26" s="232">
        <f>정리!P25</f>
        <v>101</v>
      </c>
      <c r="E26" s="232">
        <f t="shared" si="9"/>
        <v>87</v>
      </c>
      <c r="F26" s="232">
        <f t="shared" si="9"/>
        <v>80</v>
      </c>
      <c r="G26" s="232">
        <f t="shared" si="9"/>
        <v>83</v>
      </c>
      <c r="H26" s="232">
        <f t="shared" si="9"/>
        <v>83</v>
      </c>
      <c r="I26" s="245">
        <v>100</v>
      </c>
      <c r="J26" s="245">
        <v>100</v>
      </c>
      <c r="K26" s="245">
        <v>100</v>
      </c>
      <c r="L26" s="245">
        <v>100</v>
      </c>
      <c r="M26" s="245">
        <v>100</v>
      </c>
      <c r="N26" s="232">
        <f t="shared" si="10"/>
        <v>101</v>
      </c>
      <c r="O26" s="232">
        <f t="shared" si="10"/>
        <v>87</v>
      </c>
      <c r="P26" s="232">
        <f t="shared" si="10"/>
        <v>80</v>
      </c>
      <c r="Q26" s="232">
        <f t="shared" si="10"/>
        <v>83</v>
      </c>
      <c r="R26" s="232">
        <f t="shared" si="10"/>
        <v>83</v>
      </c>
      <c r="S26" s="192"/>
      <c r="T26" s="192"/>
      <c r="U26" s="192"/>
      <c r="V26" s="192"/>
      <c r="W26" s="192"/>
      <c r="X26" s="192"/>
      <c r="Y26" s="192"/>
      <c r="Z26" s="192"/>
      <c r="AA26" s="194"/>
      <c r="AB26" s="194"/>
      <c r="AC26" s="195"/>
    </row>
    <row r="27" spans="1:36" ht="18" customHeight="1">
      <c r="A27" s="276"/>
      <c r="B27" s="1">
        <v>1</v>
      </c>
      <c r="C27" s="8" t="s">
        <v>20</v>
      </c>
      <c r="D27" s="208">
        <f>SUM(D28:D31)</f>
        <v>5285</v>
      </c>
      <c r="E27" s="208">
        <f>SUM(E28:E31)</f>
        <v>4555</v>
      </c>
      <c r="F27" s="208">
        <f>SUM(F28:F31)</f>
        <v>4181</v>
      </c>
      <c r="G27" s="208">
        <f>SUM(G28:G31)</f>
        <v>4321</v>
      </c>
      <c r="H27" s="208">
        <f>SUM(H28:H31)</f>
        <v>4341</v>
      </c>
      <c r="I27" s="209">
        <f>ROUND(N27/D27,2)</f>
        <v>0.92</v>
      </c>
      <c r="J27" s="209">
        <f>ROUND(O27/E27,2)</f>
        <v>0.92</v>
      </c>
      <c r="K27" s="209">
        <f>ROUND(P27/F27,2)</f>
        <v>0.92</v>
      </c>
      <c r="L27" s="209">
        <f>ROUND(Q27/G27,2)</f>
        <v>0.92</v>
      </c>
      <c r="M27" s="209">
        <f>ROUND(R27/H27,2)</f>
        <v>0.92</v>
      </c>
      <c r="N27" s="208">
        <f>SUM(N28:N31)</f>
        <v>4866</v>
      </c>
      <c r="O27" s="208">
        <f>SUM(O28:O31)</f>
        <v>4195</v>
      </c>
      <c r="P27" s="208">
        <f>SUM(P28:P31)</f>
        <v>3849</v>
      </c>
      <c r="Q27" s="208">
        <f>SUM(Q28:Q31)</f>
        <v>3979</v>
      </c>
      <c r="R27" s="208">
        <f>SUM(R28:R31)</f>
        <v>3997</v>
      </c>
      <c r="S27" s="6">
        <v>432</v>
      </c>
      <c r="T27" s="6">
        <v>432</v>
      </c>
      <c r="U27" s="6">
        <v>432</v>
      </c>
      <c r="V27" s="6">
        <v>432</v>
      </c>
      <c r="W27" s="6"/>
      <c r="X27" s="6"/>
      <c r="Y27" s="6"/>
      <c r="Z27" s="6"/>
      <c r="AA27" s="13" t="s">
        <v>222</v>
      </c>
      <c r="AB27" s="13" t="s">
        <v>222</v>
      </c>
      <c r="AC27" s="1"/>
    </row>
    <row r="28" spans="1:36" ht="18" customHeight="1">
      <c r="A28" s="276"/>
      <c r="B28" s="230">
        <v>2</v>
      </c>
      <c r="C28" s="233" t="s">
        <v>264</v>
      </c>
      <c r="D28" s="232">
        <f>정리!P27</f>
        <v>394</v>
      </c>
      <c r="E28" s="232">
        <f t="shared" ref="E28:H31" si="11">ROUND(($D28/$D$64)*E$79,0)</f>
        <v>340</v>
      </c>
      <c r="F28" s="232">
        <f t="shared" si="11"/>
        <v>312</v>
      </c>
      <c r="G28" s="232">
        <f t="shared" si="11"/>
        <v>322</v>
      </c>
      <c r="H28" s="232">
        <f t="shared" si="11"/>
        <v>324</v>
      </c>
      <c r="I28" s="245">
        <v>50</v>
      </c>
      <c r="J28" s="245">
        <v>50</v>
      </c>
      <c r="K28" s="245">
        <v>50</v>
      </c>
      <c r="L28" s="245">
        <v>50</v>
      </c>
      <c r="M28" s="245">
        <v>50</v>
      </c>
      <c r="N28" s="232">
        <f>ROUNDDOWN(D28*I28/100,0)</f>
        <v>197</v>
      </c>
      <c r="O28" s="232">
        <f t="shared" ref="O28:R31" si="12">ROUND(E28*J28/100,0)</f>
        <v>170</v>
      </c>
      <c r="P28" s="232">
        <f t="shared" si="12"/>
        <v>156</v>
      </c>
      <c r="Q28" s="232">
        <f t="shared" si="12"/>
        <v>161</v>
      </c>
      <c r="R28" s="232">
        <f t="shared" si="12"/>
        <v>162</v>
      </c>
      <c r="S28" s="192"/>
      <c r="T28" s="192"/>
      <c r="U28" s="192"/>
      <c r="V28" s="192"/>
      <c r="W28" s="192"/>
      <c r="X28" s="192"/>
      <c r="Y28" s="192"/>
      <c r="Z28" s="192"/>
      <c r="AA28" s="194"/>
      <c r="AB28" s="194"/>
      <c r="AC28" s="195"/>
      <c r="AD28" s="2" t="s">
        <v>568</v>
      </c>
      <c r="AE28" s="2" t="s">
        <v>575</v>
      </c>
      <c r="AJ28" s="2" t="s">
        <v>659</v>
      </c>
    </row>
    <row r="29" spans="1:36" ht="18" customHeight="1">
      <c r="A29" s="276"/>
      <c r="B29" s="230">
        <v>2</v>
      </c>
      <c r="C29" s="233" t="s">
        <v>265</v>
      </c>
      <c r="D29" s="232">
        <f>정리!P28</f>
        <v>366</v>
      </c>
      <c r="E29" s="232">
        <f t="shared" si="11"/>
        <v>315</v>
      </c>
      <c r="F29" s="232">
        <f t="shared" si="11"/>
        <v>290</v>
      </c>
      <c r="G29" s="232">
        <f t="shared" si="11"/>
        <v>299</v>
      </c>
      <c r="H29" s="232">
        <f t="shared" si="11"/>
        <v>301</v>
      </c>
      <c r="I29" s="245">
        <v>50</v>
      </c>
      <c r="J29" s="245">
        <v>50</v>
      </c>
      <c r="K29" s="245">
        <v>50</v>
      </c>
      <c r="L29" s="245">
        <v>50</v>
      </c>
      <c r="M29" s="245">
        <v>50</v>
      </c>
      <c r="N29" s="232">
        <f>ROUNDDOWN(D29*I29/100,0)</f>
        <v>183</v>
      </c>
      <c r="O29" s="232">
        <f t="shared" si="12"/>
        <v>158</v>
      </c>
      <c r="P29" s="232">
        <f t="shared" si="12"/>
        <v>145</v>
      </c>
      <c r="Q29" s="232">
        <f t="shared" si="12"/>
        <v>150</v>
      </c>
      <c r="R29" s="232">
        <f t="shared" si="12"/>
        <v>151</v>
      </c>
      <c r="S29" s="192"/>
      <c r="T29" s="192"/>
      <c r="U29" s="192"/>
      <c r="V29" s="192"/>
      <c r="W29" s="192"/>
      <c r="X29" s="192"/>
      <c r="Y29" s="192"/>
      <c r="Z29" s="192"/>
      <c r="AA29" s="194"/>
      <c r="AB29" s="194"/>
      <c r="AC29" s="195"/>
      <c r="AD29" s="2" t="s">
        <v>568</v>
      </c>
      <c r="AE29" s="2" t="s">
        <v>576</v>
      </c>
      <c r="AJ29" s="2" t="s">
        <v>659</v>
      </c>
    </row>
    <row r="30" spans="1:36" ht="18" customHeight="1">
      <c r="A30" s="276"/>
      <c r="B30" s="230">
        <v>2</v>
      </c>
      <c r="C30" s="233" t="s">
        <v>266</v>
      </c>
      <c r="D30" s="232">
        <f>정리!P29</f>
        <v>775</v>
      </c>
      <c r="E30" s="232">
        <f t="shared" si="11"/>
        <v>668</v>
      </c>
      <c r="F30" s="232">
        <f t="shared" si="11"/>
        <v>613</v>
      </c>
      <c r="G30" s="232">
        <f t="shared" si="11"/>
        <v>634</v>
      </c>
      <c r="H30" s="232">
        <f t="shared" si="11"/>
        <v>636</v>
      </c>
      <c r="I30" s="245">
        <v>95</v>
      </c>
      <c r="J30" s="245">
        <v>95</v>
      </c>
      <c r="K30" s="245">
        <v>95</v>
      </c>
      <c r="L30" s="245">
        <v>95</v>
      </c>
      <c r="M30" s="245">
        <v>95</v>
      </c>
      <c r="N30" s="232">
        <f>ROUNDDOWN(D30*I30/100,0)</f>
        <v>736</v>
      </c>
      <c r="O30" s="232">
        <f t="shared" si="12"/>
        <v>635</v>
      </c>
      <c r="P30" s="232">
        <f t="shared" si="12"/>
        <v>582</v>
      </c>
      <c r="Q30" s="232">
        <f t="shared" si="12"/>
        <v>602</v>
      </c>
      <c r="R30" s="232">
        <f t="shared" si="12"/>
        <v>604</v>
      </c>
      <c r="S30" s="192"/>
      <c r="T30" s="192"/>
      <c r="U30" s="192"/>
      <c r="V30" s="192"/>
      <c r="W30" s="192"/>
      <c r="X30" s="192"/>
      <c r="Y30" s="192"/>
      <c r="Z30" s="192"/>
      <c r="AA30" s="194"/>
      <c r="AB30" s="194"/>
      <c r="AC30" s="195"/>
    </row>
    <row r="31" spans="1:36" ht="18" customHeight="1">
      <c r="A31" s="276"/>
      <c r="B31" s="230">
        <v>2</v>
      </c>
      <c r="C31" s="233" t="s">
        <v>267</v>
      </c>
      <c r="D31" s="232">
        <f>정리!P30</f>
        <v>3750</v>
      </c>
      <c r="E31" s="232">
        <f t="shared" si="11"/>
        <v>3232</v>
      </c>
      <c r="F31" s="232">
        <f t="shared" si="11"/>
        <v>2966</v>
      </c>
      <c r="G31" s="232">
        <f t="shared" si="11"/>
        <v>3066</v>
      </c>
      <c r="H31" s="232">
        <f t="shared" si="11"/>
        <v>3080</v>
      </c>
      <c r="I31" s="245">
        <v>100</v>
      </c>
      <c r="J31" s="245">
        <v>100</v>
      </c>
      <c r="K31" s="245">
        <v>100</v>
      </c>
      <c r="L31" s="245">
        <v>100</v>
      </c>
      <c r="M31" s="245">
        <v>100</v>
      </c>
      <c r="N31" s="232">
        <f>ROUND(D31*I31/100,0)</f>
        <v>3750</v>
      </c>
      <c r="O31" s="232">
        <f t="shared" si="12"/>
        <v>3232</v>
      </c>
      <c r="P31" s="232">
        <f t="shared" si="12"/>
        <v>2966</v>
      </c>
      <c r="Q31" s="232">
        <f t="shared" si="12"/>
        <v>3066</v>
      </c>
      <c r="R31" s="232">
        <f t="shared" si="12"/>
        <v>3080</v>
      </c>
      <c r="S31" s="192"/>
      <c r="T31" s="192"/>
      <c r="U31" s="192"/>
      <c r="V31" s="192"/>
      <c r="W31" s="192"/>
      <c r="X31" s="192"/>
      <c r="Y31" s="192"/>
      <c r="Z31" s="192"/>
      <c r="AA31" s="194"/>
      <c r="AB31" s="194"/>
      <c r="AC31" s="195"/>
    </row>
    <row r="32" spans="1:36" ht="18" customHeight="1">
      <c r="A32" s="276"/>
      <c r="B32" s="1">
        <v>1</v>
      </c>
      <c r="C32" s="12" t="s">
        <v>21</v>
      </c>
      <c r="D32" s="208">
        <f>SUM(D33:D36)</f>
        <v>3858</v>
      </c>
      <c r="E32" s="208">
        <f>SUM(E33:E36)</f>
        <v>4182</v>
      </c>
      <c r="F32" s="208">
        <f>SUM(F33:F36)</f>
        <v>3910</v>
      </c>
      <c r="G32" s="208">
        <f>SUM(G33:G36)</f>
        <v>4013</v>
      </c>
      <c r="H32" s="208">
        <f>SUM(H33:H36)</f>
        <v>4026</v>
      </c>
      <c r="I32" s="209">
        <f>ROUND(N32/D32,2)</f>
        <v>0.94</v>
      </c>
      <c r="J32" s="209">
        <f>ROUND(O32/E32,2)</f>
        <v>0.94</v>
      </c>
      <c r="K32" s="209">
        <f>ROUND(P32/F32,2)</f>
        <v>0.94</v>
      </c>
      <c r="L32" s="209">
        <f>ROUND(Q32/G32,2)</f>
        <v>0.94</v>
      </c>
      <c r="M32" s="209">
        <f>ROUND(R32/H32,2)</f>
        <v>0.94</v>
      </c>
      <c r="N32" s="208">
        <f>SUM(N33:N36)</f>
        <v>3633</v>
      </c>
      <c r="O32" s="208">
        <f>SUM(O33:O36)</f>
        <v>3945</v>
      </c>
      <c r="P32" s="208">
        <f>SUM(P33:P36)</f>
        <v>3689</v>
      </c>
      <c r="Q32" s="208">
        <f>SUM(Q33:Q36)</f>
        <v>3785</v>
      </c>
      <c r="R32" s="208">
        <f>SUM(R33:R36)</f>
        <v>3798</v>
      </c>
      <c r="S32" s="6">
        <v>432</v>
      </c>
      <c r="T32" s="6">
        <v>432</v>
      </c>
      <c r="U32" s="6">
        <v>432</v>
      </c>
      <c r="V32" s="6">
        <v>432</v>
      </c>
      <c r="W32" s="6"/>
      <c r="X32" s="6"/>
      <c r="Y32" s="6"/>
      <c r="Z32" s="6"/>
      <c r="AA32" s="13" t="s">
        <v>222</v>
      </c>
      <c r="AB32" s="13" t="s">
        <v>222</v>
      </c>
      <c r="AC32" s="1"/>
    </row>
    <row r="33" spans="1:36" ht="18" customHeight="1">
      <c r="A33" s="276"/>
      <c r="B33" s="230">
        <v>2</v>
      </c>
      <c r="C33" s="233" t="s">
        <v>268</v>
      </c>
      <c r="D33" s="232">
        <f>정리!P32</f>
        <v>172</v>
      </c>
      <c r="E33" s="232">
        <f t="shared" ref="E33:H35" si="13">ROUND(($D33/$D$64)*E$79,0)</f>
        <v>148</v>
      </c>
      <c r="F33" s="232">
        <f t="shared" si="13"/>
        <v>136</v>
      </c>
      <c r="G33" s="232">
        <f t="shared" si="13"/>
        <v>141</v>
      </c>
      <c r="H33" s="232">
        <f t="shared" si="13"/>
        <v>141</v>
      </c>
      <c r="I33" s="245">
        <v>90</v>
      </c>
      <c r="J33" s="245">
        <v>90</v>
      </c>
      <c r="K33" s="245">
        <v>90</v>
      </c>
      <c r="L33" s="245">
        <v>90</v>
      </c>
      <c r="M33" s="245">
        <v>90</v>
      </c>
      <c r="N33" s="232">
        <f t="shared" ref="N33:R36" si="14">ROUND(D33*I33/100,0)</f>
        <v>155</v>
      </c>
      <c r="O33" s="232">
        <f t="shared" si="14"/>
        <v>133</v>
      </c>
      <c r="P33" s="232">
        <f t="shared" si="14"/>
        <v>122</v>
      </c>
      <c r="Q33" s="232">
        <f t="shared" si="14"/>
        <v>127</v>
      </c>
      <c r="R33" s="232">
        <f t="shared" si="14"/>
        <v>127</v>
      </c>
      <c r="S33" s="192"/>
      <c r="T33" s="192"/>
      <c r="U33" s="192"/>
      <c r="V33" s="192"/>
      <c r="W33" s="192"/>
      <c r="X33" s="192"/>
      <c r="Y33" s="192"/>
      <c r="Z33" s="192"/>
      <c r="AA33" s="194"/>
      <c r="AB33" s="194"/>
      <c r="AC33" s="195"/>
    </row>
    <row r="34" spans="1:36" ht="18" customHeight="1">
      <c r="A34" s="276"/>
      <c r="B34" s="230">
        <v>2</v>
      </c>
      <c r="C34" s="233" t="s">
        <v>269</v>
      </c>
      <c r="D34" s="232">
        <f>정리!P33</f>
        <v>1517</v>
      </c>
      <c r="E34" s="232">
        <f t="shared" si="13"/>
        <v>1307</v>
      </c>
      <c r="F34" s="232">
        <f t="shared" si="13"/>
        <v>1200</v>
      </c>
      <c r="G34" s="232">
        <f t="shared" si="13"/>
        <v>1240</v>
      </c>
      <c r="H34" s="232">
        <f t="shared" si="13"/>
        <v>1246</v>
      </c>
      <c r="I34" s="245">
        <v>95</v>
      </c>
      <c r="J34" s="245">
        <v>95</v>
      </c>
      <c r="K34" s="245">
        <v>95</v>
      </c>
      <c r="L34" s="245">
        <v>95</v>
      </c>
      <c r="M34" s="245">
        <v>95</v>
      </c>
      <c r="N34" s="232">
        <f t="shared" si="14"/>
        <v>1441</v>
      </c>
      <c r="O34" s="232">
        <f t="shared" si="14"/>
        <v>1242</v>
      </c>
      <c r="P34" s="232">
        <f t="shared" si="14"/>
        <v>1140</v>
      </c>
      <c r="Q34" s="232">
        <f t="shared" si="14"/>
        <v>1178</v>
      </c>
      <c r="R34" s="232">
        <f t="shared" si="14"/>
        <v>1184</v>
      </c>
      <c r="S34" s="192"/>
      <c r="T34" s="192"/>
      <c r="U34" s="192"/>
      <c r="V34" s="192"/>
      <c r="W34" s="192"/>
      <c r="X34" s="192"/>
      <c r="Y34" s="192"/>
      <c r="Z34" s="192"/>
      <c r="AA34" s="194"/>
      <c r="AB34" s="194"/>
      <c r="AC34" s="195"/>
    </row>
    <row r="35" spans="1:36" ht="18" customHeight="1">
      <c r="A35" s="276"/>
      <c r="B35" s="230">
        <v>2</v>
      </c>
      <c r="C35" s="233" t="s">
        <v>270</v>
      </c>
      <c r="D35" s="232">
        <f>정리!P34</f>
        <v>485</v>
      </c>
      <c r="E35" s="232">
        <f t="shared" si="13"/>
        <v>418</v>
      </c>
      <c r="F35" s="232">
        <f t="shared" si="13"/>
        <v>384</v>
      </c>
      <c r="G35" s="232">
        <f t="shared" si="13"/>
        <v>397</v>
      </c>
      <c r="H35" s="232">
        <f t="shared" si="13"/>
        <v>398</v>
      </c>
      <c r="I35" s="245">
        <v>90</v>
      </c>
      <c r="J35" s="245">
        <v>90</v>
      </c>
      <c r="K35" s="245">
        <v>90</v>
      </c>
      <c r="L35" s="245">
        <v>90</v>
      </c>
      <c r="M35" s="245">
        <v>90</v>
      </c>
      <c r="N35" s="232">
        <f t="shared" si="14"/>
        <v>437</v>
      </c>
      <c r="O35" s="232">
        <f t="shared" si="14"/>
        <v>376</v>
      </c>
      <c r="P35" s="232">
        <f t="shared" si="14"/>
        <v>346</v>
      </c>
      <c r="Q35" s="232">
        <f t="shared" si="14"/>
        <v>357</v>
      </c>
      <c r="R35" s="232">
        <f t="shared" si="14"/>
        <v>358</v>
      </c>
      <c r="S35" s="192"/>
      <c r="T35" s="192"/>
      <c r="U35" s="192"/>
      <c r="V35" s="192"/>
      <c r="W35" s="192"/>
      <c r="X35" s="192"/>
      <c r="Y35" s="192"/>
      <c r="Z35" s="192"/>
      <c r="AA35" s="194"/>
      <c r="AB35" s="194"/>
      <c r="AC35" s="195"/>
    </row>
    <row r="36" spans="1:36" ht="18" customHeight="1">
      <c r="A36" s="276"/>
      <c r="B36" s="230">
        <v>2</v>
      </c>
      <c r="C36" s="233" t="s">
        <v>271</v>
      </c>
      <c r="D36" s="232">
        <f>정리!P35</f>
        <v>1684</v>
      </c>
      <c r="E36" s="232">
        <f>ROUND(($D36/$D$64)*E$79,0)+E82</f>
        <v>2309</v>
      </c>
      <c r="F36" s="232">
        <f>ROUND(($D36/$D$64)*F$79,0)+F82</f>
        <v>2190</v>
      </c>
      <c r="G36" s="232">
        <f>ROUND(($D36/$D$64)*G$79,0)+G82</f>
        <v>2235</v>
      </c>
      <c r="H36" s="232">
        <f>ROUND(($D36/$D$64)*H$79,0)+H82</f>
        <v>2241</v>
      </c>
      <c r="I36" s="245">
        <v>95</v>
      </c>
      <c r="J36" s="245">
        <v>95</v>
      </c>
      <c r="K36" s="245">
        <v>95</v>
      </c>
      <c r="L36" s="245">
        <v>95</v>
      </c>
      <c r="M36" s="245">
        <v>95</v>
      </c>
      <c r="N36" s="232">
        <f t="shared" si="14"/>
        <v>1600</v>
      </c>
      <c r="O36" s="232">
        <f t="shared" si="14"/>
        <v>2194</v>
      </c>
      <c r="P36" s="232">
        <f t="shared" si="14"/>
        <v>2081</v>
      </c>
      <c r="Q36" s="232">
        <f t="shared" si="14"/>
        <v>2123</v>
      </c>
      <c r="R36" s="232">
        <f t="shared" si="14"/>
        <v>2129</v>
      </c>
      <c r="S36" s="192"/>
      <c r="T36" s="192"/>
      <c r="U36" s="192"/>
      <c r="V36" s="192"/>
      <c r="W36" s="192"/>
      <c r="X36" s="192"/>
      <c r="Y36" s="192"/>
      <c r="Z36" s="192"/>
      <c r="AA36" s="194"/>
      <c r="AB36" s="194"/>
      <c r="AC36" s="195"/>
    </row>
    <row r="37" spans="1:36" ht="18" customHeight="1">
      <c r="A37" s="276"/>
      <c r="B37" s="1">
        <v>1</v>
      </c>
      <c r="C37" s="12" t="s">
        <v>22</v>
      </c>
      <c r="D37" s="208">
        <f>SUM(D38:D43)</f>
        <v>8800</v>
      </c>
      <c r="E37" s="208">
        <f>SUM(E38:E43)</f>
        <v>9900</v>
      </c>
      <c r="F37" s="208">
        <f>SUM(F38:F43)</f>
        <v>9276</v>
      </c>
      <c r="G37" s="208">
        <f>SUM(G38:G43)</f>
        <v>9510</v>
      </c>
      <c r="H37" s="208">
        <f>SUM(H38:H43)</f>
        <v>9542</v>
      </c>
      <c r="I37" s="209">
        <f>ROUND(N37/D37,2)</f>
        <v>0.99</v>
      </c>
      <c r="J37" s="209">
        <f>ROUND(O37/E37,2)</f>
        <v>0.99</v>
      </c>
      <c r="K37" s="209">
        <f>ROUND(P37/F37,2)</f>
        <v>0.99</v>
      </c>
      <c r="L37" s="209">
        <f>ROUND(Q37/G37,2)</f>
        <v>0.99</v>
      </c>
      <c r="M37" s="209">
        <f>ROUND(R37/H37,2)</f>
        <v>0.99</v>
      </c>
      <c r="N37" s="208">
        <f>SUM(N38:N43)</f>
        <v>8730</v>
      </c>
      <c r="O37" s="208">
        <f>SUM(O38:O43)</f>
        <v>9840</v>
      </c>
      <c r="P37" s="208">
        <f>SUM(P38:P43)</f>
        <v>9221</v>
      </c>
      <c r="Q37" s="208">
        <f>SUM(Q38:Q43)</f>
        <v>9454</v>
      </c>
      <c r="R37" s="208">
        <f>SUM(R38:R43)</f>
        <v>9486</v>
      </c>
      <c r="S37" s="6">
        <v>432</v>
      </c>
      <c r="T37" s="6">
        <v>432</v>
      </c>
      <c r="U37" s="6">
        <v>432</v>
      </c>
      <c r="V37" s="6">
        <v>432</v>
      </c>
      <c r="W37" s="6"/>
      <c r="X37" s="6"/>
      <c r="Y37" s="6"/>
      <c r="Z37" s="6"/>
      <c r="AA37" s="13" t="s">
        <v>222</v>
      </c>
      <c r="AB37" s="13" t="s">
        <v>222</v>
      </c>
      <c r="AC37" s="1"/>
    </row>
    <row r="38" spans="1:36" ht="18" customHeight="1">
      <c r="A38" s="276"/>
      <c r="B38" s="230">
        <v>2</v>
      </c>
      <c r="C38" s="233" t="s">
        <v>272</v>
      </c>
      <c r="D38" s="232">
        <f>정리!P37</f>
        <v>595</v>
      </c>
      <c r="E38" s="232">
        <f t="shared" ref="E38:H40" si="15">ROUND(($D38/$D$64)*E$79,0)</f>
        <v>513</v>
      </c>
      <c r="F38" s="232">
        <f t="shared" si="15"/>
        <v>471</v>
      </c>
      <c r="G38" s="232">
        <f t="shared" si="15"/>
        <v>486</v>
      </c>
      <c r="H38" s="232">
        <f t="shared" si="15"/>
        <v>489</v>
      </c>
      <c r="I38" s="245">
        <v>95</v>
      </c>
      <c r="J38" s="245">
        <v>95</v>
      </c>
      <c r="K38" s="245">
        <v>95</v>
      </c>
      <c r="L38" s="245">
        <v>95</v>
      </c>
      <c r="M38" s="245">
        <v>95</v>
      </c>
      <c r="N38" s="232">
        <f t="shared" ref="N38:N43" si="16">ROUND(D38*I38/100,0)</f>
        <v>565</v>
      </c>
      <c r="O38" s="232">
        <f t="shared" ref="O38:O43" si="17">ROUND(E38*J38/100,0)</f>
        <v>487</v>
      </c>
      <c r="P38" s="232">
        <f t="shared" ref="P38:P43" si="18">ROUND(F38*K38/100,0)</f>
        <v>447</v>
      </c>
      <c r="Q38" s="232">
        <f t="shared" ref="Q38:Q43" si="19">ROUND(G38*L38/100,0)</f>
        <v>462</v>
      </c>
      <c r="R38" s="232">
        <f t="shared" ref="R38:R43" si="20">ROUND(H38*M38/100,0)</f>
        <v>465</v>
      </c>
      <c r="S38" s="192"/>
      <c r="T38" s="192"/>
      <c r="U38" s="192"/>
      <c r="V38" s="192"/>
      <c r="W38" s="192"/>
      <c r="X38" s="192"/>
      <c r="Y38" s="192"/>
      <c r="Z38" s="192"/>
      <c r="AA38" s="194"/>
      <c r="AB38" s="194"/>
      <c r="AC38" s="195"/>
    </row>
    <row r="39" spans="1:36" ht="18" customHeight="1">
      <c r="A39" s="276"/>
      <c r="B39" s="230">
        <v>2</v>
      </c>
      <c r="C39" s="233" t="s">
        <v>273</v>
      </c>
      <c r="D39" s="232">
        <f>정리!P38</f>
        <v>792</v>
      </c>
      <c r="E39" s="232">
        <f t="shared" si="15"/>
        <v>683</v>
      </c>
      <c r="F39" s="232">
        <f t="shared" si="15"/>
        <v>626</v>
      </c>
      <c r="G39" s="232">
        <f t="shared" si="15"/>
        <v>648</v>
      </c>
      <c r="H39" s="232">
        <f t="shared" si="15"/>
        <v>650</v>
      </c>
      <c r="I39" s="245">
        <v>95</v>
      </c>
      <c r="J39" s="245">
        <v>95</v>
      </c>
      <c r="K39" s="245">
        <v>95</v>
      </c>
      <c r="L39" s="245">
        <v>95</v>
      </c>
      <c r="M39" s="245">
        <v>95</v>
      </c>
      <c r="N39" s="232">
        <f t="shared" si="16"/>
        <v>752</v>
      </c>
      <c r="O39" s="232">
        <f t="shared" si="17"/>
        <v>649</v>
      </c>
      <c r="P39" s="232">
        <f t="shared" si="18"/>
        <v>595</v>
      </c>
      <c r="Q39" s="232">
        <f t="shared" si="19"/>
        <v>616</v>
      </c>
      <c r="R39" s="232">
        <f t="shared" si="20"/>
        <v>618</v>
      </c>
      <c r="S39" s="192"/>
      <c r="T39" s="192"/>
      <c r="U39" s="192"/>
      <c r="V39" s="192"/>
      <c r="W39" s="192"/>
      <c r="X39" s="192"/>
      <c r="Y39" s="192"/>
      <c r="Z39" s="192"/>
      <c r="AA39" s="194"/>
      <c r="AB39" s="194"/>
      <c r="AC39" s="195"/>
    </row>
    <row r="40" spans="1:36" ht="18" customHeight="1">
      <c r="A40" s="276"/>
      <c r="B40" s="230">
        <v>2</v>
      </c>
      <c r="C40" s="233" t="s">
        <v>274</v>
      </c>
      <c r="D40" s="232">
        <f>정리!P39</f>
        <v>1896</v>
      </c>
      <c r="E40" s="232">
        <f t="shared" si="15"/>
        <v>1634</v>
      </c>
      <c r="F40" s="232">
        <f t="shared" si="15"/>
        <v>1500</v>
      </c>
      <c r="G40" s="232">
        <f t="shared" si="15"/>
        <v>1550</v>
      </c>
      <c r="H40" s="232">
        <f t="shared" si="15"/>
        <v>1557</v>
      </c>
      <c r="I40" s="245">
        <v>100</v>
      </c>
      <c r="J40" s="245">
        <v>100</v>
      </c>
      <c r="K40" s="245">
        <v>100</v>
      </c>
      <c r="L40" s="245">
        <v>100</v>
      </c>
      <c r="M40" s="245">
        <v>100</v>
      </c>
      <c r="N40" s="232">
        <f t="shared" si="16"/>
        <v>1896</v>
      </c>
      <c r="O40" s="232">
        <f t="shared" si="17"/>
        <v>1634</v>
      </c>
      <c r="P40" s="232">
        <f t="shared" si="18"/>
        <v>1500</v>
      </c>
      <c r="Q40" s="232">
        <f t="shared" si="19"/>
        <v>1550</v>
      </c>
      <c r="R40" s="232">
        <f t="shared" si="20"/>
        <v>1557</v>
      </c>
      <c r="S40" s="192"/>
      <c r="T40" s="192"/>
      <c r="U40" s="192"/>
      <c r="V40" s="192"/>
      <c r="W40" s="192"/>
      <c r="X40" s="192"/>
      <c r="Y40" s="192"/>
      <c r="Z40" s="192"/>
      <c r="AA40" s="194"/>
      <c r="AB40" s="194"/>
      <c r="AC40" s="195"/>
    </row>
    <row r="41" spans="1:36" ht="18" customHeight="1">
      <c r="A41" s="276"/>
      <c r="B41" s="230">
        <v>2</v>
      </c>
      <c r="C41" s="233" t="s">
        <v>275</v>
      </c>
      <c r="D41" s="232">
        <f>정리!P40</f>
        <v>2627</v>
      </c>
      <c r="E41" s="232">
        <f>ROUND(($D41/$D$64)*E$79,0)+E84</f>
        <v>4579</v>
      </c>
      <c r="F41" s="232">
        <f>ROUND(($D41/$D$64)*F$79,0)+F84</f>
        <v>4393</v>
      </c>
      <c r="G41" s="232">
        <f>ROUND(($D41/$D$64)*G$79,0)+G84</f>
        <v>4463</v>
      </c>
      <c r="H41" s="232">
        <f>ROUND(($D41/$D$64)*H$79,0)+H84</f>
        <v>4472</v>
      </c>
      <c r="I41" s="245">
        <v>100</v>
      </c>
      <c r="J41" s="245">
        <v>100</v>
      </c>
      <c r="K41" s="245">
        <v>100</v>
      </c>
      <c r="L41" s="245">
        <v>100</v>
      </c>
      <c r="M41" s="245">
        <v>100</v>
      </c>
      <c r="N41" s="232">
        <f t="shared" si="16"/>
        <v>2627</v>
      </c>
      <c r="O41" s="232">
        <f t="shared" si="17"/>
        <v>4579</v>
      </c>
      <c r="P41" s="232">
        <f t="shared" si="18"/>
        <v>4393</v>
      </c>
      <c r="Q41" s="232">
        <f t="shared" si="19"/>
        <v>4463</v>
      </c>
      <c r="R41" s="232">
        <f t="shared" si="20"/>
        <v>4472</v>
      </c>
      <c r="S41" s="192"/>
      <c r="T41" s="192"/>
      <c r="U41" s="192"/>
      <c r="V41" s="192"/>
      <c r="W41" s="192"/>
      <c r="X41" s="192"/>
      <c r="Y41" s="192"/>
      <c r="Z41" s="192"/>
      <c r="AA41" s="194"/>
      <c r="AB41" s="194"/>
      <c r="AC41" s="195"/>
    </row>
    <row r="42" spans="1:36" ht="18" customHeight="1">
      <c r="A42" s="276"/>
      <c r="B42" s="230">
        <v>2</v>
      </c>
      <c r="C42" s="233" t="s">
        <v>276</v>
      </c>
      <c r="D42" s="232">
        <f>정리!P41</f>
        <v>1484</v>
      </c>
      <c r="E42" s="232">
        <f t="shared" ref="E42:H43" si="21">ROUND(($D42/$D$64)*E$79,0)</f>
        <v>1279</v>
      </c>
      <c r="F42" s="232">
        <f t="shared" si="21"/>
        <v>1174</v>
      </c>
      <c r="G42" s="232">
        <f t="shared" si="21"/>
        <v>1213</v>
      </c>
      <c r="H42" s="232">
        <f t="shared" si="21"/>
        <v>1219</v>
      </c>
      <c r="I42" s="245">
        <v>100</v>
      </c>
      <c r="J42" s="245">
        <v>100</v>
      </c>
      <c r="K42" s="245">
        <v>100</v>
      </c>
      <c r="L42" s="245">
        <v>100</v>
      </c>
      <c r="M42" s="245">
        <v>100</v>
      </c>
      <c r="N42" s="232">
        <f t="shared" si="16"/>
        <v>1484</v>
      </c>
      <c r="O42" s="232">
        <f t="shared" si="17"/>
        <v>1279</v>
      </c>
      <c r="P42" s="232">
        <f t="shared" si="18"/>
        <v>1174</v>
      </c>
      <c r="Q42" s="232">
        <f t="shared" si="19"/>
        <v>1213</v>
      </c>
      <c r="R42" s="232">
        <f t="shared" si="20"/>
        <v>1219</v>
      </c>
      <c r="S42" s="192"/>
      <c r="T42" s="192"/>
      <c r="U42" s="192"/>
      <c r="V42" s="192"/>
      <c r="W42" s="192"/>
      <c r="X42" s="192"/>
      <c r="Y42" s="192"/>
      <c r="Z42" s="192"/>
      <c r="AA42" s="194"/>
      <c r="AB42" s="194"/>
      <c r="AC42" s="195"/>
    </row>
    <row r="43" spans="1:36" ht="18" customHeight="1">
      <c r="A43" s="276"/>
      <c r="B43" s="230">
        <v>2</v>
      </c>
      <c r="C43" s="233" t="s">
        <v>277</v>
      </c>
      <c r="D43" s="232">
        <f>정리!P42</f>
        <v>1406</v>
      </c>
      <c r="E43" s="232">
        <f t="shared" si="21"/>
        <v>1212</v>
      </c>
      <c r="F43" s="232">
        <f t="shared" si="21"/>
        <v>1112</v>
      </c>
      <c r="G43" s="232">
        <f t="shared" si="21"/>
        <v>1150</v>
      </c>
      <c r="H43" s="232">
        <f t="shared" si="21"/>
        <v>1155</v>
      </c>
      <c r="I43" s="245">
        <v>100</v>
      </c>
      <c r="J43" s="245">
        <v>100</v>
      </c>
      <c r="K43" s="245">
        <v>100</v>
      </c>
      <c r="L43" s="245">
        <v>100</v>
      </c>
      <c r="M43" s="245">
        <v>100</v>
      </c>
      <c r="N43" s="232">
        <f t="shared" si="16"/>
        <v>1406</v>
      </c>
      <c r="O43" s="232">
        <f t="shared" si="17"/>
        <v>1212</v>
      </c>
      <c r="P43" s="232">
        <f t="shared" si="18"/>
        <v>1112</v>
      </c>
      <c r="Q43" s="232">
        <f t="shared" si="19"/>
        <v>1150</v>
      </c>
      <c r="R43" s="232">
        <f t="shared" si="20"/>
        <v>1155</v>
      </c>
      <c r="S43" s="192"/>
      <c r="T43" s="192"/>
      <c r="U43" s="192"/>
      <c r="V43" s="192"/>
      <c r="W43" s="192"/>
      <c r="X43" s="192"/>
      <c r="Y43" s="192"/>
      <c r="Z43" s="192"/>
      <c r="AA43" s="194"/>
      <c r="AB43" s="194"/>
      <c r="AC43" s="195"/>
    </row>
    <row r="44" spans="1:36" ht="18" customHeight="1">
      <c r="A44" s="276"/>
      <c r="B44" s="1">
        <v>1</v>
      </c>
      <c r="C44" s="12" t="s">
        <v>23</v>
      </c>
      <c r="D44" s="208">
        <f>SUM(D45:D46)</f>
        <v>579</v>
      </c>
      <c r="E44" s="208">
        <f>SUM(E45:E46)</f>
        <v>499</v>
      </c>
      <c r="F44" s="208">
        <f>SUM(F45:F46)</f>
        <v>458</v>
      </c>
      <c r="G44" s="208">
        <f>SUM(G45:G46)</f>
        <v>474</v>
      </c>
      <c r="H44" s="208">
        <f>SUM(H45:H46)</f>
        <v>476</v>
      </c>
      <c r="I44" s="209">
        <f>ROUND(N44/D44,2)</f>
        <v>0.72</v>
      </c>
      <c r="J44" s="209">
        <f>ROUND(O44/E44,2)</f>
        <v>0.72</v>
      </c>
      <c r="K44" s="209">
        <f>ROUND(P44/F44,2)</f>
        <v>0.9</v>
      </c>
      <c r="L44" s="209">
        <f>ROUND(Q44/G44,2)</f>
        <v>0.9</v>
      </c>
      <c r="M44" s="209">
        <f>ROUND(R44/H44,2)</f>
        <v>0.9</v>
      </c>
      <c r="N44" s="208">
        <f>SUM(N45:N46)</f>
        <v>416</v>
      </c>
      <c r="O44" s="208">
        <f>SUM(O45:O46)</f>
        <v>358</v>
      </c>
      <c r="P44" s="208">
        <f>SUM(P45:P46)</f>
        <v>412</v>
      </c>
      <c r="Q44" s="208">
        <f>SUM(Q45:Q46)</f>
        <v>427</v>
      </c>
      <c r="R44" s="208">
        <f>SUM(R45:R46)</f>
        <v>429</v>
      </c>
      <c r="S44" s="6">
        <v>432</v>
      </c>
      <c r="T44" s="6">
        <v>432</v>
      </c>
      <c r="U44" s="6">
        <v>432</v>
      </c>
      <c r="V44" s="6">
        <v>432</v>
      </c>
      <c r="W44" s="6"/>
      <c r="X44" s="6"/>
      <c r="Y44" s="6"/>
      <c r="Z44" s="6"/>
      <c r="AA44" s="13" t="s">
        <v>222</v>
      </c>
      <c r="AB44" s="13" t="s">
        <v>222</v>
      </c>
      <c r="AC44" s="1"/>
    </row>
    <row r="45" spans="1:36" ht="18" customHeight="1">
      <c r="A45" s="276"/>
      <c r="B45" s="230">
        <v>2</v>
      </c>
      <c r="C45" s="233" t="s">
        <v>278</v>
      </c>
      <c r="D45" s="232">
        <f>정리!P44</f>
        <v>478</v>
      </c>
      <c r="E45" s="232">
        <f t="shared" ref="E45:H46" si="22">ROUND(($D45/$D$64)*E$79,0)</f>
        <v>412</v>
      </c>
      <c r="F45" s="232">
        <f t="shared" si="22"/>
        <v>378</v>
      </c>
      <c r="G45" s="232">
        <f t="shared" si="22"/>
        <v>391</v>
      </c>
      <c r="H45" s="232">
        <f t="shared" si="22"/>
        <v>393</v>
      </c>
      <c r="I45" s="245">
        <v>68</v>
      </c>
      <c r="J45" s="245">
        <v>68</v>
      </c>
      <c r="K45" s="247">
        <v>90</v>
      </c>
      <c r="L45" s="247">
        <v>90</v>
      </c>
      <c r="M45" s="247">
        <v>90</v>
      </c>
      <c r="N45" s="232">
        <f t="shared" ref="N45:R46" si="23">ROUND(D45*I45/100,0)</f>
        <v>325</v>
      </c>
      <c r="O45" s="232">
        <f t="shared" si="23"/>
        <v>280</v>
      </c>
      <c r="P45" s="232">
        <f t="shared" si="23"/>
        <v>340</v>
      </c>
      <c r="Q45" s="232">
        <f t="shared" si="23"/>
        <v>352</v>
      </c>
      <c r="R45" s="232">
        <f t="shared" si="23"/>
        <v>354</v>
      </c>
      <c r="S45" s="192"/>
      <c r="T45" s="192"/>
      <c r="U45" s="192"/>
      <c r="V45" s="192"/>
      <c r="W45" s="192"/>
      <c r="X45" s="192"/>
      <c r="Y45" s="192"/>
      <c r="Z45" s="192"/>
      <c r="AA45" s="194"/>
      <c r="AB45" s="194"/>
      <c r="AC45" s="195"/>
      <c r="AD45" s="2" t="s">
        <v>567</v>
      </c>
      <c r="AE45" s="2" t="s">
        <v>577</v>
      </c>
      <c r="AJ45" s="2" t="s">
        <v>659</v>
      </c>
    </row>
    <row r="46" spans="1:36" ht="18" customHeight="1">
      <c r="A46" s="276"/>
      <c r="B46" s="230">
        <v>2</v>
      </c>
      <c r="C46" s="233" t="s">
        <v>279</v>
      </c>
      <c r="D46" s="232">
        <f>정리!P45</f>
        <v>101</v>
      </c>
      <c r="E46" s="232">
        <f t="shared" si="22"/>
        <v>87</v>
      </c>
      <c r="F46" s="232">
        <f t="shared" si="22"/>
        <v>80</v>
      </c>
      <c r="G46" s="232">
        <f t="shared" si="22"/>
        <v>83</v>
      </c>
      <c r="H46" s="232">
        <f t="shared" si="22"/>
        <v>83</v>
      </c>
      <c r="I46" s="245">
        <v>90</v>
      </c>
      <c r="J46" s="245">
        <v>90</v>
      </c>
      <c r="K46" s="247">
        <v>90</v>
      </c>
      <c r="L46" s="247">
        <v>90</v>
      </c>
      <c r="M46" s="247">
        <v>90</v>
      </c>
      <c r="N46" s="232">
        <f t="shared" si="23"/>
        <v>91</v>
      </c>
      <c r="O46" s="232">
        <f t="shared" si="23"/>
        <v>78</v>
      </c>
      <c r="P46" s="232">
        <f t="shared" si="23"/>
        <v>72</v>
      </c>
      <c r="Q46" s="232">
        <f t="shared" si="23"/>
        <v>75</v>
      </c>
      <c r="R46" s="232">
        <f t="shared" si="23"/>
        <v>75</v>
      </c>
      <c r="S46" s="192"/>
      <c r="T46" s="192"/>
      <c r="U46" s="192"/>
      <c r="V46" s="192"/>
      <c r="W46" s="192"/>
      <c r="X46" s="192"/>
      <c r="Y46" s="192"/>
      <c r="Z46" s="192"/>
      <c r="AA46" s="194"/>
      <c r="AB46" s="194"/>
      <c r="AC46" s="195"/>
    </row>
    <row r="47" spans="1:36" ht="18" customHeight="1">
      <c r="A47" s="276"/>
      <c r="B47" s="1">
        <v>1</v>
      </c>
      <c r="C47" s="12" t="s">
        <v>24</v>
      </c>
      <c r="D47" s="208">
        <f>SUM(D48)</f>
        <v>94</v>
      </c>
      <c r="E47" s="208">
        <f>SUM(E48)</f>
        <v>81</v>
      </c>
      <c r="F47" s="208">
        <f>SUM(F48)</f>
        <v>74</v>
      </c>
      <c r="G47" s="208">
        <f>SUM(G48)</f>
        <v>77</v>
      </c>
      <c r="H47" s="208">
        <f>SUM(H48)</f>
        <v>77</v>
      </c>
      <c r="I47" s="209">
        <f>ROUND(N47/D47,2)</f>
        <v>0.96</v>
      </c>
      <c r="J47" s="209">
        <f>ROUND(O47/E47,2)</f>
        <v>0.95</v>
      </c>
      <c r="K47" s="209">
        <f>ROUND(P47/F47,2)</f>
        <v>0.95</v>
      </c>
      <c r="L47" s="209">
        <f>ROUND(Q47/G47,2)</f>
        <v>0.95</v>
      </c>
      <c r="M47" s="209">
        <f>ROUND(R47/H47,2)</f>
        <v>0.95</v>
      </c>
      <c r="N47" s="208">
        <f>SUM(N48)</f>
        <v>90</v>
      </c>
      <c r="O47" s="208">
        <f>SUM(O48)</f>
        <v>77</v>
      </c>
      <c r="P47" s="208">
        <f>SUM(P48)</f>
        <v>70</v>
      </c>
      <c r="Q47" s="208">
        <f>SUM(Q48)</f>
        <v>73</v>
      </c>
      <c r="R47" s="208">
        <f>SUM(R48)</f>
        <v>73</v>
      </c>
      <c r="S47" s="6">
        <v>432</v>
      </c>
      <c r="T47" s="6">
        <v>432</v>
      </c>
      <c r="U47" s="6">
        <v>432</v>
      </c>
      <c r="V47" s="6">
        <v>432</v>
      </c>
      <c r="W47" s="6"/>
      <c r="X47" s="6"/>
      <c r="Y47" s="6"/>
      <c r="Z47" s="6"/>
      <c r="AA47" s="13" t="s">
        <v>222</v>
      </c>
      <c r="AB47" s="13" t="s">
        <v>222</v>
      </c>
      <c r="AC47" s="1"/>
    </row>
    <row r="48" spans="1:36" ht="18" customHeight="1">
      <c r="A48" s="276"/>
      <c r="B48" s="230">
        <v>2</v>
      </c>
      <c r="C48" s="233" t="s">
        <v>280</v>
      </c>
      <c r="D48" s="232">
        <f>정리!P47</f>
        <v>94</v>
      </c>
      <c r="E48" s="232">
        <f>ROUND(($D48/$D$64)*E$79,0)</f>
        <v>81</v>
      </c>
      <c r="F48" s="232">
        <f>ROUND(($D48/$D$64)*F$79,0)</f>
        <v>74</v>
      </c>
      <c r="G48" s="232">
        <f>ROUND(($D48/$D$64)*G$79,0)</f>
        <v>77</v>
      </c>
      <c r="H48" s="232">
        <f>ROUND(($D48/$D$64)*H$79,0)</f>
        <v>77</v>
      </c>
      <c r="I48" s="245">
        <v>95</v>
      </c>
      <c r="J48" s="245">
        <v>95</v>
      </c>
      <c r="K48" s="245">
        <v>95</v>
      </c>
      <c r="L48" s="245">
        <v>95</v>
      </c>
      <c r="M48" s="245">
        <v>95</v>
      </c>
      <c r="N48" s="232">
        <f>ROUNDUP(D48*I48/100,0)</f>
        <v>90</v>
      </c>
      <c r="O48" s="232">
        <f>ROUND(E48*J48/100,0)</f>
        <v>77</v>
      </c>
      <c r="P48" s="232">
        <f>ROUND(F48*K48/100,0)</f>
        <v>70</v>
      </c>
      <c r="Q48" s="232">
        <f>ROUND(G48*L48/100,0)</f>
        <v>73</v>
      </c>
      <c r="R48" s="232">
        <f>ROUND(H48*M48/100,0)</f>
        <v>73</v>
      </c>
      <c r="S48" s="192"/>
      <c r="T48" s="192"/>
      <c r="U48" s="192"/>
      <c r="V48" s="192"/>
      <c r="W48" s="192"/>
      <c r="X48" s="192"/>
      <c r="Y48" s="192"/>
      <c r="Z48" s="192"/>
      <c r="AA48" s="194"/>
      <c r="AB48" s="194"/>
      <c r="AC48" s="195"/>
    </row>
    <row r="49" spans="1:35" ht="18" customHeight="1">
      <c r="A49" s="276"/>
      <c r="B49" s="1">
        <v>1</v>
      </c>
      <c r="C49" s="12" t="s">
        <v>25</v>
      </c>
      <c r="D49" s="208">
        <f>SUM(D50)</f>
        <v>170</v>
      </c>
      <c r="E49" s="208">
        <f>SUM(E50)</f>
        <v>146</v>
      </c>
      <c r="F49" s="208">
        <f>SUM(F50)</f>
        <v>134</v>
      </c>
      <c r="G49" s="208">
        <f>SUM(G50)</f>
        <v>139</v>
      </c>
      <c r="H49" s="208">
        <f>SUM(H50)</f>
        <v>140</v>
      </c>
      <c r="I49" s="209">
        <f>ROUND(N49/D49,2)</f>
        <v>0.9</v>
      </c>
      <c r="J49" s="209">
        <f>ROUND(O49/E49,2)</f>
        <v>0.9</v>
      </c>
      <c r="K49" s="209">
        <f>ROUND(P49/F49,2)</f>
        <v>0.9</v>
      </c>
      <c r="L49" s="209">
        <f>ROUND(Q49/G49,2)</f>
        <v>0.9</v>
      </c>
      <c r="M49" s="209">
        <f>ROUND(R49/H49,2)</f>
        <v>0.9</v>
      </c>
      <c r="N49" s="208">
        <f>SUM(N50)</f>
        <v>153</v>
      </c>
      <c r="O49" s="208">
        <f>SUM(O50)</f>
        <v>131</v>
      </c>
      <c r="P49" s="208">
        <f>SUM(P50)</f>
        <v>121</v>
      </c>
      <c r="Q49" s="208">
        <f>SUM(Q50)</f>
        <v>125</v>
      </c>
      <c r="R49" s="208">
        <f>SUM(R50)</f>
        <v>126</v>
      </c>
      <c r="S49" s="6">
        <v>432</v>
      </c>
      <c r="T49" s="6">
        <v>432</v>
      </c>
      <c r="U49" s="6">
        <v>432</v>
      </c>
      <c r="V49" s="6">
        <v>432</v>
      </c>
      <c r="W49" s="6"/>
      <c r="X49" s="6"/>
      <c r="Y49" s="6"/>
      <c r="Z49" s="6"/>
      <c r="AA49" s="13" t="s">
        <v>222</v>
      </c>
      <c r="AB49" s="13" t="s">
        <v>222</v>
      </c>
      <c r="AC49" s="1"/>
    </row>
    <row r="50" spans="1:35" ht="18" customHeight="1">
      <c r="A50" s="276"/>
      <c r="B50" s="230">
        <v>2</v>
      </c>
      <c r="C50" s="233" t="s">
        <v>281</v>
      </c>
      <c r="D50" s="232">
        <f>정리!P49</f>
        <v>170</v>
      </c>
      <c r="E50" s="232">
        <f>ROUND(($D50/$D$64)*E$79,0)</f>
        <v>146</v>
      </c>
      <c r="F50" s="232">
        <f>ROUND(($D50/$D$64)*F$79,0)</f>
        <v>134</v>
      </c>
      <c r="G50" s="232">
        <f>ROUND(($D50/$D$64)*G$79,0)</f>
        <v>139</v>
      </c>
      <c r="H50" s="232">
        <f>ROUND(($D50/$D$64)*H$79,0)</f>
        <v>140</v>
      </c>
      <c r="I50" s="245">
        <v>90</v>
      </c>
      <c r="J50" s="245">
        <v>90</v>
      </c>
      <c r="K50" s="245">
        <v>90</v>
      </c>
      <c r="L50" s="245">
        <v>90</v>
      </c>
      <c r="M50" s="245">
        <v>90</v>
      </c>
      <c r="N50" s="232">
        <f>ROUNDUP(D50*I50/100,0)</f>
        <v>153</v>
      </c>
      <c r="O50" s="232">
        <f>ROUND(E50*J50/100,0)</f>
        <v>131</v>
      </c>
      <c r="P50" s="232">
        <f>ROUND(F50*K50/100,0)</f>
        <v>121</v>
      </c>
      <c r="Q50" s="232">
        <f>ROUND(G50*L50/100,0)</f>
        <v>125</v>
      </c>
      <c r="R50" s="232">
        <f>ROUND(H50*M50/100,0)</f>
        <v>126</v>
      </c>
      <c r="S50" s="192"/>
      <c r="T50" s="192"/>
      <c r="U50" s="192"/>
      <c r="V50" s="192"/>
      <c r="W50" s="192"/>
      <c r="X50" s="192"/>
      <c r="Y50" s="192"/>
      <c r="Z50" s="192"/>
      <c r="AA50" s="194"/>
      <c r="AB50" s="194"/>
      <c r="AC50" s="195"/>
    </row>
    <row r="51" spans="1:35" ht="18" customHeight="1">
      <c r="A51" s="276"/>
      <c r="B51" s="1">
        <v>1</v>
      </c>
      <c r="C51" s="12" t="s">
        <v>26</v>
      </c>
      <c r="D51" s="208">
        <f>SUM(D52:D57)</f>
        <v>4494</v>
      </c>
      <c r="E51" s="208">
        <f>SUM(E52:E57)</f>
        <v>4228</v>
      </c>
      <c r="F51" s="208">
        <f>SUM(F52:F57)</f>
        <v>3912</v>
      </c>
      <c r="G51" s="208">
        <f>SUM(G52:G57)</f>
        <v>4029</v>
      </c>
      <c r="H51" s="208">
        <f>SUM(H52:H57)</f>
        <v>4047</v>
      </c>
      <c r="I51" s="209">
        <f>ROUND(N51/D51,2)</f>
        <v>0.96</v>
      </c>
      <c r="J51" s="209">
        <f>ROUND(O51/E51,2)</f>
        <v>0.97</v>
      </c>
      <c r="K51" s="209">
        <f>ROUND(P51/F51,2)</f>
        <v>1</v>
      </c>
      <c r="L51" s="209">
        <f>ROUND(Q51/G51,2)</f>
        <v>1</v>
      </c>
      <c r="M51" s="209">
        <f>ROUND(R51/H51,2)</f>
        <v>1</v>
      </c>
      <c r="N51" s="208">
        <f>SUM(N52:N57)</f>
        <v>4325</v>
      </c>
      <c r="O51" s="208">
        <f>SUM(O52:O57)</f>
        <v>4082</v>
      </c>
      <c r="P51" s="208">
        <f>SUM(P52:P57)</f>
        <v>3905</v>
      </c>
      <c r="Q51" s="208">
        <f>SUM(Q52:Q57)</f>
        <v>4022</v>
      </c>
      <c r="R51" s="208">
        <f>SUM(R52:R57)</f>
        <v>4040</v>
      </c>
      <c r="S51" s="6">
        <v>432</v>
      </c>
      <c r="T51" s="6">
        <v>432</v>
      </c>
      <c r="U51" s="6">
        <v>432</v>
      </c>
      <c r="V51" s="6">
        <v>432</v>
      </c>
      <c r="W51" s="6"/>
      <c r="X51" s="6"/>
      <c r="Y51" s="6"/>
      <c r="Z51" s="6"/>
      <c r="AA51" s="48" t="s">
        <v>240</v>
      </c>
      <c r="AB51" s="48" t="s">
        <v>240</v>
      </c>
      <c r="AC51" s="1"/>
    </row>
    <row r="52" spans="1:35" ht="18" customHeight="1">
      <c r="A52" s="276"/>
      <c r="B52" s="230">
        <v>2</v>
      </c>
      <c r="C52" s="233" t="s">
        <v>282</v>
      </c>
      <c r="D52" s="232">
        <f>정리!P51</f>
        <v>135</v>
      </c>
      <c r="E52" s="232">
        <f>ROUND(($D52/$D$64)*E$79,0)+E86</f>
        <v>193</v>
      </c>
      <c r="F52" s="232">
        <f>ROUND(($D52/$D$64)*F$79,0)+F86</f>
        <v>184</v>
      </c>
      <c r="G52" s="232">
        <f>ROUND(($D52/$D$64)*G$79,0)+G86</f>
        <v>187</v>
      </c>
      <c r="H52" s="232">
        <f>ROUND(($D52/$D$64)*H$79,0)+H86</f>
        <v>188</v>
      </c>
      <c r="I52" s="245">
        <v>100</v>
      </c>
      <c r="J52" s="245">
        <v>100</v>
      </c>
      <c r="K52" s="245">
        <v>100</v>
      </c>
      <c r="L52" s="245">
        <v>100</v>
      </c>
      <c r="M52" s="245">
        <v>100</v>
      </c>
      <c r="N52" s="232">
        <f t="shared" ref="N52:N57" si="24">ROUNDUP(D52*I52/100,0)</f>
        <v>135</v>
      </c>
      <c r="O52" s="232">
        <f t="shared" ref="O52:P57" si="25">ROUND(E52*J52/100,0)</f>
        <v>193</v>
      </c>
      <c r="P52" s="232">
        <f t="shared" si="25"/>
        <v>184</v>
      </c>
      <c r="Q52" s="232">
        <f t="shared" ref="Q52:Q57" si="26">ROUND(G52*L52/100,0)</f>
        <v>187</v>
      </c>
      <c r="R52" s="232">
        <f t="shared" ref="R52:R57" si="27">ROUND(H52*M52/100,0)</f>
        <v>188</v>
      </c>
      <c r="S52" s="192"/>
      <c r="T52" s="192"/>
      <c r="U52" s="192"/>
      <c r="V52" s="192"/>
      <c r="W52" s="192"/>
      <c r="X52" s="192"/>
      <c r="Y52" s="192"/>
      <c r="Z52" s="192"/>
      <c r="AA52" s="194"/>
      <c r="AB52" s="194"/>
      <c r="AC52" s="195"/>
    </row>
    <row r="53" spans="1:35" ht="18" customHeight="1">
      <c r="A53" s="276"/>
      <c r="B53" s="230">
        <v>2</v>
      </c>
      <c r="C53" s="233" t="s">
        <v>283</v>
      </c>
      <c r="D53" s="232">
        <f>정리!P52</f>
        <v>1025</v>
      </c>
      <c r="E53" s="232">
        <f t="shared" ref="E53:H56" si="28">ROUND(($D53/$D$64)*E$79,0)</f>
        <v>883</v>
      </c>
      <c r="F53" s="232">
        <f t="shared" si="28"/>
        <v>811</v>
      </c>
      <c r="G53" s="232">
        <f t="shared" si="28"/>
        <v>838</v>
      </c>
      <c r="H53" s="232">
        <f t="shared" si="28"/>
        <v>842</v>
      </c>
      <c r="I53" s="245">
        <v>100</v>
      </c>
      <c r="J53" s="245">
        <v>100</v>
      </c>
      <c r="K53" s="245">
        <v>100</v>
      </c>
      <c r="L53" s="245">
        <v>100</v>
      </c>
      <c r="M53" s="245">
        <v>100</v>
      </c>
      <c r="N53" s="232">
        <f t="shared" si="24"/>
        <v>1025</v>
      </c>
      <c r="O53" s="232">
        <f t="shared" si="25"/>
        <v>883</v>
      </c>
      <c r="P53" s="232">
        <f t="shared" si="25"/>
        <v>811</v>
      </c>
      <c r="Q53" s="232">
        <f t="shared" si="26"/>
        <v>838</v>
      </c>
      <c r="R53" s="232">
        <f t="shared" si="27"/>
        <v>842</v>
      </c>
      <c r="S53" s="192"/>
      <c r="T53" s="192"/>
      <c r="U53" s="192"/>
      <c r="V53" s="192"/>
      <c r="W53" s="192"/>
      <c r="X53" s="192"/>
      <c r="Y53" s="192"/>
      <c r="Z53" s="192"/>
      <c r="AA53" s="194"/>
      <c r="AB53" s="194"/>
      <c r="AC53" s="195"/>
    </row>
    <row r="54" spans="1:35" ht="18" customHeight="1">
      <c r="A54" s="276"/>
      <c r="B54" s="230">
        <v>2</v>
      </c>
      <c r="C54" s="233" t="s">
        <v>284</v>
      </c>
      <c r="D54" s="232">
        <f>정리!P53</f>
        <v>673</v>
      </c>
      <c r="E54" s="232">
        <f t="shared" si="28"/>
        <v>580</v>
      </c>
      <c r="F54" s="232">
        <f t="shared" si="28"/>
        <v>532</v>
      </c>
      <c r="G54" s="232">
        <f t="shared" si="28"/>
        <v>550</v>
      </c>
      <c r="H54" s="232">
        <f t="shared" si="28"/>
        <v>553</v>
      </c>
      <c r="I54" s="245">
        <v>100</v>
      </c>
      <c r="J54" s="247">
        <v>100</v>
      </c>
      <c r="K54" s="247">
        <v>100</v>
      </c>
      <c r="L54" s="247">
        <v>100</v>
      </c>
      <c r="M54" s="247">
        <v>100</v>
      </c>
      <c r="N54" s="232">
        <f t="shared" si="24"/>
        <v>673</v>
      </c>
      <c r="O54" s="232">
        <f t="shared" si="25"/>
        <v>580</v>
      </c>
      <c r="P54" s="232">
        <f t="shared" si="25"/>
        <v>532</v>
      </c>
      <c r="Q54" s="232">
        <f t="shared" si="26"/>
        <v>550</v>
      </c>
      <c r="R54" s="232">
        <f t="shared" si="27"/>
        <v>553</v>
      </c>
      <c r="S54" s="192"/>
      <c r="T54" s="192"/>
      <c r="U54" s="192"/>
      <c r="V54" s="192"/>
      <c r="W54" s="192"/>
      <c r="X54" s="192"/>
      <c r="Y54" s="192"/>
      <c r="Z54" s="192"/>
      <c r="AA54" s="194"/>
      <c r="AB54" s="194"/>
      <c r="AC54" s="195"/>
    </row>
    <row r="55" spans="1:35" ht="18" customHeight="1">
      <c r="A55" s="276"/>
      <c r="B55" s="230">
        <v>2</v>
      </c>
      <c r="C55" s="233" t="s">
        <v>285</v>
      </c>
      <c r="D55" s="232">
        <f>정리!P54</f>
        <v>273</v>
      </c>
      <c r="E55" s="232">
        <f t="shared" si="28"/>
        <v>235</v>
      </c>
      <c r="F55" s="232">
        <f t="shared" si="28"/>
        <v>216</v>
      </c>
      <c r="G55" s="232">
        <f t="shared" si="28"/>
        <v>223</v>
      </c>
      <c r="H55" s="232">
        <f t="shared" si="28"/>
        <v>224</v>
      </c>
      <c r="I55" s="245">
        <v>100</v>
      </c>
      <c r="J55" s="245">
        <v>100</v>
      </c>
      <c r="K55" s="245">
        <v>100</v>
      </c>
      <c r="L55" s="245">
        <v>100</v>
      </c>
      <c r="M55" s="245">
        <v>100</v>
      </c>
      <c r="N55" s="232">
        <f t="shared" si="24"/>
        <v>273</v>
      </c>
      <c r="O55" s="232">
        <f t="shared" si="25"/>
        <v>235</v>
      </c>
      <c r="P55" s="232">
        <f t="shared" si="25"/>
        <v>216</v>
      </c>
      <c r="Q55" s="232">
        <f t="shared" si="26"/>
        <v>223</v>
      </c>
      <c r="R55" s="232">
        <f t="shared" si="27"/>
        <v>224</v>
      </c>
      <c r="S55" s="192"/>
      <c r="T55" s="192"/>
      <c r="U55" s="192"/>
      <c r="V55" s="192"/>
      <c r="W55" s="192"/>
      <c r="X55" s="192"/>
      <c r="Y55" s="192"/>
      <c r="Z55" s="192"/>
      <c r="AA55" s="194"/>
      <c r="AB55" s="194"/>
      <c r="AC55" s="195"/>
    </row>
    <row r="56" spans="1:35" ht="18" customHeight="1">
      <c r="A56" s="276"/>
      <c r="B56" s="230">
        <v>2</v>
      </c>
      <c r="C56" s="233" t="s">
        <v>286</v>
      </c>
      <c r="D56" s="232">
        <f>정리!P55</f>
        <v>169</v>
      </c>
      <c r="E56" s="232">
        <f t="shared" si="28"/>
        <v>146</v>
      </c>
      <c r="F56" s="232">
        <f t="shared" si="28"/>
        <v>134</v>
      </c>
      <c r="G56" s="232">
        <f t="shared" si="28"/>
        <v>138</v>
      </c>
      <c r="H56" s="232">
        <f t="shared" si="28"/>
        <v>139</v>
      </c>
      <c r="I56" s="245">
        <v>0</v>
      </c>
      <c r="J56" s="245">
        <v>0</v>
      </c>
      <c r="K56" s="245">
        <v>95</v>
      </c>
      <c r="L56" s="245">
        <v>95</v>
      </c>
      <c r="M56" s="245">
        <v>95</v>
      </c>
      <c r="N56" s="232">
        <f t="shared" si="24"/>
        <v>0</v>
      </c>
      <c r="O56" s="232">
        <f t="shared" si="25"/>
        <v>0</v>
      </c>
      <c r="P56" s="232">
        <f t="shared" si="25"/>
        <v>127</v>
      </c>
      <c r="Q56" s="232">
        <f t="shared" si="26"/>
        <v>131</v>
      </c>
      <c r="R56" s="232">
        <f t="shared" si="27"/>
        <v>132</v>
      </c>
      <c r="S56" s="192"/>
      <c r="T56" s="192"/>
      <c r="U56" s="192"/>
      <c r="V56" s="192"/>
      <c r="W56" s="192"/>
      <c r="X56" s="192"/>
      <c r="Y56" s="192"/>
      <c r="Z56" s="192"/>
      <c r="AA56" s="194"/>
      <c r="AB56" s="194"/>
      <c r="AC56" s="195"/>
      <c r="AH56" s="2" t="s">
        <v>656</v>
      </c>
      <c r="AI56" s="2" t="s">
        <v>657</v>
      </c>
    </row>
    <row r="57" spans="1:35" ht="18" customHeight="1">
      <c r="A57" s="276"/>
      <c r="B57" s="230">
        <v>2</v>
      </c>
      <c r="C57" s="233" t="s">
        <v>287</v>
      </c>
      <c r="D57" s="232">
        <f>정리!P56</f>
        <v>2219</v>
      </c>
      <c r="E57" s="232">
        <f>ROUNDDOWN(($D57/$D$64)*E$79,0)+E85</f>
        <v>2191</v>
      </c>
      <c r="F57" s="232">
        <f>ROUNDUP(($D57/$D$64)*F$79,0)+F85</f>
        <v>2035</v>
      </c>
      <c r="G57" s="232">
        <f>ROUND(($D57/$D$64)*G$79,0)+G85</f>
        <v>2093</v>
      </c>
      <c r="H57" s="232">
        <f>ROUND(($D57/$D$64)*H$79,0)+H85</f>
        <v>2101</v>
      </c>
      <c r="I57" s="245">
        <v>100</v>
      </c>
      <c r="J57" s="245">
        <v>100</v>
      </c>
      <c r="K57" s="245">
        <v>100</v>
      </c>
      <c r="L57" s="245">
        <v>100</v>
      </c>
      <c r="M57" s="245">
        <v>100</v>
      </c>
      <c r="N57" s="232">
        <f t="shared" si="24"/>
        <v>2219</v>
      </c>
      <c r="O57" s="232">
        <f t="shared" si="25"/>
        <v>2191</v>
      </c>
      <c r="P57" s="232">
        <f t="shared" si="25"/>
        <v>2035</v>
      </c>
      <c r="Q57" s="232">
        <f t="shared" si="26"/>
        <v>2093</v>
      </c>
      <c r="R57" s="232">
        <f t="shared" si="27"/>
        <v>2101</v>
      </c>
      <c r="S57" s="192"/>
      <c r="T57" s="192"/>
      <c r="U57" s="192"/>
      <c r="V57" s="192"/>
      <c r="W57" s="192"/>
      <c r="X57" s="192"/>
      <c r="Y57" s="192"/>
      <c r="Z57" s="192"/>
      <c r="AA57" s="194"/>
      <c r="AB57" s="194"/>
      <c r="AC57" s="195"/>
    </row>
    <row r="58" spans="1:35" ht="18" customHeight="1">
      <c r="A58" s="276"/>
      <c r="B58" s="1">
        <v>1</v>
      </c>
      <c r="C58" s="8" t="s">
        <v>27</v>
      </c>
      <c r="D58" s="208">
        <f>SUM(D59:D60)</f>
        <v>1482</v>
      </c>
      <c r="E58" s="208">
        <f>SUM(E59:E60)</f>
        <v>1276</v>
      </c>
      <c r="F58" s="208">
        <f>SUM(F59:F60)</f>
        <v>1172</v>
      </c>
      <c r="G58" s="208">
        <f>SUM(G59:G60)</f>
        <v>1212</v>
      </c>
      <c r="H58" s="208">
        <f>SUM(H59:H60)</f>
        <v>1218</v>
      </c>
      <c r="I58" s="209">
        <f>ROUND(N58/D58,2)</f>
        <v>0.9</v>
      </c>
      <c r="J58" s="209">
        <f>ROUND(O58/E58,2)</f>
        <v>0.9</v>
      </c>
      <c r="K58" s="209">
        <f>ROUND(P58/F58,2)</f>
        <v>0.9</v>
      </c>
      <c r="L58" s="209">
        <f>ROUND(Q58/G58,2)</f>
        <v>0.9</v>
      </c>
      <c r="M58" s="209">
        <f>ROUND(R58/H58,2)</f>
        <v>0.9</v>
      </c>
      <c r="N58" s="208">
        <f>SUM(N59:N60)</f>
        <v>1335</v>
      </c>
      <c r="O58" s="208">
        <f>SUM(O59:O60)</f>
        <v>1149</v>
      </c>
      <c r="P58" s="208">
        <f>SUM(P59:P60)</f>
        <v>1055</v>
      </c>
      <c r="Q58" s="208">
        <f>SUM(Q59:Q60)</f>
        <v>1091</v>
      </c>
      <c r="R58" s="208">
        <f>SUM(R59:R60)</f>
        <v>1096</v>
      </c>
      <c r="S58" s="6">
        <v>432</v>
      </c>
      <c r="T58" s="6">
        <v>432</v>
      </c>
      <c r="U58" s="6">
        <v>432</v>
      </c>
      <c r="V58" s="6">
        <v>432</v>
      </c>
      <c r="W58" s="6"/>
      <c r="X58" s="6"/>
      <c r="Y58" s="6"/>
      <c r="Z58" s="6"/>
      <c r="AA58" s="48" t="s">
        <v>240</v>
      </c>
      <c r="AB58" s="48" t="s">
        <v>240</v>
      </c>
      <c r="AC58" s="1"/>
    </row>
    <row r="59" spans="1:35" ht="18" customHeight="1">
      <c r="A59" s="276"/>
      <c r="B59" s="230">
        <v>2</v>
      </c>
      <c r="C59" s="233" t="s">
        <v>288</v>
      </c>
      <c r="D59" s="232">
        <f>정리!P58</f>
        <v>1325</v>
      </c>
      <c r="E59" s="232">
        <f>ROUND(($D59/$D$64)*E$79,0)</f>
        <v>1142</v>
      </c>
      <c r="F59" s="232">
        <f t="shared" ref="F59:H60" si="29">ROUND(($D59/$D$64)*F$79,0)</f>
        <v>1048</v>
      </c>
      <c r="G59" s="232">
        <f>ROUND(($D59/$D$64)*G$79,0)</f>
        <v>1083</v>
      </c>
      <c r="H59" s="232">
        <f>ROUNDUP(($D59/$D$64)*H$79,0)</f>
        <v>1089</v>
      </c>
      <c r="I59" s="245">
        <v>90</v>
      </c>
      <c r="J59" s="245">
        <v>90</v>
      </c>
      <c r="K59" s="245">
        <v>90</v>
      </c>
      <c r="L59" s="245">
        <v>90</v>
      </c>
      <c r="M59" s="245">
        <v>90</v>
      </c>
      <c r="N59" s="232">
        <f>ROUNDUP(D59*I59/100,0)</f>
        <v>1193</v>
      </c>
      <c r="O59" s="232">
        <f t="shared" ref="O59:R60" si="30">ROUND(E59*J59/100,0)</f>
        <v>1028</v>
      </c>
      <c r="P59" s="232">
        <f t="shared" si="30"/>
        <v>943</v>
      </c>
      <c r="Q59" s="232">
        <f t="shared" si="30"/>
        <v>975</v>
      </c>
      <c r="R59" s="232">
        <f t="shared" si="30"/>
        <v>980</v>
      </c>
      <c r="S59" s="192"/>
      <c r="T59" s="192"/>
      <c r="U59" s="192"/>
      <c r="V59" s="192"/>
      <c r="W59" s="192"/>
      <c r="X59" s="192"/>
      <c r="Y59" s="192"/>
      <c r="Z59" s="192"/>
      <c r="AA59" s="194"/>
      <c r="AB59" s="194"/>
      <c r="AC59" s="195"/>
    </row>
    <row r="60" spans="1:35" ht="18" customHeight="1">
      <c r="A60" s="276"/>
      <c r="B60" s="230">
        <v>2</v>
      </c>
      <c r="C60" s="233" t="s">
        <v>289</v>
      </c>
      <c r="D60" s="232">
        <f>정리!P59</f>
        <v>157</v>
      </c>
      <c r="E60" s="232">
        <f>ROUND(($D60/$D$64)*E$79,0)-1</f>
        <v>134</v>
      </c>
      <c r="F60" s="232">
        <f t="shared" si="29"/>
        <v>124</v>
      </c>
      <c r="G60" s="232">
        <f>ROUND(($D60/$D$64)*G$79,0)+1</f>
        <v>129</v>
      </c>
      <c r="H60" s="232">
        <f t="shared" si="29"/>
        <v>129</v>
      </c>
      <c r="I60" s="245">
        <v>90</v>
      </c>
      <c r="J60" s="245">
        <v>90</v>
      </c>
      <c r="K60" s="245">
        <v>90</v>
      </c>
      <c r="L60" s="245">
        <v>90</v>
      </c>
      <c r="M60" s="245">
        <v>90</v>
      </c>
      <c r="N60" s="232">
        <f>ROUNDUP(D60*I60/100,0)</f>
        <v>142</v>
      </c>
      <c r="O60" s="232">
        <f t="shared" si="30"/>
        <v>121</v>
      </c>
      <c r="P60" s="232">
        <f t="shared" si="30"/>
        <v>112</v>
      </c>
      <c r="Q60" s="232">
        <f t="shared" si="30"/>
        <v>116</v>
      </c>
      <c r="R60" s="232">
        <f t="shared" si="30"/>
        <v>116</v>
      </c>
      <c r="S60" s="192"/>
      <c r="T60" s="192"/>
      <c r="U60" s="192"/>
      <c r="V60" s="192"/>
      <c r="W60" s="192"/>
      <c r="X60" s="192"/>
      <c r="Y60" s="192"/>
      <c r="Z60" s="192"/>
      <c r="AA60" s="194"/>
      <c r="AB60" s="194"/>
      <c r="AC60" s="195"/>
    </row>
    <row r="61" spans="1:35" ht="18" customHeight="1">
      <c r="A61" s="276"/>
      <c r="B61" s="1">
        <v>1</v>
      </c>
      <c r="C61" s="8" t="s">
        <v>28</v>
      </c>
      <c r="D61" s="208">
        <f>SUM(D62:D63)</f>
        <v>306</v>
      </c>
      <c r="E61" s="208">
        <f>SUM(E62:E63)</f>
        <v>261</v>
      </c>
      <c r="F61" s="208">
        <f>SUM(F62:F63)</f>
        <v>240</v>
      </c>
      <c r="G61" s="208">
        <f>SUM(G62:G63)</f>
        <v>252</v>
      </c>
      <c r="H61" s="208">
        <f>SUM(H62:H63)</f>
        <v>249</v>
      </c>
      <c r="I61" s="209">
        <f>ROUND(N61/D61,2)</f>
        <v>0.9</v>
      </c>
      <c r="J61" s="209">
        <f>ROUND(O61/E61,2)</f>
        <v>0.9</v>
      </c>
      <c r="K61" s="209">
        <f>ROUND(P61/F61,2)</f>
        <v>0.9</v>
      </c>
      <c r="L61" s="209">
        <f>ROUND(Q61/G61,2)</f>
        <v>0.9</v>
      </c>
      <c r="M61" s="209">
        <f>ROUND(R61/H61,2)</f>
        <v>0.9</v>
      </c>
      <c r="N61" s="208">
        <f>SUM(N62:N63)</f>
        <v>276</v>
      </c>
      <c r="O61" s="208">
        <f>SUM(O62:O63)</f>
        <v>235</v>
      </c>
      <c r="P61" s="208">
        <f>SUM(P62:P63)</f>
        <v>216</v>
      </c>
      <c r="Q61" s="208">
        <f>SUM(Q62:Q63)</f>
        <v>227</v>
      </c>
      <c r="R61" s="208">
        <f>SUM(R62:R63)</f>
        <v>224</v>
      </c>
      <c r="S61" s="6">
        <v>432</v>
      </c>
      <c r="T61" s="6">
        <v>432</v>
      </c>
      <c r="U61" s="6">
        <v>432</v>
      </c>
      <c r="V61" s="6">
        <v>432</v>
      </c>
      <c r="W61" s="6"/>
      <c r="X61" s="6"/>
      <c r="Y61" s="6"/>
      <c r="Z61" s="6"/>
      <c r="AA61" s="48" t="s">
        <v>240</v>
      </c>
      <c r="AB61" s="48" t="s">
        <v>240</v>
      </c>
      <c r="AC61" s="1"/>
    </row>
    <row r="62" spans="1:35" ht="18" customHeight="1">
      <c r="A62" s="276"/>
      <c r="B62" s="230">
        <v>2</v>
      </c>
      <c r="C62" s="233" t="s">
        <v>290</v>
      </c>
      <c r="D62" s="232">
        <f>정리!P61</f>
        <v>193</v>
      </c>
      <c r="E62" s="232">
        <f>ROUND(($D62/$D$64)*E$79,0)-1</f>
        <v>165</v>
      </c>
      <c r="F62" s="232">
        <f>ROUND(($D62/$D$64)*F$79,0)-1</f>
        <v>152</v>
      </c>
      <c r="G62" s="232">
        <f>ROUND(($D62/$D$64)*G$79,0)+1</f>
        <v>159</v>
      </c>
      <c r="H62" s="232">
        <f>ROUND(($D62/$D$64)*H$79,0)-1</f>
        <v>157</v>
      </c>
      <c r="I62" s="245">
        <v>90</v>
      </c>
      <c r="J62" s="245">
        <v>90</v>
      </c>
      <c r="K62" s="245">
        <v>90</v>
      </c>
      <c r="L62" s="245">
        <v>90</v>
      </c>
      <c r="M62" s="245">
        <v>90</v>
      </c>
      <c r="N62" s="232">
        <f>ROUNDUP(D62*I62/100,0)</f>
        <v>174</v>
      </c>
      <c r="O62" s="232">
        <f t="shared" ref="O62:R63" si="31">ROUND(E62*J62/100,0)</f>
        <v>149</v>
      </c>
      <c r="P62" s="232">
        <f t="shared" si="31"/>
        <v>137</v>
      </c>
      <c r="Q62" s="232">
        <f t="shared" si="31"/>
        <v>143</v>
      </c>
      <c r="R62" s="232">
        <f t="shared" si="31"/>
        <v>141</v>
      </c>
      <c r="S62" s="192"/>
      <c r="T62" s="192"/>
      <c r="U62" s="192"/>
      <c r="V62" s="192"/>
      <c r="W62" s="192"/>
      <c r="X62" s="192"/>
      <c r="Y62" s="192"/>
      <c r="Z62" s="192"/>
      <c r="AA62" s="194"/>
      <c r="AB62" s="194"/>
      <c r="AC62" s="195"/>
    </row>
    <row r="63" spans="1:35" ht="18" customHeight="1">
      <c r="A63" s="276"/>
      <c r="B63" s="230">
        <v>2</v>
      </c>
      <c r="C63" s="233" t="s">
        <v>291</v>
      </c>
      <c r="D63" s="232">
        <f>정리!P62</f>
        <v>113</v>
      </c>
      <c r="E63" s="232">
        <f>ROUND(($D63/$D$64)*E$79,0)-1</f>
        <v>96</v>
      </c>
      <c r="F63" s="232">
        <f>ROUND(($D63/$D$64)*F$79,0)-1</f>
        <v>88</v>
      </c>
      <c r="G63" s="232">
        <f>ROUND(($D63/$D$64)*G$79,0)+1</f>
        <v>93</v>
      </c>
      <c r="H63" s="232">
        <f>ROUND(($D63/$D$64)*H$79,0)-1</f>
        <v>92</v>
      </c>
      <c r="I63" s="245">
        <v>90</v>
      </c>
      <c r="J63" s="245">
        <v>90</v>
      </c>
      <c r="K63" s="245">
        <v>90</v>
      </c>
      <c r="L63" s="245">
        <v>90</v>
      </c>
      <c r="M63" s="245">
        <v>90</v>
      </c>
      <c r="N63" s="232">
        <f>ROUNDUP(D63*I63/100,0)</f>
        <v>102</v>
      </c>
      <c r="O63" s="232">
        <f t="shared" si="31"/>
        <v>86</v>
      </c>
      <c r="P63" s="232">
        <f t="shared" si="31"/>
        <v>79</v>
      </c>
      <c r="Q63" s="232">
        <f t="shared" si="31"/>
        <v>84</v>
      </c>
      <c r="R63" s="232">
        <f t="shared" si="31"/>
        <v>83</v>
      </c>
      <c r="S63" s="192"/>
      <c r="T63" s="192"/>
      <c r="U63" s="192"/>
      <c r="V63" s="192"/>
      <c r="W63" s="192"/>
      <c r="X63" s="192"/>
      <c r="Y63" s="192"/>
      <c r="Z63" s="192"/>
      <c r="AA63" s="194"/>
      <c r="AB63" s="194"/>
      <c r="AC63" s="195"/>
    </row>
    <row r="64" spans="1:35" ht="18" customHeight="1">
      <c r="A64" s="276"/>
      <c r="B64" s="1">
        <v>1</v>
      </c>
      <c r="C64" s="1" t="s">
        <v>2</v>
      </c>
      <c r="D64" s="210">
        <f>D4+D18+D23+D27+D32+D37+D44+D47+D49+D51+D58+D61</f>
        <v>42299</v>
      </c>
      <c r="E64" s="210">
        <f>E4+E18+E23+E27+E32+E37+E44+E47+E49+E51+E58+E61</f>
        <v>39980</v>
      </c>
      <c r="F64" s="210">
        <f>F4+F18+F23+F27+F32+F37+F44+F47+F49+F51+F58+F61</f>
        <v>36987</v>
      </c>
      <c r="G64" s="210">
        <f>G4+G18+G23+G27+G32+G37+G44+G47+G49+G51+G58+G61</f>
        <v>38112</v>
      </c>
      <c r="H64" s="210">
        <f>H4+H18+H23+H27+H32+H37+H44+H47+H49+H51+H58+H61</f>
        <v>38265</v>
      </c>
      <c r="I64" s="211">
        <f>ROUND((N64/D64)*100,1)</f>
        <v>97.1</v>
      </c>
      <c r="J64" s="211">
        <f>ROUND((O64/E64)*100,1)</f>
        <v>97.2</v>
      </c>
      <c r="K64" s="211">
        <f>ROUND((P64/F64)*100,1)</f>
        <v>97.8</v>
      </c>
      <c r="L64" s="211">
        <f>ROUND((Q64/G64)*100,1)</f>
        <v>97.8</v>
      </c>
      <c r="M64" s="211">
        <f>ROUND((R64/H64)*100,1)</f>
        <v>97.8</v>
      </c>
      <c r="N64" s="212">
        <f>SUMIF($B$4:$B$63,1,N$4:N$63)</f>
        <v>41055</v>
      </c>
      <c r="O64" s="212">
        <f>SUMIF($B$4:$B$63,1,O$4:O$63)</f>
        <v>38864</v>
      </c>
      <c r="P64" s="212">
        <f>SUMIF($B$4:$B$63,1,P$4:P$63)</f>
        <v>36168</v>
      </c>
      <c r="Q64" s="212">
        <f>SUMIF($B$4:$B$63,1,Q$4:Q$63)</f>
        <v>37268</v>
      </c>
      <c r="R64" s="212">
        <f>SUMIF($B$4:$B$63,1,R$4:R$63)</f>
        <v>37418</v>
      </c>
      <c r="S64" s="40">
        <f>AVERAGE(S4:S61)</f>
        <v>432</v>
      </c>
      <c r="T64" s="40">
        <f>AVERAGE(T4:T61)</f>
        <v>432</v>
      </c>
      <c r="U64" s="40">
        <f>AVERAGE(U4:U61)</f>
        <v>432</v>
      </c>
      <c r="V64" s="40">
        <f>AVERAGE(V4:V61)</f>
        <v>432</v>
      </c>
      <c r="W64" s="6">
        <v>17290</v>
      </c>
      <c r="X64" s="6">
        <v>17857</v>
      </c>
      <c r="Y64" s="6">
        <v>18310</v>
      </c>
      <c r="Z64" s="6">
        <v>18610</v>
      </c>
      <c r="AA64" s="48"/>
      <c r="AB64" s="13"/>
      <c r="AC64" s="1"/>
    </row>
    <row r="65" spans="3:14" ht="18" customHeight="1">
      <c r="E65" s="3" t="b">
        <f>E64=E77</f>
        <v>1</v>
      </c>
      <c r="F65" s="3" t="b">
        <f>F64=F77</f>
        <v>1</v>
      </c>
      <c r="G65" s="3" t="b">
        <f>G64=G77</f>
        <v>1</v>
      </c>
      <c r="H65" s="3" t="b">
        <f>H64=H77</f>
        <v>1</v>
      </c>
      <c r="I65" s="2">
        <v>96.4</v>
      </c>
    </row>
    <row r="66" spans="3:14" ht="18" customHeight="1"/>
    <row r="67" spans="3:14" ht="18" customHeight="1"/>
    <row r="68" spans="3:14" ht="18" customHeight="1"/>
    <row r="69" spans="3:14" ht="18" customHeight="1"/>
    <row r="70" spans="3:14" ht="18" customHeight="1"/>
    <row r="71" spans="3:14" ht="18" customHeight="1"/>
    <row r="72" spans="3:14" ht="18" customHeight="1"/>
    <row r="73" spans="3:14" ht="18" customHeight="1"/>
    <row r="74" spans="3:14" ht="18" customHeight="1"/>
    <row r="75" spans="3:14" ht="18" customHeight="1"/>
    <row r="76" spans="3:14" ht="18" customHeight="1">
      <c r="E76" s="3" t="s">
        <v>210</v>
      </c>
      <c r="F76" s="3" t="s">
        <v>211</v>
      </c>
      <c r="G76" s="3" t="s">
        <v>212</v>
      </c>
      <c r="H76" s="3" t="s">
        <v>213</v>
      </c>
    </row>
    <row r="77" spans="3:14" ht="18" customHeight="1">
      <c r="C77" s="14" t="s">
        <v>50</v>
      </c>
      <c r="D77"/>
      <c r="E77" s="228">
        <f>E79+E87</f>
        <v>39980</v>
      </c>
      <c r="F77" s="228">
        <f>F79+F87</f>
        <v>36987</v>
      </c>
      <c r="G77" s="228">
        <f>G79+G87</f>
        <v>38112</v>
      </c>
      <c r="H77" s="228">
        <f>H79+H87</f>
        <v>38265</v>
      </c>
      <c r="J77" s="36"/>
      <c r="K77" s="36"/>
      <c r="L77" s="36"/>
      <c r="M77" s="36"/>
      <c r="N77" s="36"/>
    </row>
    <row r="78" spans="3:14" ht="18" customHeight="1">
      <c r="E78" s="229"/>
      <c r="F78" s="229"/>
      <c r="G78" s="229"/>
      <c r="H78" s="229"/>
    </row>
    <row r="79" spans="3:14" ht="13.5" customHeight="1">
      <c r="C79" s="14" t="s">
        <v>200</v>
      </c>
      <c r="D79"/>
      <c r="E79" s="229">
        <f>'[2]계획인구(최종)'!E82</f>
        <v>36451</v>
      </c>
      <c r="F79" s="229">
        <f>'[2]계획인구(최종)'!F82</f>
        <v>33458</v>
      </c>
      <c r="G79" s="229">
        <f>'[2]계획인구(최종)'!G82</f>
        <v>34583</v>
      </c>
      <c r="H79" s="229">
        <f>'[2]계획인구(최종)'!H82</f>
        <v>34736</v>
      </c>
    </row>
    <row r="80" spans="3:14" ht="13.5" customHeight="1">
      <c r="C80" s="14"/>
      <c r="D80"/>
    </row>
    <row r="81" spans="3:11" ht="13.5" customHeight="1">
      <c r="C81" s="270" t="s">
        <v>201</v>
      </c>
      <c r="D81" s="17"/>
      <c r="E81" s="7" t="s">
        <v>210</v>
      </c>
      <c r="F81" s="7" t="s">
        <v>211</v>
      </c>
      <c r="G81" s="7" t="s">
        <v>212</v>
      </c>
      <c r="H81" s="7" t="s">
        <v>213</v>
      </c>
      <c r="I81" s="276" t="s">
        <v>214</v>
      </c>
      <c r="J81" s="276"/>
      <c r="K81" s="276"/>
    </row>
    <row r="82" spans="3:11" ht="13.5" customHeight="1">
      <c r="C82" s="277" t="s">
        <v>206</v>
      </c>
      <c r="D82" s="277"/>
      <c r="E82" s="34">
        <f>'[2]계획인구(최종)'!E50</f>
        <v>858</v>
      </c>
      <c r="F82" s="34">
        <f>'[2]계획인구(최종)'!F50</f>
        <v>858</v>
      </c>
      <c r="G82" s="34">
        <f>'[2]계획인구(최종)'!G50</f>
        <v>858</v>
      </c>
      <c r="H82" s="34">
        <f>'[2]계획인구(최종)'!H50</f>
        <v>858</v>
      </c>
      <c r="I82" s="35" t="s">
        <v>202</v>
      </c>
      <c r="J82" s="35"/>
      <c r="K82" s="35"/>
    </row>
    <row r="83" spans="3:11" ht="13.5" customHeight="1">
      <c r="C83" s="277" t="s">
        <v>207</v>
      </c>
      <c r="D83" s="277"/>
      <c r="E83" s="34">
        <f>'[2]계획인구(최종)'!E51</f>
        <v>0</v>
      </c>
      <c r="F83" s="34">
        <f>'[2]계획인구(최종)'!F51</f>
        <v>0</v>
      </c>
      <c r="G83" s="34">
        <f>'[2]계획인구(최종)'!G51</f>
        <v>0</v>
      </c>
      <c r="H83" s="34">
        <f>'[2]계획인구(최종)'!H51</f>
        <v>0</v>
      </c>
      <c r="I83" s="35" t="s">
        <v>203</v>
      </c>
      <c r="J83" s="35"/>
      <c r="K83" s="35"/>
    </row>
    <row r="84" spans="3:11" ht="13.5" customHeight="1">
      <c r="C84" s="277" t="s">
        <v>208</v>
      </c>
      <c r="D84" s="277"/>
      <c r="E84" s="34">
        <f>'[2]계획인구(최종)'!E52</f>
        <v>2315</v>
      </c>
      <c r="F84" s="34">
        <f>'[2]계획인구(최종)'!F52</f>
        <v>2315</v>
      </c>
      <c r="G84" s="34">
        <f>'[2]계획인구(최종)'!G52</f>
        <v>2315</v>
      </c>
      <c r="H84" s="34">
        <f>'[2]계획인구(최종)'!H52</f>
        <v>2315</v>
      </c>
      <c r="I84" s="35" t="s">
        <v>204</v>
      </c>
      <c r="J84" s="35"/>
      <c r="K84" s="35"/>
    </row>
    <row r="85" spans="3:11" ht="13.5" customHeight="1">
      <c r="C85" s="277" t="s">
        <v>209</v>
      </c>
      <c r="D85" s="277"/>
      <c r="E85" s="34">
        <f>'[2]계획인구(최종)'!E53</f>
        <v>279</v>
      </c>
      <c r="F85" s="34">
        <f>'[2]계획인구(최종)'!F53</f>
        <v>279</v>
      </c>
      <c r="G85" s="34">
        <f>'[2]계획인구(최종)'!G53</f>
        <v>279</v>
      </c>
      <c r="H85" s="34">
        <f>'[2]계획인구(최종)'!H53</f>
        <v>279</v>
      </c>
      <c r="I85" s="35" t="s">
        <v>205</v>
      </c>
      <c r="J85" s="35"/>
      <c r="K85" s="35"/>
    </row>
    <row r="86" spans="3:11" ht="13.5" customHeight="1">
      <c r="C86" s="277" t="s">
        <v>688</v>
      </c>
      <c r="D86" s="277"/>
      <c r="E86" s="34">
        <f>'[2]계획인구(최종)'!E54</f>
        <v>77</v>
      </c>
      <c r="F86" s="34">
        <f>'[2]계획인구(최종)'!F54</f>
        <v>77</v>
      </c>
      <c r="G86" s="34">
        <f>'[2]계획인구(최종)'!G54</f>
        <v>77</v>
      </c>
      <c r="H86" s="34">
        <f>'[2]계획인구(최종)'!H54</f>
        <v>77</v>
      </c>
      <c r="I86" s="35" t="s">
        <v>689</v>
      </c>
      <c r="J86" s="35"/>
      <c r="K86" s="35"/>
    </row>
    <row r="87" spans="3:11" ht="13.5" customHeight="1">
      <c r="C87" s="294" t="s">
        <v>0</v>
      </c>
      <c r="D87" s="295"/>
      <c r="E87" s="4">
        <f>SUM(E82:E86)</f>
        <v>3529</v>
      </c>
      <c r="F87" s="269">
        <f>SUM(F82:F86)</f>
        <v>3529</v>
      </c>
      <c r="G87" s="269">
        <f>SUM(G82:G86)</f>
        <v>3529</v>
      </c>
      <c r="H87" s="269">
        <f>SUM(H82:H86)</f>
        <v>3529</v>
      </c>
      <c r="I87" s="276"/>
      <c r="J87" s="276"/>
      <c r="K87" s="276"/>
    </row>
  </sheetData>
  <autoFilter ref="A2:AC65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</autoFilter>
  <mergeCells count="20">
    <mergeCell ref="I87:K87"/>
    <mergeCell ref="I81:K81"/>
    <mergeCell ref="A4:A64"/>
    <mergeCell ref="AC2:AC3"/>
    <mergeCell ref="N2:R2"/>
    <mergeCell ref="AB2:AB3"/>
    <mergeCell ref="AA2:AA3"/>
    <mergeCell ref="W2:Z2"/>
    <mergeCell ref="S2:V2"/>
    <mergeCell ref="C82:D82"/>
    <mergeCell ref="C83:D83"/>
    <mergeCell ref="C84:D84"/>
    <mergeCell ref="C85:D85"/>
    <mergeCell ref="C86:D86"/>
    <mergeCell ref="C87:D87"/>
    <mergeCell ref="A1:H1"/>
    <mergeCell ref="A2:A3"/>
    <mergeCell ref="C2:C3"/>
    <mergeCell ref="I2:M2"/>
    <mergeCell ref="D2:H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  <colBreaks count="1" manualBreakCount="1">
    <brk id="26" max="3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J106"/>
  <sheetViews>
    <sheetView view="pageBreakPreview" topLeftCell="A52" zoomScaleSheetLayoutView="100" workbookViewId="0">
      <selection activeCell="E73" sqref="E73"/>
    </sheetView>
  </sheetViews>
  <sheetFormatPr defaultRowHeight="12" outlineLevelCol="1"/>
  <cols>
    <col min="1" max="1" width="7.21875" style="2" customWidth="1"/>
    <col min="2" max="2" width="2.6640625" style="2" customWidth="1" outlineLevel="1"/>
    <col min="3" max="3" width="6.33203125" style="2" customWidth="1"/>
    <col min="4" max="8" width="6.6640625" style="3" customWidth="1"/>
    <col min="9" max="13" width="5.5546875" style="2" customWidth="1"/>
    <col min="14" max="18" width="6.6640625" style="2" customWidth="1"/>
    <col min="19" max="22" width="5.5546875" style="2" hidden="1" customWidth="1"/>
    <col min="23" max="26" width="6.6640625" style="2" hidden="1" customWidth="1"/>
    <col min="27" max="28" width="11.109375" style="2" hidden="1" customWidth="1"/>
    <col min="29" max="29" width="11.44140625" style="2" hidden="1" customWidth="1"/>
    <col min="30" max="32" width="8.88671875" style="2" customWidth="1"/>
    <col min="33" max="34" width="8.88671875" style="2"/>
    <col min="35" max="35" width="15.33203125" style="2" customWidth="1"/>
    <col min="36" max="16384" width="8.88671875" style="2"/>
  </cols>
  <sheetData>
    <row r="1" spans="1:29" ht="23.25" customHeight="1">
      <c r="A1" s="292" t="s">
        <v>51</v>
      </c>
      <c r="B1" s="292"/>
      <c r="C1" s="292"/>
      <c r="D1" s="292"/>
      <c r="E1" s="292"/>
      <c r="F1" s="292"/>
      <c r="G1" s="292"/>
      <c r="H1" s="292"/>
    </row>
    <row r="2" spans="1:29" ht="18.75" customHeight="1">
      <c r="A2" s="276" t="s">
        <v>5</v>
      </c>
      <c r="B2" s="1">
        <v>1</v>
      </c>
      <c r="C2" s="276" t="s">
        <v>6</v>
      </c>
      <c r="D2" s="277" t="s">
        <v>7</v>
      </c>
      <c r="E2" s="277"/>
      <c r="F2" s="277"/>
      <c r="G2" s="277"/>
      <c r="H2" s="277"/>
      <c r="I2" s="276" t="s">
        <v>8</v>
      </c>
      <c r="J2" s="276"/>
      <c r="K2" s="276"/>
      <c r="L2" s="276"/>
      <c r="M2" s="276"/>
      <c r="N2" s="280" t="s">
        <v>1</v>
      </c>
      <c r="O2" s="281"/>
      <c r="P2" s="281"/>
      <c r="Q2" s="281"/>
      <c r="R2" s="282"/>
      <c r="S2" s="276" t="s">
        <v>13</v>
      </c>
      <c r="T2" s="276"/>
      <c r="U2" s="276"/>
      <c r="V2" s="276"/>
      <c r="W2" s="276" t="s">
        <v>14</v>
      </c>
      <c r="X2" s="276"/>
      <c r="Y2" s="276"/>
      <c r="Z2" s="276"/>
      <c r="AA2" s="293" t="s">
        <v>241</v>
      </c>
      <c r="AB2" s="293" t="s">
        <v>15</v>
      </c>
      <c r="AC2" s="276" t="s">
        <v>9</v>
      </c>
    </row>
    <row r="3" spans="1:29" ht="18.75" customHeight="1">
      <c r="A3" s="276"/>
      <c r="B3" s="1">
        <v>1</v>
      </c>
      <c r="C3" s="276"/>
      <c r="D3" s="4" t="s">
        <v>3</v>
      </c>
      <c r="E3" s="4" t="s">
        <v>4</v>
      </c>
      <c r="F3" s="4" t="s">
        <v>32</v>
      </c>
      <c r="G3" s="4" t="s">
        <v>33</v>
      </c>
      <c r="H3" s="4" t="s">
        <v>34</v>
      </c>
      <c r="I3" s="4" t="s">
        <v>3</v>
      </c>
      <c r="J3" s="4" t="s">
        <v>4</v>
      </c>
      <c r="K3" s="4" t="s">
        <v>32</v>
      </c>
      <c r="L3" s="4" t="s">
        <v>33</v>
      </c>
      <c r="M3" s="4" t="s">
        <v>34</v>
      </c>
      <c r="N3" s="4" t="s">
        <v>3</v>
      </c>
      <c r="O3" s="4" t="s">
        <v>4</v>
      </c>
      <c r="P3" s="4" t="s">
        <v>32</v>
      </c>
      <c r="Q3" s="4" t="s">
        <v>33</v>
      </c>
      <c r="R3" s="4" t="s">
        <v>34</v>
      </c>
      <c r="S3" s="4" t="s">
        <v>4</v>
      </c>
      <c r="T3" s="4" t="s">
        <v>32</v>
      </c>
      <c r="U3" s="4" t="s">
        <v>33</v>
      </c>
      <c r="V3" s="4" t="s">
        <v>34</v>
      </c>
      <c r="W3" s="4" t="s">
        <v>4</v>
      </c>
      <c r="X3" s="4" t="s">
        <v>32</v>
      </c>
      <c r="Y3" s="4" t="s">
        <v>33</v>
      </c>
      <c r="Z3" s="4" t="s">
        <v>34</v>
      </c>
      <c r="AA3" s="276"/>
      <c r="AB3" s="276"/>
      <c r="AC3" s="276"/>
    </row>
    <row r="4" spans="1:29" ht="18" customHeight="1">
      <c r="A4" s="276" t="s">
        <v>49</v>
      </c>
      <c r="B4" s="1">
        <v>1</v>
      </c>
      <c r="C4" s="8" t="s">
        <v>35</v>
      </c>
      <c r="D4" s="203">
        <f>SUM(D5:D11)</f>
        <v>3847</v>
      </c>
      <c r="E4" s="203">
        <f>SUM(E5:E11)</f>
        <v>3691</v>
      </c>
      <c r="F4" s="203">
        <f>SUM(F5:F11)</f>
        <v>3478</v>
      </c>
      <c r="G4" s="203">
        <f>SUM(G5:G11)</f>
        <v>3318</v>
      </c>
      <c r="H4" s="203">
        <f>SUM(H5:H11)</f>
        <v>3212</v>
      </c>
      <c r="I4" s="204">
        <f>ROUND(N4/D4,2)</f>
        <v>0.99</v>
      </c>
      <c r="J4" s="204">
        <f>ROUND(O4/E4,2)</f>
        <v>0.99</v>
      </c>
      <c r="K4" s="204">
        <f>ROUND(P4/F4,2)</f>
        <v>0.99</v>
      </c>
      <c r="L4" s="204">
        <f>ROUND(Q4/G4,2)</f>
        <v>0.99</v>
      </c>
      <c r="M4" s="204">
        <f>ROUND(R4/H4,2)</f>
        <v>0.99</v>
      </c>
      <c r="N4" s="203">
        <f>SUM(N5:N11)</f>
        <v>3827</v>
      </c>
      <c r="O4" s="203">
        <f>SUM(O5:O11)</f>
        <v>3672</v>
      </c>
      <c r="P4" s="203">
        <f>SUM(P5:P11)</f>
        <v>3460</v>
      </c>
      <c r="Q4" s="203">
        <f>SUM(Q5:Q11)</f>
        <v>3301</v>
      </c>
      <c r="R4" s="203">
        <f>SUM(R5:R11)</f>
        <v>3195</v>
      </c>
      <c r="S4" s="6">
        <v>432</v>
      </c>
      <c r="T4" s="6">
        <v>432</v>
      </c>
      <c r="U4" s="6">
        <v>432</v>
      </c>
      <c r="V4" s="6">
        <v>432</v>
      </c>
      <c r="W4" s="6"/>
      <c r="X4" s="6"/>
      <c r="Y4" s="6"/>
      <c r="Z4" s="6"/>
      <c r="AA4" s="13" t="s">
        <v>221</v>
      </c>
      <c r="AB4" s="13" t="s">
        <v>221</v>
      </c>
      <c r="AC4" s="5"/>
    </row>
    <row r="5" spans="1:29" ht="18" customHeight="1">
      <c r="A5" s="276"/>
      <c r="B5" s="230">
        <v>2</v>
      </c>
      <c r="C5" s="233" t="s">
        <v>292</v>
      </c>
      <c r="D5" s="234">
        <f>정리!P65</f>
        <v>270</v>
      </c>
      <c r="E5" s="234">
        <f t="shared" ref="E5:H7" si="0">ROUND(($D5/$D$59)*E$73,0)</f>
        <v>259</v>
      </c>
      <c r="F5" s="234">
        <f t="shared" si="0"/>
        <v>244</v>
      </c>
      <c r="G5" s="234">
        <f t="shared" si="0"/>
        <v>233</v>
      </c>
      <c r="H5" s="234">
        <f t="shared" si="0"/>
        <v>225</v>
      </c>
      <c r="I5" s="235">
        <v>100</v>
      </c>
      <c r="J5" s="235">
        <v>100</v>
      </c>
      <c r="K5" s="235">
        <v>100</v>
      </c>
      <c r="L5" s="235">
        <v>100</v>
      </c>
      <c r="M5" s="235">
        <v>100</v>
      </c>
      <c r="N5" s="234">
        <f t="shared" ref="N5:P11" si="1">ROUND(D5*I5/100,0)</f>
        <v>270</v>
      </c>
      <c r="O5" s="234">
        <f t="shared" si="1"/>
        <v>259</v>
      </c>
      <c r="P5" s="234">
        <f t="shared" si="1"/>
        <v>244</v>
      </c>
      <c r="Q5" s="234">
        <f t="shared" ref="Q5:Q11" si="2">ROUND(G5*L5/100,0)</f>
        <v>233</v>
      </c>
      <c r="R5" s="234">
        <f t="shared" ref="R5:R11" si="3">ROUND(H5*M5/100,0)</f>
        <v>225</v>
      </c>
      <c r="S5" s="192"/>
      <c r="T5" s="192"/>
      <c r="U5" s="192"/>
      <c r="V5" s="192"/>
      <c r="W5" s="192"/>
      <c r="X5" s="192"/>
      <c r="Y5" s="192"/>
      <c r="Z5" s="192"/>
      <c r="AA5" s="194"/>
      <c r="AB5" s="194"/>
      <c r="AC5" s="193"/>
    </row>
    <row r="6" spans="1:29" ht="18" customHeight="1">
      <c r="A6" s="276"/>
      <c r="B6" s="230">
        <v>2</v>
      </c>
      <c r="C6" s="233" t="s">
        <v>293</v>
      </c>
      <c r="D6" s="234">
        <f>정리!P66</f>
        <v>723</v>
      </c>
      <c r="E6" s="234">
        <f t="shared" si="0"/>
        <v>694</v>
      </c>
      <c r="F6" s="234">
        <f t="shared" si="0"/>
        <v>654</v>
      </c>
      <c r="G6" s="234">
        <f t="shared" si="0"/>
        <v>624</v>
      </c>
      <c r="H6" s="234">
        <f t="shared" si="0"/>
        <v>604</v>
      </c>
      <c r="I6" s="235">
        <v>100</v>
      </c>
      <c r="J6" s="235">
        <v>100</v>
      </c>
      <c r="K6" s="235">
        <v>100</v>
      </c>
      <c r="L6" s="235">
        <v>100</v>
      </c>
      <c r="M6" s="235">
        <v>100</v>
      </c>
      <c r="N6" s="234">
        <f t="shared" si="1"/>
        <v>723</v>
      </c>
      <c r="O6" s="234">
        <f t="shared" si="1"/>
        <v>694</v>
      </c>
      <c r="P6" s="234">
        <f t="shared" si="1"/>
        <v>654</v>
      </c>
      <c r="Q6" s="234">
        <f t="shared" si="2"/>
        <v>624</v>
      </c>
      <c r="R6" s="234">
        <f t="shared" si="3"/>
        <v>604</v>
      </c>
      <c r="S6" s="192"/>
      <c r="T6" s="192"/>
      <c r="U6" s="192"/>
      <c r="V6" s="192"/>
      <c r="W6" s="192"/>
      <c r="X6" s="192"/>
      <c r="Y6" s="192"/>
      <c r="Z6" s="192"/>
      <c r="AA6" s="194"/>
      <c r="AB6" s="194"/>
      <c r="AC6" s="193"/>
    </row>
    <row r="7" spans="1:29" ht="18" customHeight="1">
      <c r="A7" s="276"/>
      <c r="B7" s="230">
        <v>2</v>
      </c>
      <c r="C7" s="233" t="s">
        <v>294</v>
      </c>
      <c r="D7" s="234">
        <f>정리!P67</f>
        <v>375</v>
      </c>
      <c r="E7" s="234">
        <f t="shared" si="0"/>
        <v>360</v>
      </c>
      <c r="F7" s="234">
        <f t="shared" si="0"/>
        <v>339</v>
      </c>
      <c r="G7" s="234">
        <f t="shared" si="0"/>
        <v>323</v>
      </c>
      <c r="H7" s="234">
        <f t="shared" si="0"/>
        <v>313</v>
      </c>
      <c r="I7" s="235">
        <v>100</v>
      </c>
      <c r="J7" s="235">
        <v>100</v>
      </c>
      <c r="K7" s="235">
        <v>100</v>
      </c>
      <c r="L7" s="235">
        <v>100</v>
      </c>
      <c r="M7" s="235">
        <v>100</v>
      </c>
      <c r="N7" s="234">
        <f t="shared" si="1"/>
        <v>375</v>
      </c>
      <c r="O7" s="234">
        <f t="shared" si="1"/>
        <v>360</v>
      </c>
      <c r="P7" s="234">
        <f t="shared" si="1"/>
        <v>339</v>
      </c>
      <c r="Q7" s="234">
        <f t="shared" si="2"/>
        <v>323</v>
      </c>
      <c r="R7" s="234">
        <f t="shared" si="3"/>
        <v>313</v>
      </c>
      <c r="S7" s="192"/>
      <c r="T7" s="192"/>
      <c r="U7" s="192"/>
      <c r="V7" s="192"/>
      <c r="W7" s="192"/>
      <c r="X7" s="192"/>
      <c r="Y7" s="192"/>
      <c r="Z7" s="192"/>
      <c r="AA7" s="194"/>
      <c r="AB7" s="194"/>
      <c r="AC7" s="193"/>
    </row>
    <row r="8" spans="1:29" ht="18" customHeight="1">
      <c r="A8" s="276"/>
      <c r="B8" s="230">
        <v>2</v>
      </c>
      <c r="C8" s="233" t="s">
        <v>295</v>
      </c>
      <c r="D8" s="234">
        <f>정리!P68</f>
        <v>979</v>
      </c>
      <c r="E8" s="234">
        <f t="shared" ref="E8:G11" si="4">ROUND(($D8/$D$59)*E$73,0)</f>
        <v>939</v>
      </c>
      <c r="F8" s="234">
        <f t="shared" si="4"/>
        <v>885</v>
      </c>
      <c r="G8" s="234">
        <f t="shared" si="4"/>
        <v>844</v>
      </c>
      <c r="H8" s="234">
        <f>ROUND(($D8/$D$59)*H$73,0)</f>
        <v>817</v>
      </c>
      <c r="I8" s="235">
        <v>100</v>
      </c>
      <c r="J8" s="235">
        <v>100</v>
      </c>
      <c r="K8" s="235">
        <v>100</v>
      </c>
      <c r="L8" s="235">
        <v>100</v>
      </c>
      <c r="M8" s="235">
        <v>100</v>
      </c>
      <c r="N8" s="234">
        <f t="shared" si="1"/>
        <v>979</v>
      </c>
      <c r="O8" s="234">
        <f t="shared" si="1"/>
        <v>939</v>
      </c>
      <c r="P8" s="234">
        <f t="shared" si="1"/>
        <v>885</v>
      </c>
      <c r="Q8" s="234">
        <f t="shared" si="2"/>
        <v>844</v>
      </c>
      <c r="R8" s="234">
        <f t="shared" si="3"/>
        <v>817</v>
      </c>
      <c r="S8" s="192"/>
      <c r="T8" s="192"/>
      <c r="U8" s="192"/>
      <c r="V8" s="192"/>
      <c r="W8" s="192"/>
      <c r="X8" s="192"/>
      <c r="Y8" s="192"/>
      <c r="Z8" s="192"/>
      <c r="AA8" s="194"/>
      <c r="AB8" s="194"/>
      <c r="AC8" s="193"/>
    </row>
    <row r="9" spans="1:29" ht="18" customHeight="1">
      <c r="A9" s="276"/>
      <c r="B9" s="230">
        <v>2</v>
      </c>
      <c r="C9" s="233" t="s">
        <v>296</v>
      </c>
      <c r="D9" s="234">
        <f>정리!P69</f>
        <v>606</v>
      </c>
      <c r="E9" s="234">
        <f t="shared" si="4"/>
        <v>581</v>
      </c>
      <c r="F9" s="234">
        <f t="shared" si="4"/>
        <v>548</v>
      </c>
      <c r="G9" s="234">
        <f t="shared" si="4"/>
        <v>523</v>
      </c>
      <c r="H9" s="234">
        <f>ROUND(($D9/$D$59)*H$73,0)</f>
        <v>506</v>
      </c>
      <c r="I9" s="235">
        <v>100</v>
      </c>
      <c r="J9" s="235">
        <v>100</v>
      </c>
      <c r="K9" s="235">
        <v>100</v>
      </c>
      <c r="L9" s="235">
        <v>100</v>
      </c>
      <c r="M9" s="235">
        <v>100</v>
      </c>
      <c r="N9" s="234">
        <f t="shared" si="1"/>
        <v>606</v>
      </c>
      <c r="O9" s="234">
        <f t="shared" si="1"/>
        <v>581</v>
      </c>
      <c r="P9" s="234">
        <f t="shared" si="1"/>
        <v>548</v>
      </c>
      <c r="Q9" s="234">
        <f t="shared" si="2"/>
        <v>523</v>
      </c>
      <c r="R9" s="234">
        <f t="shared" si="3"/>
        <v>506</v>
      </c>
      <c r="S9" s="192"/>
      <c r="T9" s="192"/>
      <c r="U9" s="192"/>
      <c r="V9" s="192"/>
      <c r="W9" s="192"/>
      <c r="X9" s="192"/>
      <c r="Y9" s="192"/>
      <c r="Z9" s="192"/>
      <c r="AA9" s="194"/>
      <c r="AB9" s="194"/>
      <c r="AC9" s="193"/>
    </row>
    <row r="10" spans="1:29" ht="18" customHeight="1">
      <c r="A10" s="276"/>
      <c r="B10" s="230">
        <v>2</v>
      </c>
      <c r="C10" s="233" t="s">
        <v>297</v>
      </c>
      <c r="D10" s="234">
        <f>정리!P70</f>
        <v>492</v>
      </c>
      <c r="E10" s="234">
        <f t="shared" si="4"/>
        <v>472</v>
      </c>
      <c r="F10" s="234">
        <f t="shared" si="4"/>
        <v>445</v>
      </c>
      <c r="G10" s="234">
        <f t="shared" si="4"/>
        <v>424</v>
      </c>
      <c r="H10" s="234">
        <f>ROUND(($D10/$D$59)*H$73,0)</f>
        <v>411</v>
      </c>
      <c r="I10" s="235">
        <v>100</v>
      </c>
      <c r="J10" s="235">
        <v>100</v>
      </c>
      <c r="K10" s="235">
        <v>100</v>
      </c>
      <c r="L10" s="235">
        <v>100</v>
      </c>
      <c r="M10" s="235">
        <v>100</v>
      </c>
      <c r="N10" s="234">
        <f t="shared" si="1"/>
        <v>492</v>
      </c>
      <c r="O10" s="234">
        <f t="shared" si="1"/>
        <v>472</v>
      </c>
      <c r="P10" s="234">
        <f t="shared" si="1"/>
        <v>445</v>
      </c>
      <c r="Q10" s="234">
        <f t="shared" si="2"/>
        <v>424</v>
      </c>
      <c r="R10" s="234">
        <f t="shared" si="3"/>
        <v>411</v>
      </c>
      <c r="S10" s="192"/>
      <c r="T10" s="192"/>
      <c r="U10" s="192"/>
      <c r="V10" s="192"/>
      <c r="W10" s="192"/>
      <c r="X10" s="192"/>
      <c r="Y10" s="192"/>
      <c r="Z10" s="192"/>
      <c r="AA10" s="194"/>
      <c r="AB10" s="194"/>
      <c r="AC10" s="193"/>
    </row>
    <row r="11" spans="1:29" ht="18" customHeight="1">
      <c r="A11" s="276"/>
      <c r="B11" s="230">
        <v>2</v>
      </c>
      <c r="C11" s="233" t="s">
        <v>298</v>
      </c>
      <c r="D11" s="234">
        <f>정리!P71</f>
        <v>402</v>
      </c>
      <c r="E11" s="234">
        <f t="shared" si="4"/>
        <v>386</v>
      </c>
      <c r="F11" s="234">
        <f t="shared" si="4"/>
        <v>363</v>
      </c>
      <c r="G11" s="234">
        <f t="shared" si="4"/>
        <v>347</v>
      </c>
      <c r="H11" s="234">
        <f>ROUND(($D11/$D$59)*H$73,0)</f>
        <v>336</v>
      </c>
      <c r="I11" s="235">
        <v>95</v>
      </c>
      <c r="J11" s="235">
        <v>95</v>
      </c>
      <c r="K11" s="235">
        <v>95</v>
      </c>
      <c r="L11" s="235">
        <v>95</v>
      </c>
      <c r="M11" s="235">
        <v>95</v>
      </c>
      <c r="N11" s="234">
        <f t="shared" si="1"/>
        <v>382</v>
      </c>
      <c r="O11" s="234">
        <f t="shared" si="1"/>
        <v>367</v>
      </c>
      <c r="P11" s="234">
        <f t="shared" si="1"/>
        <v>345</v>
      </c>
      <c r="Q11" s="234">
        <f t="shared" si="2"/>
        <v>330</v>
      </c>
      <c r="R11" s="234">
        <f t="shared" si="3"/>
        <v>319</v>
      </c>
      <c r="S11" s="192"/>
      <c r="T11" s="192"/>
      <c r="U11" s="192"/>
      <c r="V11" s="192"/>
      <c r="W11" s="192"/>
      <c r="X11" s="192"/>
      <c r="Y11" s="192"/>
      <c r="Z11" s="192"/>
      <c r="AA11" s="194"/>
      <c r="AB11" s="194"/>
      <c r="AC11" s="193"/>
    </row>
    <row r="12" spans="1:29" ht="18" customHeight="1">
      <c r="A12" s="276"/>
      <c r="B12" s="1">
        <v>1</v>
      </c>
      <c r="C12" s="8" t="s">
        <v>36</v>
      </c>
      <c r="D12" s="203">
        <f>SUM(D13:D16)</f>
        <v>2807</v>
      </c>
      <c r="E12" s="203">
        <f>SUM(E13:E16)</f>
        <v>2693</v>
      </c>
      <c r="F12" s="203">
        <f>SUM(F13:F16)</f>
        <v>2537</v>
      </c>
      <c r="G12" s="203">
        <f>SUM(G13:G16)</f>
        <v>2422</v>
      </c>
      <c r="H12" s="203">
        <f>SUM(H13:H16)</f>
        <v>2343</v>
      </c>
      <c r="I12" s="204">
        <f>ROUND(N12/D12,2)</f>
        <v>1</v>
      </c>
      <c r="J12" s="204">
        <f>ROUND(O12/E12,2)</f>
        <v>1</v>
      </c>
      <c r="K12" s="204">
        <f>ROUND(P12/F12,2)</f>
        <v>1</v>
      </c>
      <c r="L12" s="204">
        <f>ROUND(Q12/G12,2)</f>
        <v>1</v>
      </c>
      <c r="M12" s="204">
        <f>ROUND(R12/H12,2)</f>
        <v>1</v>
      </c>
      <c r="N12" s="203">
        <f>SUM(N13:N16)</f>
        <v>2807</v>
      </c>
      <c r="O12" s="203">
        <f>SUM(O13:O16)</f>
        <v>2693</v>
      </c>
      <c r="P12" s="203">
        <f>SUM(P13:P16)</f>
        <v>2537</v>
      </c>
      <c r="Q12" s="203">
        <f>SUM(Q13:Q16)</f>
        <v>2422</v>
      </c>
      <c r="R12" s="203">
        <f>SUM(R13:R16)</f>
        <v>2343</v>
      </c>
      <c r="S12" s="6">
        <v>432</v>
      </c>
      <c r="T12" s="6">
        <v>432</v>
      </c>
      <c r="U12" s="6">
        <v>432</v>
      </c>
      <c r="V12" s="6">
        <v>432</v>
      </c>
      <c r="W12" s="6"/>
      <c r="X12" s="6"/>
      <c r="Y12" s="6"/>
      <c r="Z12" s="6"/>
      <c r="AA12" s="13" t="s">
        <v>221</v>
      </c>
      <c r="AB12" s="13" t="s">
        <v>221</v>
      </c>
      <c r="AC12" s="5"/>
    </row>
    <row r="13" spans="1:29" ht="18" customHeight="1">
      <c r="A13" s="276"/>
      <c r="B13" s="230">
        <v>2</v>
      </c>
      <c r="C13" s="233" t="s">
        <v>299</v>
      </c>
      <c r="D13" s="234">
        <f>정리!P73</f>
        <v>393</v>
      </c>
      <c r="E13" s="234">
        <f t="shared" ref="E13:H16" si="5">ROUND(($D13/$D$59)*E$73,0)</f>
        <v>377</v>
      </c>
      <c r="F13" s="234">
        <f t="shared" si="5"/>
        <v>355</v>
      </c>
      <c r="G13" s="234">
        <f t="shared" si="5"/>
        <v>339</v>
      </c>
      <c r="H13" s="234">
        <f t="shared" si="5"/>
        <v>328</v>
      </c>
      <c r="I13" s="235">
        <v>100</v>
      </c>
      <c r="J13" s="235">
        <v>100</v>
      </c>
      <c r="K13" s="235">
        <v>100</v>
      </c>
      <c r="L13" s="235">
        <v>100</v>
      </c>
      <c r="M13" s="235">
        <v>100</v>
      </c>
      <c r="N13" s="234">
        <f t="shared" ref="N13:P16" si="6">ROUND(D13*I13/100,0)</f>
        <v>393</v>
      </c>
      <c r="O13" s="234">
        <f t="shared" si="6"/>
        <v>377</v>
      </c>
      <c r="P13" s="234">
        <f t="shared" si="6"/>
        <v>355</v>
      </c>
      <c r="Q13" s="234">
        <f t="shared" ref="Q13:R16" si="7">ROUND(G13*L13/100,0)</f>
        <v>339</v>
      </c>
      <c r="R13" s="234">
        <f t="shared" si="7"/>
        <v>328</v>
      </c>
      <c r="S13" s="192"/>
      <c r="T13" s="192"/>
      <c r="U13" s="192"/>
      <c r="V13" s="192"/>
      <c r="W13" s="192"/>
      <c r="X13" s="192"/>
      <c r="Y13" s="192"/>
      <c r="Z13" s="192"/>
      <c r="AA13" s="194"/>
      <c r="AB13" s="194"/>
      <c r="AC13" s="193"/>
    </row>
    <row r="14" spans="1:29" ht="18" customHeight="1">
      <c r="A14" s="276"/>
      <c r="B14" s="230">
        <v>2</v>
      </c>
      <c r="C14" s="233" t="s">
        <v>300</v>
      </c>
      <c r="D14" s="234">
        <f>정리!P74</f>
        <v>1094</v>
      </c>
      <c r="E14" s="234">
        <f t="shared" si="5"/>
        <v>1050</v>
      </c>
      <c r="F14" s="234">
        <f t="shared" si="5"/>
        <v>989</v>
      </c>
      <c r="G14" s="234">
        <f t="shared" si="5"/>
        <v>944</v>
      </c>
      <c r="H14" s="234">
        <f t="shared" si="5"/>
        <v>913</v>
      </c>
      <c r="I14" s="235">
        <v>100</v>
      </c>
      <c r="J14" s="235">
        <v>100</v>
      </c>
      <c r="K14" s="235">
        <v>100</v>
      </c>
      <c r="L14" s="235">
        <v>100</v>
      </c>
      <c r="M14" s="235">
        <v>100</v>
      </c>
      <c r="N14" s="234">
        <f t="shared" si="6"/>
        <v>1094</v>
      </c>
      <c r="O14" s="234">
        <f t="shared" si="6"/>
        <v>1050</v>
      </c>
      <c r="P14" s="234">
        <f t="shared" si="6"/>
        <v>989</v>
      </c>
      <c r="Q14" s="234">
        <f t="shared" si="7"/>
        <v>944</v>
      </c>
      <c r="R14" s="234">
        <f t="shared" si="7"/>
        <v>913</v>
      </c>
      <c r="S14" s="192"/>
      <c r="T14" s="192"/>
      <c r="U14" s="192"/>
      <c r="V14" s="192"/>
      <c r="W14" s="192"/>
      <c r="X14" s="192"/>
      <c r="Y14" s="192"/>
      <c r="Z14" s="192"/>
      <c r="AA14" s="194"/>
      <c r="AB14" s="194"/>
      <c r="AC14" s="193"/>
    </row>
    <row r="15" spans="1:29" ht="18" customHeight="1">
      <c r="A15" s="276"/>
      <c r="B15" s="230">
        <v>2</v>
      </c>
      <c r="C15" s="233" t="s">
        <v>301</v>
      </c>
      <c r="D15" s="234">
        <f>정리!P75</f>
        <v>408</v>
      </c>
      <c r="E15" s="234">
        <f t="shared" si="5"/>
        <v>391</v>
      </c>
      <c r="F15" s="234">
        <f t="shared" si="5"/>
        <v>369</v>
      </c>
      <c r="G15" s="234">
        <f t="shared" si="5"/>
        <v>352</v>
      </c>
      <c r="H15" s="234">
        <f t="shared" si="5"/>
        <v>341</v>
      </c>
      <c r="I15" s="235">
        <v>100</v>
      </c>
      <c r="J15" s="235">
        <v>100</v>
      </c>
      <c r="K15" s="235">
        <v>100</v>
      </c>
      <c r="L15" s="235">
        <v>100</v>
      </c>
      <c r="M15" s="235">
        <v>100</v>
      </c>
      <c r="N15" s="234">
        <f t="shared" si="6"/>
        <v>408</v>
      </c>
      <c r="O15" s="234">
        <f t="shared" si="6"/>
        <v>391</v>
      </c>
      <c r="P15" s="234">
        <f t="shared" si="6"/>
        <v>369</v>
      </c>
      <c r="Q15" s="234">
        <f t="shared" si="7"/>
        <v>352</v>
      </c>
      <c r="R15" s="234">
        <f t="shared" si="7"/>
        <v>341</v>
      </c>
      <c r="S15" s="192"/>
      <c r="T15" s="192"/>
      <c r="U15" s="192"/>
      <c r="V15" s="192"/>
      <c r="W15" s="192"/>
      <c r="X15" s="192"/>
      <c r="Y15" s="192"/>
      <c r="Z15" s="192"/>
      <c r="AA15" s="194"/>
      <c r="AB15" s="194"/>
      <c r="AC15" s="193"/>
    </row>
    <row r="16" spans="1:29" ht="18" customHeight="1">
      <c r="A16" s="276"/>
      <c r="B16" s="230">
        <v>2</v>
      </c>
      <c r="C16" s="233" t="s">
        <v>302</v>
      </c>
      <c r="D16" s="234">
        <f>정리!P76</f>
        <v>912</v>
      </c>
      <c r="E16" s="234">
        <f t="shared" si="5"/>
        <v>875</v>
      </c>
      <c r="F16" s="234">
        <f t="shared" si="5"/>
        <v>824</v>
      </c>
      <c r="G16" s="234">
        <f t="shared" si="5"/>
        <v>787</v>
      </c>
      <c r="H16" s="234">
        <f t="shared" si="5"/>
        <v>761</v>
      </c>
      <c r="I16" s="235">
        <v>100</v>
      </c>
      <c r="J16" s="235">
        <v>100</v>
      </c>
      <c r="K16" s="235">
        <v>100</v>
      </c>
      <c r="L16" s="235">
        <v>100</v>
      </c>
      <c r="M16" s="235">
        <v>100</v>
      </c>
      <c r="N16" s="234">
        <f t="shared" si="6"/>
        <v>912</v>
      </c>
      <c r="O16" s="234">
        <f t="shared" si="6"/>
        <v>875</v>
      </c>
      <c r="P16" s="234">
        <f t="shared" si="6"/>
        <v>824</v>
      </c>
      <c r="Q16" s="234">
        <f t="shared" si="7"/>
        <v>787</v>
      </c>
      <c r="R16" s="234">
        <f t="shared" si="7"/>
        <v>761</v>
      </c>
      <c r="S16" s="192"/>
      <c r="T16" s="192"/>
      <c r="U16" s="192"/>
      <c r="V16" s="192"/>
      <c r="W16" s="192"/>
      <c r="X16" s="192"/>
      <c r="Y16" s="192"/>
      <c r="Z16" s="192"/>
      <c r="AA16" s="194"/>
      <c r="AB16" s="194"/>
      <c r="AC16" s="193"/>
    </row>
    <row r="17" spans="1:36" ht="18" customHeight="1">
      <c r="A17" s="276"/>
      <c r="B17" s="1">
        <v>1</v>
      </c>
      <c r="C17" s="8" t="s">
        <v>37</v>
      </c>
      <c r="D17" s="203">
        <f>SUM(D18:D20)</f>
        <v>431</v>
      </c>
      <c r="E17" s="203">
        <f>SUM(E18:E20)</f>
        <v>414</v>
      </c>
      <c r="F17" s="203">
        <f>SUM(F18:F20)</f>
        <v>390</v>
      </c>
      <c r="G17" s="203">
        <f>SUM(G18:G20)</f>
        <v>371</v>
      </c>
      <c r="H17" s="203">
        <f>SUM(H18:H20)</f>
        <v>360</v>
      </c>
      <c r="I17" s="204">
        <f>ROUND(N17/D17,2)</f>
        <v>0.85</v>
      </c>
      <c r="J17" s="204">
        <f>ROUND(O17/E17,2)</f>
        <v>0.85</v>
      </c>
      <c r="K17" s="204">
        <f>ROUND(P17/F17,2)</f>
        <v>0.85</v>
      </c>
      <c r="L17" s="204">
        <f>ROUND(Q17/G17,2)</f>
        <v>0.85</v>
      </c>
      <c r="M17" s="204">
        <f>ROUND(R17/H17,2)</f>
        <v>0.85</v>
      </c>
      <c r="N17" s="203">
        <f>SUM(N18:N20)</f>
        <v>366</v>
      </c>
      <c r="O17" s="203">
        <f>SUM(O18:O20)</f>
        <v>353</v>
      </c>
      <c r="P17" s="203">
        <f>SUM(P18:P20)</f>
        <v>332</v>
      </c>
      <c r="Q17" s="203">
        <f>SUM(Q18:Q20)</f>
        <v>316</v>
      </c>
      <c r="R17" s="203">
        <f>SUM(R18:R20)</f>
        <v>306</v>
      </c>
      <c r="S17" s="6">
        <v>432</v>
      </c>
      <c r="T17" s="6">
        <v>432</v>
      </c>
      <c r="U17" s="6">
        <v>432</v>
      </c>
      <c r="V17" s="6">
        <v>432</v>
      </c>
      <c r="W17" s="6"/>
      <c r="X17" s="6"/>
      <c r="Y17" s="6"/>
      <c r="Z17" s="6"/>
      <c r="AA17" s="13" t="s">
        <v>221</v>
      </c>
      <c r="AB17" s="13" t="s">
        <v>221</v>
      </c>
      <c r="AC17" s="5"/>
    </row>
    <row r="18" spans="1:36" ht="18" customHeight="1">
      <c r="A18" s="276"/>
      <c r="B18" s="230">
        <v>2</v>
      </c>
      <c r="C18" s="233" t="s">
        <v>306</v>
      </c>
      <c r="D18" s="234">
        <f>정리!P78</f>
        <v>128</v>
      </c>
      <c r="E18" s="234">
        <f t="shared" ref="E18:H20" si="8">ROUND(($D18/$D$59)*E$73,0)</f>
        <v>123</v>
      </c>
      <c r="F18" s="234">
        <f t="shared" si="8"/>
        <v>116</v>
      </c>
      <c r="G18" s="234">
        <f t="shared" si="8"/>
        <v>110</v>
      </c>
      <c r="H18" s="234">
        <f t="shared" si="8"/>
        <v>107</v>
      </c>
      <c r="I18" s="235">
        <v>85</v>
      </c>
      <c r="J18" s="235">
        <v>85</v>
      </c>
      <c r="K18" s="235">
        <v>85</v>
      </c>
      <c r="L18" s="235">
        <v>85</v>
      </c>
      <c r="M18" s="235">
        <v>85</v>
      </c>
      <c r="N18" s="234">
        <f t="shared" ref="N18:P20" si="9">ROUND(D18*I18/100,0)</f>
        <v>109</v>
      </c>
      <c r="O18" s="234">
        <f t="shared" si="9"/>
        <v>105</v>
      </c>
      <c r="P18" s="234">
        <f t="shared" si="9"/>
        <v>99</v>
      </c>
      <c r="Q18" s="234">
        <f t="shared" ref="Q18:R20" si="10">ROUND(G18*L18/100,0)</f>
        <v>94</v>
      </c>
      <c r="R18" s="234">
        <f t="shared" si="10"/>
        <v>91</v>
      </c>
      <c r="S18" s="192"/>
      <c r="T18" s="192"/>
      <c r="U18" s="192"/>
      <c r="V18" s="192"/>
      <c r="W18" s="192"/>
      <c r="X18" s="192"/>
      <c r="Y18" s="192"/>
      <c r="Z18" s="192"/>
      <c r="AA18" s="194"/>
      <c r="AB18" s="194"/>
      <c r="AC18" s="193"/>
      <c r="AD18" s="2" t="s">
        <v>569</v>
      </c>
      <c r="AE18" s="2" t="s">
        <v>578</v>
      </c>
      <c r="AI18" s="2" t="s">
        <v>658</v>
      </c>
      <c r="AJ18" s="2" t="s">
        <v>661</v>
      </c>
    </row>
    <row r="19" spans="1:36" ht="18" customHeight="1">
      <c r="A19" s="276"/>
      <c r="B19" s="230">
        <v>2</v>
      </c>
      <c r="C19" s="233" t="s">
        <v>307</v>
      </c>
      <c r="D19" s="234">
        <f>정리!P79</f>
        <v>86</v>
      </c>
      <c r="E19" s="234">
        <f t="shared" si="8"/>
        <v>83</v>
      </c>
      <c r="F19" s="234">
        <f t="shared" si="8"/>
        <v>78</v>
      </c>
      <c r="G19" s="234">
        <f t="shared" si="8"/>
        <v>74</v>
      </c>
      <c r="H19" s="234">
        <f t="shared" si="8"/>
        <v>72</v>
      </c>
      <c r="I19" s="235">
        <v>85</v>
      </c>
      <c r="J19" s="235">
        <v>85</v>
      </c>
      <c r="K19" s="235">
        <v>85</v>
      </c>
      <c r="L19" s="235">
        <v>85</v>
      </c>
      <c r="M19" s="235">
        <v>85</v>
      </c>
      <c r="N19" s="234">
        <f t="shared" si="9"/>
        <v>73</v>
      </c>
      <c r="O19" s="234">
        <f t="shared" si="9"/>
        <v>71</v>
      </c>
      <c r="P19" s="234">
        <f t="shared" si="9"/>
        <v>66</v>
      </c>
      <c r="Q19" s="234">
        <f t="shared" si="10"/>
        <v>63</v>
      </c>
      <c r="R19" s="234">
        <f t="shared" si="10"/>
        <v>61</v>
      </c>
      <c r="S19" s="192"/>
      <c r="T19" s="192"/>
      <c r="U19" s="192"/>
      <c r="V19" s="192"/>
      <c r="W19" s="192"/>
      <c r="X19" s="192"/>
      <c r="Y19" s="192"/>
      <c r="Z19" s="192"/>
      <c r="AA19" s="194"/>
      <c r="AB19" s="194"/>
      <c r="AC19" s="193"/>
      <c r="AD19" s="2" t="s">
        <v>567</v>
      </c>
      <c r="AE19" s="2" t="s">
        <v>570</v>
      </c>
      <c r="AI19" s="2" t="s">
        <v>658</v>
      </c>
      <c r="AJ19" s="2" t="s">
        <v>661</v>
      </c>
    </row>
    <row r="20" spans="1:36" ht="18" customHeight="1">
      <c r="A20" s="276"/>
      <c r="B20" s="230">
        <v>2</v>
      </c>
      <c r="C20" s="233" t="s">
        <v>308</v>
      </c>
      <c r="D20" s="234">
        <f>정리!P80</f>
        <v>217</v>
      </c>
      <c r="E20" s="234">
        <f t="shared" si="8"/>
        <v>208</v>
      </c>
      <c r="F20" s="234">
        <f t="shared" si="8"/>
        <v>196</v>
      </c>
      <c r="G20" s="234">
        <f t="shared" si="8"/>
        <v>187</v>
      </c>
      <c r="H20" s="234">
        <f t="shared" si="8"/>
        <v>181</v>
      </c>
      <c r="I20" s="235">
        <v>85</v>
      </c>
      <c r="J20" s="235">
        <v>85</v>
      </c>
      <c r="K20" s="235">
        <v>85</v>
      </c>
      <c r="L20" s="235">
        <v>85</v>
      </c>
      <c r="M20" s="235">
        <v>85</v>
      </c>
      <c r="N20" s="234">
        <f t="shared" si="9"/>
        <v>184</v>
      </c>
      <c r="O20" s="234">
        <f t="shared" si="9"/>
        <v>177</v>
      </c>
      <c r="P20" s="234">
        <f t="shared" si="9"/>
        <v>167</v>
      </c>
      <c r="Q20" s="234">
        <f t="shared" si="10"/>
        <v>159</v>
      </c>
      <c r="R20" s="234">
        <f t="shared" si="10"/>
        <v>154</v>
      </c>
      <c r="S20" s="192"/>
      <c r="T20" s="192"/>
      <c r="U20" s="192"/>
      <c r="V20" s="192"/>
      <c r="W20" s="192"/>
      <c r="X20" s="192"/>
      <c r="Y20" s="192"/>
      <c r="Z20" s="192"/>
      <c r="AA20" s="194"/>
      <c r="AB20" s="194"/>
      <c r="AC20" s="193"/>
    </row>
    <row r="21" spans="1:36" ht="18" customHeight="1">
      <c r="A21" s="276"/>
      <c r="B21" s="1">
        <v>1</v>
      </c>
      <c r="C21" s="8" t="s">
        <v>38</v>
      </c>
      <c r="D21" s="203">
        <f>SUM(D22:D23)</f>
        <v>243</v>
      </c>
      <c r="E21" s="203">
        <f>SUM(E22:E23)</f>
        <v>233</v>
      </c>
      <c r="F21" s="203">
        <f>SUM(F22:F23)</f>
        <v>220</v>
      </c>
      <c r="G21" s="203">
        <f>SUM(G22:G23)</f>
        <v>210</v>
      </c>
      <c r="H21" s="203">
        <f>SUM(H22:H23)</f>
        <v>203</v>
      </c>
      <c r="I21" s="204">
        <f>ROUND(N21/D21,2)</f>
        <v>0.85</v>
      </c>
      <c r="J21" s="204">
        <f>ROUND(O21/E21,2)</f>
        <v>0.85</v>
      </c>
      <c r="K21" s="204">
        <f>ROUND(P21/F21,2)</f>
        <v>0.85</v>
      </c>
      <c r="L21" s="204">
        <f>ROUND(Q21/G21,2)</f>
        <v>0.85</v>
      </c>
      <c r="M21" s="204">
        <f>ROUND(R21/H21,2)</f>
        <v>0.85</v>
      </c>
      <c r="N21" s="203">
        <f>SUM(N22:N23)</f>
        <v>206</v>
      </c>
      <c r="O21" s="203">
        <f>SUM(O22:O23)</f>
        <v>198</v>
      </c>
      <c r="P21" s="203">
        <f>SUM(P22:P23)</f>
        <v>187</v>
      </c>
      <c r="Q21" s="203">
        <f>SUM(Q22:Q23)</f>
        <v>178</v>
      </c>
      <c r="R21" s="203">
        <f>SUM(R22:R23)</f>
        <v>173</v>
      </c>
      <c r="S21" s="6">
        <v>432</v>
      </c>
      <c r="T21" s="6">
        <v>432</v>
      </c>
      <c r="U21" s="6">
        <v>432</v>
      </c>
      <c r="V21" s="6">
        <v>432</v>
      </c>
      <c r="W21" s="6"/>
      <c r="X21" s="6"/>
      <c r="Y21" s="6"/>
      <c r="Z21" s="6"/>
      <c r="AA21" s="13" t="s">
        <v>221</v>
      </c>
      <c r="AB21" s="13" t="s">
        <v>221</v>
      </c>
      <c r="AC21" s="5"/>
    </row>
    <row r="22" spans="1:36" ht="18" customHeight="1">
      <c r="A22" s="276"/>
      <c r="B22" s="230">
        <v>2</v>
      </c>
      <c r="C22" s="233" t="s">
        <v>309</v>
      </c>
      <c r="D22" s="234">
        <f>정리!P82</f>
        <v>105</v>
      </c>
      <c r="E22" s="234">
        <f t="shared" ref="E22:H23" si="11">ROUND(($D22/$D$59)*E$73,0)</f>
        <v>101</v>
      </c>
      <c r="F22" s="234">
        <f t="shared" si="11"/>
        <v>95</v>
      </c>
      <c r="G22" s="234">
        <f t="shared" si="11"/>
        <v>91</v>
      </c>
      <c r="H22" s="234">
        <f t="shared" si="11"/>
        <v>88</v>
      </c>
      <c r="I22" s="235">
        <v>85</v>
      </c>
      <c r="J22" s="235">
        <v>85</v>
      </c>
      <c r="K22" s="235">
        <v>85</v>
      </c>
      <c r="L22" s="235">
        <v>85</v>
      </c>
      <c r="M22" s="235">
        <v>85</v>
      </c>
      <c r="N22" s="234">
        <f t="shared" ref="N22:R23" si="12">ROUND(D22*I22/100,0)</f>
        <v>89</v>
      </c>
      <c r="O22" s="234">
        <f t="shared" si="12"/>
        <v>86</v>
      </c>
      <c r="P22" s="234">
        <f t="shared" si="12"/>
        <v>81</v>
      </c>
      <c r="Q22" s="234">
        <f t="shared" si="12"/>
        <v>77</v>
      </c>
      <c r="R22" s="234">
        <f t="shared" si="12"/>
        <v>75</v>
      </c>
      <c r="S22" s="192"/>
      <c r="T22" s="192"/>
      <c r="U22" s="192"/>
      <c r="V22" s="192"/>
      <c r="W22" s="192"/>
      <c r="X22" s="192"/>
      <c r="Y22" s="192"/>
      <c r="Z22" s="192"/>
      <c r="AA22" s="194"/>
      <c r="AB22" s="194"/>
      <c r="AC22" s="193"/>
    </row>
    <row r="23" spans="1:36" ht="18" customHeight="1">
      <c r="A23" s="276"/>
      <c r="B23" s="230">
        <v>2</v>
      </c>
      <c r="C23" s="233" t="s">
        <v>310</v>
      </c>
      <c r="D23" s="234">
        <f>정리!P83</f>
        <v>138</v>
      </c>
      <c r="E23" s="234">
        <f t="shared" si="11"/>
        <v>132</v>
      </c>
      <c r="F23" s="234">
        <f t="shared" si="11"/>
        <v>125</v>
      </c>
      <c r="G23" s="234">
        <f t="shared" si="11"/>
        <v>119</v>
      </c>
      <c r="H23" s="234">
        <f t="shared" si="11"/>
        <v>115</v>
      </c>
      <c r="I23" s="235">
        <v>85</v>
      </c>
      <c r="J23" s="235">
        <v>85</v>
      </c>
      <c r="K23" s="235">
        <v>85</v>
      </c>
      <c r="L23" s="235">
        <v>85</v>
      </c>
      <c r="M23" s="235">
        <v>85</v>
      </c>
      <c r="N23" s="234">
        <f t="shared" si="12"/>
        <v>117</v>
      </c>
      <c r="O23" s="234">
        <f t="shared" si="12"/>
        <v>112</v>
      </c>
      <c r="P23" s="234">
        <f t="shared" si="12"/>
        <v>106</v>
      </c>
      <c r="Q23" s="234">
        <f t="shared" si="12"/>
        <v>101</v>
      </c>
      <c r="R23" s="234">
        <f t="shared" si="12"/>
        <v>98</v>
      </c>
      <c r="S23" s="192"/>
      <c r="T23" s="192"/>
      <c r="U23" s="192"/>
      <c r="V23" s="192"/>
      <c r="W23" s="192"/>
      <c r="X23" s="192"/>
      <c r="Y23" s="192"/>
      <c r="Z23" s="192"/>
      <c r="AA23" s="194"/>
      <c r="AB23" s="194"/>
      <c r="AC23" s="193"/>
    </row>
    <row r="24" spans="1:36" ht="18" customHeight="1">
      <c r="A24" s="276"/>
      <c r="B24" s="1">
        <v>1</v>
      </c>
      <c r="C24" s="8" t="s">
        <v>39</v>
      </c>
      <c r="D24" s="203">
        <f>SUM(D25:D26)</f>
        <v>275</v>
      </c>
      <c r="E24" s="203">
        <f>SUM(E25:E26)</f>
        <v>264</v>
      </c>
      <c r="F24" s="203">
        <f>SUM(F25:F26)</f>
        <v>248</v>
      </c>
      <c r="G24" s="203">
        <f>SUM(G25:G26)</f>
        <v>237</v>
      </c>
      <c r="H24" s="203">
        <f>SUM(H25:H26)</f>
        <v>230</v>
      </c>
      <c r="I24" s="204">
        <f>ROUND(N24/D24,2)</f>
        <v>0.85</v>
      </c>
      <c r="J24" s="204">
        <f>ROUND(O24/E24,2)</f>
        <v>0.85</v>
      </c>
      <c r="K24" s="204">
        <f>ROUND(P24/F24,2)</f>
        <v>0.85</v>
      </c>
      <c r="L24" s="204">
        <f>ROUND(Q24/G24,2)</f>
        <v>0.85</v>
      </c>
      <c r="M24" s="204">
        <f>ROUND(R24/H24,2)</f>
        <v>0.85</v>
      </c>
      <c r="N24" s="203">
        <f>SUM(N25:N26)</f>
        <v>234</v>
      </c>
      <c r="O24" s="203">
        <f>SUM(O25:O26)</f>
        <v>224</v>
      </c>
      <c r="P24" s="203">
        <f>SUM(P25:P26)</f>
        <v>211</v>
      </c>
      <c r="Q24" s="203">
        <f>SUM(Q25:Q26)</f>
        <v>202</v>
      </c>
      <c r="R24" s="203">
        <f>SUM(R25:R26)</f>
        <v>195</v>
      </c>
      <c r="S24" s="6">
        <v>432</v>
      </c>
      <c r="T24" s="6">
        <v>432</v>
      </c>
      <c r="U24" s="6">
        <v>432</v>
      </c>
      <c r="V24" s="6">
        <v>432</v>
      </c>
      <c r="W24" s="6"/>
      <c r="X24" s="6"/>
      <c r="Y24" s="6"/>
      <c r="Z24" s="6"/>
      <c r="AA24" s="13" t="s">
        <v>221</v>
      </c>
      <c r="AB24" s="13" t="s">
        <v>221</v>
      </c>
      <c r="AC24" s="5"/>
    </row>
    <row r="25" spans="1:36" ht="18" customHeight="1">
      <c r="A25" s="276"/>
      <c r="B25" s="230">
        <v>2</v>
      </c>
      <c r="C25" s="233" t="s">
        <v>311</v>
      </c>
      <c r="D25" s="234">
        <f>정리!P85</f>
        <v>165</v>
      </c>
      <c r="E25" s="234">
        <f t="shared" ref="E25:H44" si="13">ROUND(($D25/$D$59)*E$73,0)</f>
        <v>158</v>
      </c>
      <c r="F25" s="234">
        <f t="shared" si="13"/>
        <v>149</v>
      </c>
      <c r="G25" s="234">
        <f t="shared" si="13"/>
        <v>142</v>
      </c>
      <c r="H25" s="234">
        <f t="shared" si="13"/>
        <v>138</v>
      </c>
      <c r="I25" s="235">
        <v>85</v>
      </c>
      <c r="J25" s="235">
        <v>85</v>
      </c>
      <c r="K25" s="235">
        <v>85</v>
      </c>
      <c r="L25" s="235">
        <v>85</v>
      </c>
      <c r="M25" s="235">
        <v>85</v>
      </c>
      <c r="N25" s="234">
        <f t="shared" ref="N25:R26" si="14">ROUND(D25*I25/100,0)</f>
        <v>140</v>
      </c>
      <c r="O25" s="234">
        <f t="shared" si="14"/>
        <v>134</v>
      </c>
      <c r="P25" s="234">
        <f t="shared" si="14"/>
        <v>127</v>
      </c>
      <c r="Q25" s="234">
        <f t="shared" si="14"/>
        <v>121</v>
      </c>
      <c r="R25" s="234">
        <f t="shared" si="14"/>
        <v>117</v>
      </c>
      <c r="S25" s="192"/>
      <c r="T25" s="192"/>
      <c r="U25" s="192"/>
      <c r="V25" s="192"/>
      <c r="W25" s="192"/>
      <c r="X25" s="192"/>
      <c r="Y25" s="192"/>
      <c r="Z25" s="192"/>
      <c r="AA25" s="194"/>
      <c r="AB25" s="194"/>
      <c r="AC25" s="193"/>
    </row>
    <row r="26" spans="1:36" ht="18" customHeight="1">
      <c r="A26" s="276"/>
      <c r="B26" s="230">
        <v>2</v>
      </c>
      <c r="C26" s="233" t="s">
        <v>312</v>
      </c>
      <c r="D26" s="234">
        <f>정리!P86</f>
        <v>110</v>
      </c>
      <c r="E26" s="234">
        <f t="shared" si="13"/>
        <v>106</v>
      </c>
      <c r="F26" s="234">
        <f t="shared" si="13"/>
        <v>99</v>
      </c>
      <c r="G26" s="234">
        <f t="shared" si="13"/>
        <v>95</v>
      </c>
      <c r="H26" s="234">
        <f t="shared" si="13"/>
        <v>92</v>
      </c>
      <c r="I26" s="235">
        <v>85</v>
      </c>
      <c r="J26" s="235">
        <v>85</v>
      </c>
      <c r="K26" s="235">
        <v>85</v>
      </c>
      <c r="L26" s="235">
        <v>85</v>
      </c>
      <c r="M26" s="235">
        <v>85</v>
      </c>
      <c r="N26" s="234">
        <f t="shared" si="14"/>
        <v>94</v>
      </c>
      <c r="O26" s="234">
        <f t="shared" si="14"/>
        <v>90</v>
      </c>
      <c r="P26" s="234">
        <f t="shared" si="14"/>
        <v>84</v>
      </c>
      <c r="Q26" s="234">
        <f t="shared" si="14"/>
        <v>81</v>
      </c>
      <c r="R26" s="234">
        <f t="shared" si="14"/>
        <v>78</v>
      </c>
      <c r="S26" s="192"/>
      <c r="T26" s="192"/>
      <c r="U26" s="192"/>
      <c r="V26" s="192"/>
      <c r="W26" s="192"/>
      <c r="X26" s="192"/>
      <c r="Y26" s="192"/>
      <c r="Z26" s="192"/>
      <c r="AA26" s="194"/>
      <c r="AB26" s="194"/>
      <c r="AC26" s="193"/>
    </row>
    <row r="27" spans="1:36" ht="18" customHeight="1">
      <c r="A27" s="276"/>
      <c r="B27" s="1">
        <v>1</v>
      </c>
      <c r="C27" s="8" t="s">
        <v>40</v>
      </c>
      <c r="D27" s="203">
        <f>SUM(D28:D29)</f>
        <v>294</v>
      </c>
      <c r="E27" s="203">
        <f>SUM(E28:E29)</f>
        <v>282</v>
      </c>
      <c r="F27" s="203">
        <f>SUM(F28:F29)</f>
        <v>266</v>
      </c>
      <c r="G27" s="203">
        <f>SUM(G28:G29)</f>
        <v>254</v>
      </c>
      <c r="H27" s="203">
        <f>SUM(H28:H29)</f>
        <v>246</v>
      </c>
      <c r="I27" s="204">
        <f>ROUND(N27/D27,2)</f>
        <v>0.95</v>
      </c>
      <c r="J27" s="204">
        <f>ROUND(O27/E27,2)</f>
        <v>0.95</v>
      </c>
      <c r="K27" s="204">
        <f>ROUND(P27/F27,2)</f>
        <v>0.95</v>
      </c>
      <c r="L27" s="204">
        <f>ROUND(Q27/G27,2)</f>
        <v>0.95</v>
      </c>
      <c r="M27" s="204">
        <f>ROUND(R27/H27,2)</f>
        <v>0.95</v>
      </c>
      <c r="N27" s="203">
        <f>SUM(N28:N29)</f>
        <v>279</v>
      </c>
      <c r="O27" s="203">
        <f>SUM(O28:O29)</f>
        <v>267</v>
      </c>
      <c r="P27" s="203">
        <f>SUM(P28:P29)</f>
        <v>253</v>
      </c>
      <c r="Q27" s="203">
        <f>SUM(Q28:Q29)</f>
        <v>241</v>
      </c>
      <c r="R27" s="203">
        <f>SUM(R28:R29)</f>
        <v>234</v>
      </c>
      <c r="S27" s="6">
        <v>432</v>
      </c>
      <c r="T27" s="6">
        <v>432</v>
      </c>
      <c r="U27" s="6">
        <v>432</v>
      </c>
      <c r="V27" s="6">
        <v>432</v>
      </c>
      <c r="W27" s="6"/>
      <c r="X27" s="6"/>
      <c r="Y27" s="6"/>
      <c r="Z27" s="6"/>
      <c r="AA27" s="13" t="s">
        <v>221</v>
      </c>
      <c r="AB27" s="13" t="s">
        <v>221</v>
      </c>
      <c r="AC27" s="5"/>
    </row>
    <row r="28" spans="1:36" ht="18" customHeight="1">
      <c r="A28" s="276"/>
      <c r="B28" s="230">
        <v>2</v>
      </c>
      <c r="C28" s="233" t="s">
        <v>319</v>
      </c>
      <c r="D28" s="234">
        <f>정리!P88</f>
        <v>116</v>
      </c>
      <c r="E28" s="234">
        <f t="shared" si="13"/>
        <v>111</v>
      </c>
      <c r="F28" s="234">
        <f t="shared" si="13"/>
        <v>105</v>
      </c>
      <c r="G28" s="234">
        <f t="shared" si="13"/>
        <v>100</v>
      </c>
      <c r="H28" s="234">
        <f t="shared" si="13"/>
        <v>97</v>
      </c>
      <c r="I28" s="235">
        <v>95</v>
      </c>
      <c r="J28" s="235">
        <v>95</v>
      </c>
      <c r="K28" s="235">
        <v>95</v>
      </c>
      <c r="L28" s="235">
        <v>95</v>
      </c>
      <c r="M28" s="235">
        <v>95</v>
      </c>
      <c r="N28" s="234">
        <f t="shared" ref="N28:R29" si="15">ROUND(D28*I28/100,0)</f>
        <v>110</v>
      </c>
      <c r="O28" s="234">
        <f t="shared" si="15"/>
        <v>105</v>
      </c>
      <c r="P28" s="234">
        <f t="shared" si="15"/>
        <v>100</v>
      </c>
      <c r="Q28" s="234">
        <f t="shared" si="15"/>
        <v>95</v>
      </c>
      <c r="R28" s="234">
        <f t="shared" si="15"/>
        <v>92</v>
      </c>
      <c r="S28" s="192"/>
      <c r="T28" s="192"/>
      <c r="U28" s="192"/>
      <c r="V28" s="192"/>
      <c r="W28" s="192"/>
      <c r="X28" s="192"/>
      <c r="Y28" s="192"/>
      <c r="Z28" s="192"/>
      <c r="AA28" s="194"/>
      <c r="AB28" s="194"/>
      <c r="AC28" s="193"/>
    </row>
    <row r="29" spans="1:36" ht="18" customHeight="1">
      <c r="A29" s="276"/>
      <c r="B29" s="230">
        <v>2</v>
      </c>
      <c r="C29" s="233" t="s">
        <v>320</v>
      </c>
      <c r="D29" s="234">
        <f>정리!P89</f>
        <v>178</v>
      </c>
      <c r="E29" s="234">
        <f t="shared" si="13"/>
        <v>171</v>
      </c>
      <c r="F29" s="234">
        <f t="shared" si="13"/>
        <v>161</v>
      </c>
      <c r="G29" s="234">
        <f t="shared" si="13"/>
        <v>154</v>
      </c>
      <c r="H29" s="234">
        <f t="shared" si="13"/>
        <v>149</v>
      </c>
      <c r="I29" s="235">
        <v>95</v>
      </c>
      <c r="J29" s="235">
        <v>95</v>
      </c>
      <c r="K29" s="235">
        <v>95</v>
      </c>
      <c r="L29" s="235">
        <v>95</v>
      </c>
      <c r="M29" s="235">
        <v>95</v>
      </c>
      <c r="N29" s="234">
        <f t="shared" si="15"/>
        <v>169</v>
      </c>
      <c r="O29" s="234">
        <f t="shared" si="15"/>
        <v>162</v>
      </c>
      <c r="P29" s="234">
        <f t="shared" si="15"/>
        <v>153</v>
      </c>
      <c r="Q29" s="234">
        <f t="shared" si="15"/>
        <v>146</v>
      </c>
      <c r="R29" s="234">
        <f t="shared" si="15"/>
        <v>142</v>
      </c>
      <c r="S29" s="192"/>
      <c r="T29" s="192"/>
      <c r="U29" s="192"/>
      <c r="V29" s="192"/>
      <c r="W29" s="192"/>
      <c r="X29" s="192"/>
      <c r="Y29" s="192"/>
      <c r="Z29" s="192"/>
      <c r="AA29" s="194"/>
      <c r="AB29" s="194"/>
      <c r="AC29" s="193"/>
    </row>
    <row r="30" spans="1:36" ht="18" customHeight="1">
      <c r="A30" s="276"/>
      <c r="B30" s="1">
        <v>1</v>
      </c>
      <c r="C30" s="8" t="s">
        <v>41</v>
      </c>
      <c r="D30" s="203">
        <f>SUM(D31:D32)</f>
        <v>156</v>
      </c>
      <c r="E30" s="203">
        <f>SUM(E31:E32)</f>
        <v>149</v>
      </c>
      <c r="F30" s="203">
        <f>SUM(F31:F32)</f>
        <v>141</v>
      </c>
      <c r="G30" s="203">
        <f>SUM(G31:G32)</f>
        <v>135</v>
      </c>
      <c r="H30" s="203">
        <f>SUM(H31:H32)</f>
        <v>130</v>
      </c>
      <c r="I30" s="204">
        <f>ROUND(N30/D30,2)</f>
        <v>0.85</v>
      </c>
      <c r="J30" s="204">
        <f>ROUND(O30/E30,2)</f>
        <v>0.85</v>
      </c>
      <c r="K30" s="204">
        <f>ROUND(P30/F30,2)</f>
        <v>0.85</v>
      </c>
      <c r="L30" s="204">
        <f>ROUND(Q30/G30,2)</f>
        <v>0.84</v>
      </c>
      <c r="M30" s="204">
        <f>ROUND(R30/H30,2)</f>
        <v>0.85</v>
      </c>
      <c r="N30" s="203">
        <f>SUM(N31:N32)</f>
        <v>133</v>
      </c>
      <c r="O30" s="203">
        <f>SUM(O31:O32)</f>
        <v>126</v>
      </c>
      <c r="P30" s="203">
        <f>SUM(P31:P32)</f>
        <v>120</v>
      </c>
      <c r="Q30" s="203">
        <f>SUM(Q31:Q32)</f>
        <v>114</v>
      </c>
      <c r="R30" s="203">
        <f>SUM(R31:R32)</f>
        <v>111</v>
      </c>
      <c r="S30" s="6">
        <v>432</v>
      </c>
      <c r="T30" s="6">
        <v>432</v>
      </c>
      <c r="U30" s="6">
        <v>432</v>
      </c>
      <c r="V30" s="6">
        <v>432</v>
      </c>
      <c r="W30" s="6"/>
      <c r="X30" s="6"/>
      <c r="Y30" s="6"/>
      <c r="Z30" s="6"/>
      <c r="AA30" s="13" t="s">
        <v>221</v>
      </c>
      <c r="AB30" s="13" t="s">
        <v>221</v>
      </c>
      <c r="AC30" s="5"/>
    </row>
    <row r="31" spans="1:36" ht="18" customHeight="1">
      <c r="A31" s="276"/>
      <c r="B31" s="230">
        <v>2</v>
      </c>
      <c r="C31" s="233" t="s">
        <v>321</v>
      </c>
      <c r="D31" s="234">
        <f>정리!P91</f>
        <v>67</v>
      </c>
      <c r="E31" s="234">
        <f t="shared" si="13"/>
        <v>64</v>
      </c>
      <c r="F31" s="234">
        <f t="shared" si="13"/>
        <v>61</v>
      </c>
      <c r="G31" s="234">
        <f t="shared" si="13"/>
        <v>58</v>
      </c>
      <c r="H31" s="234">
        <f t="shared" si="13"/>
        <v>56</v>
      </c>
      <c r="I31" s="235">
        <v>85</v>
      </c>
      <c r="J31" s="235">
        <v>85</v>
      </c>
      <c r="K31" s="235">
        <v>85</v>
      </c>
      <c r="L31" s="235">
        <v>85</v>
      </c>
      <c r="M31" s="235">
        <v>85</v>
      </c>
      <c r="N31" s="234">
        <f t="shared" ref="N31:R32" si="16">ROUND(D31*I31/100,0)</f>
        <v>57</v>
      </c>
      <c r="O31" s="234">
        <f t="shared" si="16"/>
        <v>54</v>
      </c>
      <c r="P31" s="234">
        <f t="shared" si="16"/>
        <v>52</v>
      </c>
      <c r="Q31" s="234">
        <f t="shared" si="16"/>
        <v>49</v>
      </c>
      <c r="R31" s="234">
        <f t="shared" si="16"/>
        <v>48</v>
      </c>
      <c r="S31" s="192"/>
      <c r="T31" s="192"/>
      <c r="U31" s="192"/>
      <c r="V31" s="192"/>
      <c r="W31" s="192"/>
      <c r="X31" s="192"/>
      <c r="Y31" s="192"/>
      <c r="Z31" s="192"/>
      <c r="AA31" s="194"/>
      <c r="AB31" s="194"/>
      <c r="AC31" s="193"/>
    </row>
    <row r="32" spans="1:36" ht="18" customHeight="1">
      <c r="A32" s="276"/>
      <c r="B32" s="230">
        <v>2</v>
      </c>
      <c r="C32" s="233" t="s">
        <v>322</v>
      </c>
      <c r="D32" s="234">
        <f>정리!P92</f>
        <v>89</v>
      </c>
      <c r="E32" s="234">
        <f t="shared" si="13"/>
        <v>85</v>
      </c>
      <c r="F32" s="234">
        <f t="shared" si="13"/>
        <v>80</v>
      </c>
      <c r="G32" s="234">
        <f t="shared" si="13"/>
        <v>77</v>
      </c>
      <c r="H32" s="234">
        <f t="shared" si="13"/>
        <v>74</v>
      </c>
      <c r="I32" s="235">
        <v>85</v>
      </c>
      <c r="J32" s="235">
        <v>85</v>
      </c>
      <c r="K32" s="235">
        <v>85</v>
      </c>
      <c r="L32" s="235">
        <v>85</v>
      </c>
      <c r="M32" s="235">
        <v>85</v>
      </c>
      <c r="N32" s="234">
        <f t="shared" si="16"/>
        <v>76</v>
      </c>
      <c r="O32" s="234">
        <f t="shared" si="16"/>
        <v>72</v>
      </c>
      <c r="P32" s="234">
        <f t="shared" si="16"/>
        <v>68</v>
      </c>
      <c r="Q32" s="234">
        <f t="shared" si="16"/>
        <v>65</v>
      </c>
      <c r="R32" s="234">
        <f t="shared" si="16"/>
        <v>63</v>
      </c>
      <c r="S32" s="192"/>
      <c r="T32" s="192"/>
      <c r="U32" s="192"/>
      <c r="V32" s="192"/>
      <c r="W32" s="192"/>
      <c r="X32" s="192"/>
      <c r="Y32" s="192"/>
      <c r="Z32" s="192"/>
      <c r="AA32" s="194"/>
      <c r="AB32" s="194"/>
      <c r="AC32" s="193"/>
    </row>
    <row r="33" spans="1:36" ht="18" customHeight="1">
      <c r="A33" s="276"/>
      <c r="B33" s="1">
        <v>1</v>
      </c>
      <c r="C33" s="8" t="s">
        <v>42</v>
      </c>
      <c r="D33" s="203">
        <f>SUM(D34:D37)</f>
        <v>317</v>
      </c>
      <c r="E33" s="203">
        <f>SUM(E34:E37)</f>
        <v>304</v>
      </c>
      <c r="F33" s="203">
        <f>SUM(F34:F37)</f>
        <v>286</v>
      </c>
      <c r="G33" s="203">
        <f>SUM(G34:G37)</f>
        <v>273</v>
      </c>
      <c r="H33" s="203">
        <f>SUM(H34:H37)</f>
        <v>265</v>
      </c>
      <c r="I33" s="204">
        <f>ROUND(N33/D33,2)</f>
        <v>0.65</v>
      </c>
      <c r="J33" s="204">
        <f>ROUND(O33/E33,2)</f>
        <v>0.72</v>
      </c>
      <c r="K33" s="204">
        <f>ROUND(P33/F33,2)</f>
        <v>0.72</v>
      </c>
      <c r="L33" s="204">
        <f>ROUND(Q33/G33,2)</f>
        <v>0.73</v>
      </c>
      <c r="M33" s="204">
        <f>ROUND(R33/H33,2)</f>
        <v>0.72</v>
      </c>
      <c r="N33" s="203">
        <f>SUM(N34:N37)</f>
        <v>206</v>
      </c>
      <c r="O33" s="203">
        <f>SUM(O34:O37)</f>
        <v>219</v>
      </c>
      <c r="P33" s="203">
        <f>SUM(P34:P37)</f>
        <v>205</v>
      </c>
      <c r="Q33" s="203">
        <f>SUM(Q34:Q37)</f>
        <v>198</v>
      </c>
      <c r="R33" s="203">
        <f>SUM(R34:R37)</f>
        <v>192</v>
      </c>
      <c r="S33" s="6">
        <v>432</v>
      </c>
      <c r="T33" s="6">
        <v>432</v>
      </c>
      <c r="U33" s="6">
        <v>432</v>
      </c>
      <c r="V33" s="6">
        <v>432</v>
      </c>
      <c r="W33" s="6"/>
      <c r="X33" s="6"/>
      <c r="Y33" s="6"/>
      <c r="Z33" s="6"/>
      <c r="AA33" s="13" t="s">
        <v>221</v>
      </c>
      <c r="AB33" s="13" t="s">
        <v>221</v>
      </c>
      <c r="AC33" s="5"/>
    </row>
    <row r="34" spans="1:36" ht="18" customHeight="1">
      <c r="A34" s="276"/>
      <c r="B34" s="230">
        <v>2</v>
      </c>
      <c r="C34" s="233" t="s">
        <v>323</v>
      </c>
      <c r="D34" s="234">
        <f>정리!P94</f>
        <v>27</v>
      </c>
      <c r="E34" s="234">
        <f t="shared" si="13"/>
        <v>26</v>
      </c>
      <c r="F34" s="234">
        <f t="shared" si="13"/>
        <v>24</v>
      </c>
      <c r="G34" s="234">
        <f t="shared" si="13"/>
        <v>23</v>
      </c>
      <c r="H34" s="234">
        <f t="shared" si="13"/>
        <v>23</v>
      </c>
      <c r="I34" s="248">
        <v>0</v>
      </c>
      <c r="J34" s="235">
        <v>85</v>
      </c>
      <c r="K34" s="235">
        <v>85</v>
      </c>
      <c r="L34" s="235">
        <v>85</v>
      </c>
      <c r="M34" s="235">
        <v>85</v>
      </c>
      <c r="N34" s="234">
        <f t="shared" ref="N34:P36" si="17">ROUND(D34*I34/100,0)</f>
        <v>0</v>
      </c>
      <c r="O34" s="234">
        <f t="shared" si="17"/>
        <v>22</v>
      </c>
      <c r="P34" s="234">
        <f t="shared" si="17"/>
        <v>20</v>
      </c>
      <c r="Q34" s="234">
        <f t="shared" ref="Q34:R37" si="18">ROUND(G34*L34/100,0)</f>
        <v>20</v>
      </c>
      <c r="R34" s="234">
        <f t="shared" si="18"/>
        <v>20</v>
      </c>
      <c r="S34" s="192"/>
      <c r="T34" s="192"/>
      <c r="U34" s="192"/>
      <c r="V34" s="192"/>
      <c r="W34" s="192"/>
      <c r="X34" s="192"/>
      <c r="Y34" s="192"/>
      <c r="Z34" s="192"/>
      <c r="AA34" s="194"/>
      <c r="AB34" s="194"/>
      <c r="AC34" s="193"/>
      <c r="AD34" s="2" t="s">
        <v>568</v>
      </c>
      <c r="AE34" s="2" t="s">
        <v>579</v>
      </c>
      <c r="AI34" s="2" t="s">
        <v>678</v>
      </c>
      <c r="AJ34" s="2" t="s">
        <v>661</v>
      </c>
    </row>
    <row r="35" spans="1:36" ht="18" customHeight="1">
      <c r="A35" s="276"/>
      <c r="B35" s="230">
        <v>2</v>
      </c>
      <c r="C35" s="233" t="s">
        <v>324</v>
      </c>
      <c r="D35" s="234">
        <f>정리!P95</f>
        <v>117</v>
      </c>
      <c r="E35" s="234">
        <f t="shared" si="13"/>
        <v>112</v>
      </c>
      <c r="F35" s="234">
        <f t="shared" si="13"/>
        <v>106</v>
      </c>
      <c r="G35" s="234">
        <f t="shared" si="13"/>
        <v>101</v>
      </c>
      <c r="H35" s="234">
        <f t="shared" si="13"/>
        <v>98</v>
      </c>
      <c r="I35" s="236">
        <v>50</v>
      </c>
      <c r="J35" s="236">
        <v>50</v>
      </c>
      <c r="K35" s="236">
        <v>50</v>
      </c>
      <c r="L35" s="236">
        <v>50</v>
      </c>
      <c r="M35" s="236">
        <v>50</v>
      </c>
      <c r="N35" s="234">
        <f t="shared" si="17"/>
        <v>59</v>
      </c>
      <c r="O35" s="234">
        <f t="shared" si="17"/>
        <v>56</v>
      </c>
      <c r="P35" s="234">
        <f t="shared" si="17"/>
        <v>53</v>
      </c>
      <c r="Q35" s="234">
        <f t="shared" si="18"/>
        <v>51</v>
      </c>
      <c r="R35" s="234">
        <f t="shared" si="18"/>
        <v>49</v>
      </c>
      <c r="S35" s="192"/>
      <c r="T35" s="192"/>
      <c r="U35" s="192"/>
      <c r="V35" s="192"/>
      <c r="W35" s="192"/>
      <c r="X35" s="192"/>
      <c r="Y35" s="192"/>
      <c r="Z35" s="192"/>
      <c r="AA35" s="194"/>
      <c r="AB35" s="194"/>
      <c r="AC35" s="193"/>
      <c r="AD35" s="2" t="s">
        <v>567</v>
      </c>
      <c r="AE35" s="2" t="s">
        <v>580</v>
      </c>
      <c r="AJ35" s="2" t="s">
        <v>659</v>
      </c>
    </row>
    <row r="36" spans="1:36" ht="18" customHeight="1">
      <c r="A36" s="276"/>
      <c r="B36" s="230">
        <v>2</v>
      </c>
      <c r="C36" s="233" t="s">
        <v>325</v>
      </c>
      <c r="D36" s="234">
        <f>정리!P96</f>
        <v>42</v>
      </c>
      <c r="E36" s="234">
        <f t="shared" si="13"/>
        <v>40</v>
      </c>
      <c r="F36" s="234">
        <f t="shared" si="13"/>
        <v>38</v>
      </c>
      <c r="G36" s="234">
        <f t="shared" si="13"/>
        <v>36</v>
      </c>
      <c r="H36" s="234">
        <f t="shared" si="13"/>
        <v>35</v>
      </c>
      <c r="I36" s="235">
        <v>85</v>
      </c>
      <c r="J36" s="235">
        <v>85</v>
      </c>
      <c r="K36" s="235">
        <v>85</v>
      </c>
      <c r="L36" s="235">
        <v>85</v>
      </c>
      <c r="M36" s="235">
        <v>85</v>
      </c>
      <c r="N36" s="234">
        <f t="shared" si="17"/>
        <v>36</v>
      </c>
      <c r="O36" s="234">
        <f t="shared" si="17"/>
        <v>34</v>
      </c>
      <c r="P36" s="234">
        <f t="shared" si="17"/>
        <v>32</v>
      </c>
      <c r="Q36" s="234">
        <f t="shared" si="18"/>
        <v>31</v>
      </c>
      <c r="R36" s="234">
        <f t="shared" si="18"/>
        <v>30</v>
      </c>
      <c r="S36" s="192"/>
      <c r="T36" s="192"/>
      <c r="U36" s="192"/>
      <c r="V36" s="192"/>
      <c r="W36" s="192"/>
      <c r="X36" s="192"/>
      <c r="Y36" s="192"/>
      <c r="Z36" s="192"/>
      <c r="AA36" s="194"/>
      <c r="AB36" s="194"/>
      <c r="AC36" s="193"/>
    </row>
    <row r="37" spans="1:36" ht="18" customHeight="1">
      <c r="A37" s="276"/>
      <c r="B37" s="230">
        <v>2</v>
      </c>
      <c r="C37" s="233" t="s">
        <v>326</v>
      </c>
      <c r="D37" s="234">
        <f>정리!P97</f>
        <v>131</v>
      </c>
      <c r="E37" s="234">
        <f t="shared" si="13"/>
        <v>126</v>
      </c>
      <c r="F37" s="234">
        <f t="shared" si="13"/>
        <v>118</v>
      </c>
      <c r="G37" s="234">
        <f t="shared" si="13"/>
        <v>113</v>
      </c>
      <c r="H37" s="234">
        <f t="shared" si="13"/>
        <v>109</v>
      </c>
      <c r="I37" s="235">
        <v>85</v>
      </c>
      <c r="J37" s="235">
        <v>85</v>
      </c>
      <c r="K37" s="235">
        <v>85</v>
      </c>
      <c r="L37" s="235">
        <v>85</v>
      </c>
      <c r="M37" s="235">
        <v>85</v>
      </c>
      <c r="N37" s="234">
        <f>ROUNDDOWN(D37*I37/100,0)</f>
        <v>111</v>
      </c>
      <c r="O37" s="234">
        <f>ROUND(E37*J37/100,0)</f>
        <v>107</v>
      </c>
      <c r="P37" s="234">
        <f>ROUND(F37*K37/100,0)</f>
        <v>100</v>
      </c>
      <c r="Q37" s="234">
        <f t="shared" si="18"/>
        <v>96</v>
      </c>
      <c r="R37" s="234">
        <f t="shared" si="18"/>
        <v>93</v>
      </c>
      <c r="S37" s="192"/>
      <c r="T37" s="192"/>
      <c r="U37" s="192"/>
      <c r="V37" s="192"/>
      <c r="W37" s="192"/>
      <c r="X37" s="192"/>
      <c r="Y37" s="192"/>
      <c r="Z37" s="192"/>
      <c r="AA37" s="194"/>
      <c r="AB37" s="194"/>
      <c r="AC37" s="193"/>
    </row>
    <row r="38" spans="1:36" ht="18" customHeight="1">
      <c r="A38" s="276"/>
      <c r="B38" s="1">
        <v>1</v>
      </c>
      <c r="C38" s="8" t="s">
        <v>43</v>
      </c>
      <c r="D38" s="203">
        <f>SUM(D39:D40)</f>
        <v>525</v>
      </c>
      <c r="E38" s="203">
        <f>SUM(E39:E40)</f>
        <v>504</v>
      </c>
      <c r="F38" s="203">
        <f>SUM(F39:F40)</f>
        <v>475</v>
      </c>
      <c r="G38" s="203">
        <f>SUM(G39:G40)</f>
        <v>453</v>
      </c>
      <c r="H38" s="203">
        <f>SUM(H39:H40)</f>
        <v>438</v>
      </c>
      <c r="I38" s="204">
        <f>ROUND(N38/D38,2)</f>
        <v>0.85</v>
      </c>
      <c r="J38" s="204">
        <f>ROUND(O38/E38,2)</f>
        <v>0.85</v>
      </c>
      <c r="K38" s="204">
        <f>ROUND(P38/F38,2)</f>
        <v>0.85</v>
      </c>
      <c r="L38" s="204">
        <f>ROUND(Q38/G38,2)</f>
        <v>0.85</v>
      </c>
      <c r="M38" s="204">
        <f>ROUND(R38/H38,2)</f>
        <v>0.85</v>
      </c>
      <c r="N38" s="203">
        <f>SUM(N39:N40)</f>
        <v>446</v>
      </c>
      <c r="O38" s="203">
        <f>SUM(O39:O40)</f>
        <v>429</v>
      </c>
      <c r="P38" s="203">
        <f>SUM(P39:P40)</f>
        <v>404</v>
      </c>
      <c r="Q38" s="203">
        <f>SUM(Q39:Q40)</f>
        <v>385</v>
      </c>
      <c r="R38" s="203">
        <f>SUM(R39:R40)</f>
        <v>373</v>
      </c>
      <c r="S38" s="6">
        <v>432</v>
      </c>
      <c r="T38" s="6">
        <v>432</v>
      </c>
      <c r="U38" s="6">
        <v>432</v>
      </c>
      <c r="V38" s="6">
        <v>432</v>
      </c>
      <c r="W38" s="6"/>
      <c r="X38" s="6"/>
      <c r="Y38" s="6"/>
      <c r="Z38" s="6"/>
      <c r="AA38" s="13" t="s">
        <v>221</v>
      </c>
      <c r="AB38" s="13" t="s">
        <v>221</v>
      </c>
      <c r="AC38" s="5"/>
    </row>
    <row r="39" spans="1:36" ht="18" customHeight="1">
      <c r="A39" s="276"/>
      <c r="B39" s="230">
        <v>2</v>
      </c>
      <c r="C39" s="233" t="s">
        <v>327</v>
      </c>
      <c r="D39" s="234">
        <f>정리!P99</f>
        <v>177</v>
      </c>
      <c r="E39" s="234">
        <f t="shared" si="13"/>
        <v>170</v>
      </c>
      <c r="F39" s="234">
        <f t="shared" si="13"/>
        <v>160</v>
      </c>
      <c r="G39" s="234">
        <f t="shared" si="13"/>
        <v>153</v>
      </c>
      <c r="H39" s="234">
        <f t="shared" si="13"/>
        <v>148</v>
      </c>
      <c r="I39" s="235">
        <v>85</v>
      </c>
      <c r="J39" s="235">
        <v>85</v>
      </c>
      <c r="K39" s="235">
        <v>85</v>
      </c>
      <c r="L39" s="235">
        <v>85</v>
      </c>
      <c r="M39" s="235">
        <v>85</v>
      </c>
      <c r="N39" s="234">
        <f t="shared" ref="N39:R40" si="19">ROUND(D39*I39/100,0)</f>
        <v>150</v>
      </c>
      <c r="O39" s="234">
        <f t="shared" si="19"/>
        <v>145</v>
      </c>
      <c r="P39" s="234">
        <f t="shared" si="19"/>
        <v>136</v>
      </c>
      <c r="Q39" s="234">
        <f t="shared" si="19"/>
        <v>130</v>
      </c>
      <c r="R39" s="234">
        <f t="shared" si="19"/>
        <v>126</v>
      </c>
      <c r="S39" s="192"/>
      <c r="T39" s="192"/>
      <c r="U39" s="192"/>
      <c r="V39" s="192"/>
      <c r="W39" s="192"/>
      <c r="X39" s="192"/>
      <c r="Y39" s="192"/>
      <c r="Z39" s="192"/>
      <c r="AA39" s="194"/>
      <c r="AB39" s="194"/>
      <c r="AC39" s="193"/>
    </row>
    <row r="40" spans="1:36" ht="18" customHeight="1">
      <c r="A40" s="276"/>
      <c r="B40" s="230">
        <v>2</v>
      </c>
      <c r="C40" s="233" t="s">
        <v>328</v>
      </c>
      <c r="D40" s="234">
        <f>정리!P100</f>
        <v>348</v>
      </c>
      <c r="E40" s="234">
        <f t="shared" si="13"/>
        <v>334</v>
      </c>
      <c r="F40" s="234">
        <f t="shared" si="13"/>
        <v>315</v>
      </c>
      <c r="G40" s="234">
        <f t="shared" si="13"/>
        <v>300</v>
      </c>
      <c r="H40" s="234">
        <f t="shared" si="13"/>
        <v>290</v>
      </c>
      <c r="I40" s="235">
        <v>85</v>
      </c>
      <c r="J40" s="235">
        <v>85</v>
      </c>
      <c r="K40" s="235">
        <v>85</v>
      </c>
      <c r="L40" s="235">
        <v>85</v>
      </c>
      <c r="M40" s="235">
        <v>85</v>
      </c>
      <c r="N40" s="234">
        <f t="shared" si="19"/>
        <v>296</v>
      </c>
      <c r="O40" s="234">
        <f t="shared" si="19"/>
        <v>284</v>
      </c>
      <c r="P40" s="234">
        <f t="shared" si="19"/>
        <v>268</v>
      </c>
      <c r="Q40" s="234">
        <f t="shared" si="19"/>
        <v>255</v>
      </c>
      <c r="R40" s="234">
        <f t="shared" si="19"/>
        <v>247</v>
      </c>
      <c r="S40" s="192"/>
      <c r="T40" s="192"/>
      <c r="U40" s="192"/>
      <c r="V40" s="192"/>
      <c r="W40" s="192"/>
      <c r="X40" s="192"/>
      <c r="Y40" s="192"/>
      <c r="Z40" s="192"/>
      <c r="AA40" s="194"/>
      <c r="AB40" s="194"/>
      <c r="AC40" s="193"/>
    </row>
    <row r="41" spans="1:36" ht="18" customHeight="1">
      <c r="A41" s="276"/>
      <c r="B41" s="1">
        <v>1</v>
      </c>
      <c r="C41" s="8" t="s">
        <v>44</v>
      </c>
      <c r="D41" s="203">
        <f>SUM(D42:D49)</f>
        <v>657</v>
      </c>
      <c r="E41" s="203">
        <f>SUM(E42:E49)</f>
        <v>630</v>
      </c>
      <c r="F41" s="203">
        <f>SUM(F42:F49)</f>
        <v>593</v>
      </c>
      <c r="G41" s="203">
        <f>SUM(G42:G49)</f>
        <v>567</v>
      </c>
      <c r="H41" s="203">
        <f>SUM(H42:H49)</f>
        <v>548</v>
      </c>
      <c r="I41" s="204">
        <f>ROUND(N41/D41,2)</f>
        <v>0.9</v>
      </c>
      <c r="J41" s="204">
        <f>ROUND(O41/E41,2)</f>
        <v>0.9</v>
      </c>
      <c r="K41" s="204">
        <f>ROUND(P41/F41,2)</f>
        <v>0.9</v>
      </c>
      <c r="L41" s="204">
        <f>ROUND(Q41/G41,2)</f>
        <v>0.9</v>
      </c>
      <c r="M41" s="204">
        <f>ROUND(R41/H41,2)</f>
        <v>0.9</v>
      </c>
      <c r="N41" s="203">
        <f>SUM(N42:N49)</f>
        <v>591</v>
      </c>
      <c r="O41" s="203">
        <f>SUM(O42:O49)</f>
        <v>567</v>
      </c>
      <c r="P41" s="203">
        <f>SUM(P42:P49)</f>
        <v>532</v>
      </c>
      <c r="Q41" s="203">
        <f>SUM(Q42:Q49)</f>
        <v>511</v>
      </c>
      <c r="R41" s="203">
        <f>SUM(R42:R49)</f>
        <v>494</v>
      </c>
      <c r="S41" s="6">
        <v>432</v>
      </c>
      <c r="T41" s="6">
        <v>432</v>
      </c>
      <c r="U41" s="6">
        <v>432</v>
      </c>
      <c r="V41" s="6">
        <v>432</v>
      </c>
      <c r="W41" s="6"/>
      <c r="X41" s="6"/>
      <c r="Y41" s="6"/>
      <c r="Z41" s="6"/>
      <c r="AA41" s="13" t="s">
        <v>221</v>
      </c>
      <c r="AB41" s="13" t="s">
        <v>221</v>
      </c>
      <c r="AC41" s="5"/>
    </row>
    <row r="42" spans="1:36" ht="18" customHeight="1">
      <c r="A42" s="276"/>
      <c r="B42" s="230">
        <v>2</v>
      </c>
      <c r="C42" s="233" t="s">
        <v>303</v>
      </c>
      <c r="D42" s="234">
        <f>정리!P102</f>
        <v>152</v>
      </c>
      <c r="E42" s="234">
        <f t="shared" si="13"/>
        <v>146</v>
      </c>
      <c r="F42" s="234">
        <f t="shared" si="13"/>
        <v>137</v>
      </c>
      <c r="G42" s="234">
        <f t="shared" si="13"/>
        <v>131</v>
      </c>
      <c r="H42" s="234">
        <f t="shared" si="13"/>
        <v>127</v>
      </c>
      <c r="I42" s="235">
        <v>90</v>
      </c>
      <c r="J42" s="235">
        <v>90</v>
      </c>
      <c r="K42" s="235">
        <v>90</v>
      </c>
      <c r="L42" s="235">
        <v>90</v>
      </c>
      <c r="M42" s="235">
        <v>90</v>
      </c>
      <c r="N42" s="234">
        <f t="shared" ref="N42:P49" si="20">ROUND(D42*I42/100,0)</f>
        <v>137</v>
      </c>
      <c r="O42" s="234">
        <f t="shared" si="20"/>
        <v>131</v>
      </c>
      <c r="P42" s="234">
        <f t="shared" si="20"/>
        <v>123</v>
      </c>
      <c r="Q42" s="234">
        <f t="shared" ref="Q42:Q49" si="21">ROUND(G42*L42/100,0)</f>
        <v>118</v>
      </c>
      <c r="R42" s="234">
        <f t="shared" ref="R42:R49" si="22">ROUND(H42*M42/100,0)</f>
        <v>114</v>
      </c>
      <c r="S42" s="192"/>
      <c r="T42" s="192"/>
      <c r="U42" s="192"/>
      <c r="V42" s="192"/>
      <c r="W42" s="192"/>
      <c r="X42" s="192"/>
      <c r="Y42" s="192"/>
      <c r="Z42" s="192"/>
      <c r="AA42" s="194"/>
      <c r="AB42" s="194"/>
      <c r="AC42" s="193"/>
    </row>
    <row r="43" spans="1:36" ht="18" customHeight="1">
      <c r="A43" s="276"/>
      <c r="B43" s="230">
        <v>2</v>
      </c>
      <c r="C43" s="233" t="s">
        <v>304</v>
      </c>
      <c r="D43" s="234">
        <f>정리!P103</f>
        <v>162</v>
      </c>
      <c r="E43" s="234">
        <f t="shared" si="13"/>
        <v>155</v>
      </c>
      <c r="F43" s="234">
        <f t="shared" si="13"/>
        <v>146</v>
      </c>
      <c r="G43" s="234">
        <f t="shared" si="13"/>
        <v>140</v>
      </c>
      <c r="H43" s="234">
        <f t="shared" si="13"/>
        <v>135</v>
      </c>
      <c r="I43" s="235">
        <v>90</v>
      </c>
      <c r="J43" s="235">
        <v>90</v>
      </c>
      <c r="K43" s="235">
        <v>90</v>
      </c>
      <c r="L43" s="235">
        <v>90</v>
      </c>
      <c r="M43" s="235">
        <v>90</v>
      </c>
      <c r="N43" s="234">
        <f t="shared" si="20"/>
        <v>146</v>
      </c>
      <c r="O43" s="234">
        <f t="shared" si="20"/>
        <v>140</v>
      </c>
      <c r="P43" s="234">
        <f t="shared" si="20"/>
        <v>131</v>
      </c>
      <c r="Q43" s="234">
        <f t="shared" si="21"/>
        <v>126</v>
      </c>
      <c r="R43" s="234">
        <f t="shared" si="22"/>
        <v>122</v>
      </c>
      <c r="S43" s="192"/>
      <c r="T43" s="192"/>
      <c r="U43" s="192"/>
      <c r="V43" s="192"/>
      <c r="W43" s="192"/>
      <c r="X43" s="192"/>
      <c r="Y43" s="192"/>
      <c r="Z43" s="192"/>
      <c r="AA43" s="194"/>
      <c r="AB43" s="194"/>
      <c r="AC43" s="193"/>
    </row>
    <row r="44" spans="1:36" ht="18" customHeight="1">
      <c r="A44" s="276"/>
      <c r="B44" s="230">
        <v>2</v>
      </c>
      <c r="C44" s="233" t="s">
        <v>305</v>
      </c>
      <c r="D44" s="234">
        <f>정리!P104</f>
        <v>97</v>
      </c>
      <c r="E44" s="234">
        <f t="shared" si="13"/>
        <v>93</v>
      </c>
      <c r="F44" s="234">
        <f t="shared" si="13"/>
        <v>88</v>
      </c>
      <c r="G44" s="234">
        <f t="shared" si="13"/>
        <v>84</v>
      </c>
      <c r="H44" s="234">
        <f t="shared" si="13"/>
        <v>81</v>
      </c>
      <c r="I44" s="235">
        <v>90</v>
      </c>
      <c r="J44" s="235">
        <v>90</v>
      </c>
      <c r="K44" s="235">
        <v>90</v>
      </c>
      <c r="L44" s="235">
        <v>90</v>
      </c>
      <c r="M44" s="235">
        <v>90</v>
      </c>
      <c r="N44" s="234">
        <f t="shared" si="20"/>
        <v>87</v>
      </c>
      <c r="O44" s="234">
        <f t="shared" si="20"/>
        <v>84</v>
      </c>
      <c r="P44" s="234">
        <f t="shared" si="20"/>
        <v>79</v>
      </c>
      <c r="Q44" s="234">
        <f t="shared" si="21"/>
        <v>76</v>
      </c>
      <c r="R44" s="234">
        <f t="shared" si="22"/>
        <v>73</v>
      </c>
      <c r="S44" s="192"/>
      <c r="T44" s="192"/>
      <c r="U44" s="192"/>
      <c r="V44" s="192"/>
      <c r="W44" s="192"/>
      <c r="X44" s="192"/>
      <c r="Y44" s="192"/>
      <c r="Z44" s="192"/>
      <c r="AA44" s="194"/>
      <c r="AB44" s="194"/>
      <c r="AC44" s="193"/>
    </row>
    <row r="45" spans="1:36" ht="18" customHeight="1">
      <c r="A45" s="276"/>
      <c r="B45" s="230">
        <v>2</v>
      </c>
      <c r="C45" s="233" t="s">
        <v>329</v>
      </c>
      <c r="D45" s="234">
        <f>정리!P105</f>
        <v>62</v>
      </c>
      <c r="E45" s="234">
        <f t="shared" ref="E45:H53" si="23">ROUND(($D45/$D$59)*E$73,0)</f>
        <v>59</v>
      </c>
      <c r="F45" s="234">
        <f t="shared" si="23"/>
        <v>56</v>
      </c>
      <c r="G45" s="234">
        <f t="shared" si="23"/>
        <v>53</v>
      </c>
      <c r="H45" s="234">
        <f t="shared" si="23"/>
        <v>52</v>
      </c>
      <c r="I45" s="235">
        <v>90</v>
      </c>
      <c r="J45" s="235">
        <v>90</v>
      </c>
      <c r="K45" s="235">
        <v>90</v>
      </c>
      <c r="L45" s="235">
        <v>90</v>
      </c>
      <c r="M45" s="235">
        <v>90</v>
      </c>
      <c r="N45" s="234">
        <f t="shared" si="20"/>
        <v>56</v>
      </c>
      <c r="O45" s="234">
        <f t="shared" si="20"/>
        <v>53</v>
      </c>
      <c r="P45" s="234">
        <f t="shared" si="20"/>
        <v>50</v>
      </c>
      <c r="Q45" s="234">
        <f t="shared" si="21"/>
        <v>48</v>
      </c>
      <c r="R45" s="234">
        <f t="shared" si="22"/>
        <v>47</v>
      </c>
      <c r="S45" s="192"/>
      <c r="T45" s="192"/>
      <c r="U45" s="192"/>
      <c r="V45" s="192"/>
      <c r="W45" s="192"/>
      <c r="X45" s="192"/>
      <c r="Y45" s="192"/>
      <c r="Z45" s="192"/>
      <c r="AA45" s="194"/>
      <c r="AB45" s="194"/>
      <c r="AC45" s="193"/>
    </row>
    <row r="46" spans="1:36" ht="18" customHeight="1">
      <c r="A46" s="276"/>
      <c r="B46" s="230">
        <v>2</v>
      </c>
      <c r="C46" s="233" t="s">
        <v>330</v>
      </c>
      <c r="D46" s="234">
        <f>정리!P106</f>
        <v>76</v>
      </c>
      <c r="E46" s="234">
        <f t="shared" si="23"/>
        <v>73</v>
      </c>
      <c r="F46" s="234">
        <f t="shared" si="23"/>
        <v>69</v>
      </c>
      <c r="G46" s="234">
        <f t="shared" si="23"/>
        <v>66</v>
      </c>
      <c r="H46" s="234">
        <f t="shared" si="23"/>
        <v>63</v>
      </c>
      <c r="I46" s="235">
        <v>90</v>
      </c>
      <c r="J46" s="235">
        <v>90</v>
      </c>
      <c r="K46" s="235">
        <v>90</v>
      </c>
      <c r="L46" s="235">
        <v>90</v>
      </c>
      <c r="M46" s="235">
        <v>90</v>
      </c>
      <c r="N46" s="234">
        <f t="shared" si="20"/>
        <v>68</v>
      </c>
      <c r="O46" s="234">
        <f t="shared" si="20"/>
        <v>66</v>
      </c>
      <c r="P46" s="234">
        <f t="shared" si="20"/>
        <v>62</v>
      </c>
      <c r="Q46" s="234">
        <f t="shared" si="21"/>
        <v>59</v>
      </c>
      <c r="R46" s="234">
        <f t="shared" si="22"/>
        <v>57</v>
      </c>
      <c r="S46" s="192"/>
      <c r="T46" s="192"/>
      <c r="U46" s="192"/>
      <c r="V46" s="192"/>
      <c r="W46" s="192"/>
      <c r="X46" s="192"/>
      <c r="Y46" s="192"/>
      <c r="Z46" s="192"/>
      <c r="AA46" s="194"/>
      <c r="AB46" s="194"/>
      <c r="AC46" s="193"/>
    </row>
    <row r="47" spans="1:36" ht="18" customHeight="1">
      <c r="A47" s="276"/>
      <c r="B47" s="230">
        <v>2</v>
      </c>
      <c r="C47" s="233" t="s">
        <v>331</v>
      </c>
      <c r="D47" s="234">
        <f>정리!P107</f>
        <v>59</v>
      </c>
      <c r="E47" s="234">
        <f t="shared" si="23"/>
        <v>57</v>
      </c>
      <c r="F47" s="234">
        <f t="shared" si="23"/>
        <v>53</v>
      </c>
      <c r="G47" s="234">
        <f t="shared" si="23"/>
        <v>51</v>
      </c>
      <c r="H47" s="234">
        <f t="shared" si="23"/>
        <v>49</v>
      </c>
      <c r="I47" s="235">
        <v>90</v>
      </c>
      <c r="J47" s="235">
        <v>90</v>
      </c>
      <c r="K47" s="235">
        <v>90</v>
      </c>
      <c r="L47" s="235">
        <v>90</v>
      </c>
      <c r="M47" s="235">
        <v>90</v>
      </c>
      <c r="N47" s="234">
        <f t="shared" si="20"/>
        <v>53</v>
      </c>
      <c r="O47" s="234">
        <f t="shared" si="20"/>
        <v>51</v>
      </c>
      <c r="P47" s="234">
        <f t="shared" si="20"/>
        <v>48</v>
      </c>
      <c r="Q47" s="234">
        <f t="shared" si="21"/>
        <v>46</v>
      </c>
      <c r="R47" s="234">
        <f t="shared" si="22"/>
        <v>44</v>
      </c>
      <c r="S47" s="192"/>
      <c r="T47" s="192"/>
      <c r="U47" s="192"/>
      <c r="V47" s="192"/>
      <c r="W47" s="192"/>
      <c r="X47" s="192"/>
      <c r="Y47" s="192"/>
      <c r="Z47" s="192"/>
      <c r="AA47" s="194"/>
      <c r="AB47" s="194"/>
      <c r="AC47" s="193"/>
    </row>
    <row r="48" spans="1:36" ht="18" customHeight="1">
      <c r="A48" s="276"/>
      <c r="B48" s="230">
        <v>2</v>
      </c>
      <c r="C48" s="233" t="s">
        <v>332</v>
      </c>
      <c r="D48" s="234">
        <f>정리!P108</f>
        <v>29</v>
      </c>
      <c r="E48" s="234">
        <f t="shared" si="23"/>
        <v>28</v>
      </c>
      <c r="F48" s="234">
        <f t="shared" si="23"/>
        <v>26</v>
      </c>
      <c r="G48" s="234">
        <f t="shared" si="23"/>
        <v>25</v>
      </c>
      <c r="H48" s="234">
        <f t="shared" si="23"/>
        <v>24</v>
      </c>
      <c r="I48" s="235">
        <v>90</v>
      </c>
      <c r="J48" s="235">
        <v>90</v>
      </c>
      <c r="K48" s="235">
        <v>90</v>
      </c>
      <c r="L48" s="235">
        <v>90</v>
      </c>
      <c r="M48" s="235">
        <v>90</v>
      </c>
      <c r="N48" s="234">
        <f t="shared" si="20"/>
        <v>26</v>
      </c>
      <c r="O48" s="234">
        <f t="shared" si="20"/>
        <v>25</v>
      </c>
      <c r="P48" s="234">
        <f t="shared" si="20"/>
        <v>23</v>
      </c>
      <c r="Q48" s="234">
        <f t="shared" si="21"/>
        <v>23</v>
      </c>
      <c r="R48" s="234">
        <f t="shared" si="22"/>
        <v>22</v>
      </c>
      <c r="S48" s="192"/>
      <c r="T48" s="192"/>
      <c r="U48" s="192"/>
      <c r="V48" s="192"/>
      <c r="W48" s="192"/>
      <c r="X48" s="192"/>
      <c r="Y48" s="192"/>
      <c r="Z48" s="192"/>
      <c r="AA48" s="194"/>
      <c r="AB48" s="194"/>
      <c r="AC48" s="193"/>
    </row>
    <row r="49" spans="1:29" ht="18" customHeight="1">
      <c r="A49" s="276"/>
      <c r="B49" s="230">
        <v>2</v>
      </c>
      <c r="C49" s="233" t="s">
        <v>333</v>
      </c>
      <c r="D49" s="234">
        <f>정리!P109</f>
        <v>20</v>
      </c>
      <c r="E49" s="234">
        <f t="shared" si="23"/>
        <v>19</v>
      </c>
      <c r="F49" s="234">
        <f t="shared" si="23"/>
        <v>18</v>
      </c>
      <c r="G49" s="234">
        <f t="shared" si="23"/>
        <v>17</v>
      </c>
      <c r="H49" s="234">
        <f t="shared" si="23"/>
        <v>17</v>
      </c>
      <c r="I49" s="235">
        <v>90</v>
      </c>
      <c r="J49" s="235">
        <v>90</v>
      </c>
      <c r="K49" s="235">
        <v>90</v>
      </c>
      <c r="L49" s="235">
        <v>90</v>
      </c>
      <c r="M49" s="235">
        <v>90</v>
      </c>
      <c r="N49" s="234">
        <f t="shared" si="20"/>
        <v>18</v>
      </c>
      <c r="O49" s="234">
        <f t="shared" si="20"/>
        <v>17</v>
      </c>
      <c r="P49" s="234">
        <f t="shared" si="20"/>
        <v>16</v>
      </c>
      <c r="Q49" s="234">
        <f t="shared" si="21"/>
        <v>15</v>
      </c>
      <c r="R49" s="234">
        <f t="shared" si="22"/>
        <v>15</v>
      </c>
      <c r="S49" s="192"/>
      <c r="T49" s="192"/>
      <c r="U49" s="192"/>
      <c r="V49" s="192"/>
      <c r="W49" s="192"/>
      <c r="X49" s="192"/>
      <c r="Y49" s="192"/>
      <c r="Z49" s="192"/>
      <c r="AA49" s="194"/>
      <c r="AB49" s="194"/>
      <c r="AC49" s="193"/>
    </row>
    <row r="50" spans="1:29" ht="18" customHeight="1">
      <c r="A50" s="276"/>
      <c r="B50" s="1">
        <v>1</v>
      </c>
      <c r="C50" s="8" t="s">
        <v>45</v>
      </c>
      <c r="D50" s="203">
        <f>SUM(D51)</f>
        <v>181</v>
      </c>
      <c r="E50" s="203">
        <f>SUM(E51)</f>
        <v>174</v>
      </c>
      <c r="F50" s="203">
        <f>SUM(F51)</f>
        <v>164</v>
      </c>
      <c r="G50" s="203">
        <f>SUM(G51)</f>
        <v>156</v>
      </c>
      <c r="H50" s="203">
        <f>SUM(H51)</f>
        <v>151</v>
      </c>
      <c r="I50" s="204">
        <f>ROUND(N50/D50,2)</f>
        <v>0.85</v>
      </c>
      <c r="J50" s="204">
        <f>ROUND(O50/E50,2)</f>
        <v>0.85</v>
      </c>
      <c r="K50" s="204">
        <f>ROUND(P50/F50,2)</f>
        <v>0.85</v>
      </c>
      <c r="L50" s="204">
        <f>ROUND(Q50/G50,2)</f>
        <v>0.85</v>
      </c>
      <c r="M50" s="204">
        <f>ROUND(R50/H50,2)</f>
        <v>0.85</v>
      </c>
      <c r="N50" s="203">
        <f>SUM(N51)</f>
        <v>154</v>
      </c>
      <c r="O50" s="203">
        <f>SUM(O51)</f>
        <v>148</v>
      </c>
      <c r="P50" s="203">
        <f>SUM(P51)</f>
        <v>139</v>
      </c>
      <c r="Q50" s="203">
        <f>SUM(Q51)</f>
        <v>133</v>
      </c>
      <c r="R50" s="203">
        <f>SUM(R51)</f>
        <v>128</v>
      </c>
      <c r="S50" s="6">
        <v>432</v>
      </c>
      <c r="T50" s="6">
        <v>432</v>
      </c>
      <c r="U50" s="6">
        <v>432</v>
      </c>
      <c r="V50" s="6">
        <v>432</v>
      </c>
      <c r="W50" s="6"/>
      <c r="X50" s="6"/>
      <c r="Y50" s="6"/>
      <c r="Z50" s="6"/>
      <c r="AA50" s="13" t="s">
        <v>220</v>
      </c>
      <c r="AB50" s="13" t="s">
        <v>220</v>
      </c>
      <c r="AC50" s="5"/>
    </row>
    <row r="51" spans="1:29" ht="18" customHeight="1">
      <c r="A51" s="276"/>
      <c r="B51" s="230">
        <v>2</v>
      </c>
      <c r="C51" s="233" t="s">
        <v>313</v>
      </c>
      <c r="D51" s="234">
        <f>정리!P111</f>
        <v>181</v>
      </c>
      <c r="E51" s="234">
        <f t="shared" si="23"/>
        <v>174</v>
      </c>
      <c r="F51" s="234">
        <f t="shared" si="23"/>
        <v>164</v>
      </c>
      <c r="G51" s="234">
        <f t="shared" si="23"/>
        <v>156</v>
      </c>
      <c r="H51" s="234">
        <f t="shared" si="23"/>
        <v>151</v>
      </c>
      <c r="I51" s="235">
        <v>85</v>
      </c>
      <c r="J51" s="235">
        <v>85</v>
      </c>
      <c r="K51" s="235">
        <v>85</v>
      </c>
      <c r="L51" s="235">
        <v>85</v>
      </c>
      <c r="M51" s="235">
        <v>85</v>
      </c>
      <c r="N51" s="234">
        <f>ROUND(D51*I51/100,0)</f>
        <v>154</v>
      </c>
      <c r="O51" s="234">
        <f>ROUND(E51*J51/100,0)</f>
        <v>148</v>
      </c>
      <c r="P51" s="234">
        <f>ROUND(F51*K51/100,0)</f>
        <v>139</v>
      </c>
      <c r="Q51" s="234">
        <f>ROUND(G51*L51/100,0)</f>
        <v>133</v>
      </c>
      <c r="R51" s="234">
        <f>ROUND(H51*M51/100,0)</f>
        <v>128</v>
      </c>
      <c r="S51" s="192"/>
      <c r="T51" s="192"/>
      <c r="U51" s="192"/>
      <c r="V51" s="192"/>
      <c r="W51" s="192"/>
      <c r="X51" s="192"/>
      <c r="Y51" s="192"/>
      <c r="Z51" s="192"/>
      <c r="AA51" s="194"/>
      <c r="AB51" s="194"/>
      <c r="AC51" s="193"/>
    </row>
    <row r="52" spans="1:29" ht="18" customHeight="1">
      <c r="A52" s="276"/>
      <c r="B52" s="1">
        <v>1</v>
      </c>
      <c r="C52" s="8" t="s">
        <v>46</v>
      </c>
      <c r="D52" s="203">
        <f>SUM(D53)</f>
        <v>158</v>
      </c>
      <c r="E52" s="203">
        <f>SUM(E53)</f>
        <v>152</v>
      </c>
      <c r="F52" s="203">
        <f>SUM(F53)</f>
        <v>143</v>
      </c>
      <c r="G52" s="203">
        <f>SUM(G53)</f>
        <v>136</v>
      </c>
      <c r="H52" s="203">
        <f>SUM(H53)</f>
        <v>132</v>
      </c>
      <c r="I52" s="204">
        <f>ROUND(N52/D52,2)</f>
        <v>0.85</v>
      </c>
      <c r="J52" s="204">
        <f>ROUND(O52/E52,2)</f>
        <v>0.85</v>
      </c>
      <c r="K52" s="204">
        <f>ROUND(P52/F52,2)</f>
        <v>0.85</v>
      </c>
      <c r="L52" s="204">
        <f>ROUND(Q52/G52,2)</f>
        <v>0.85</v>
      </c>
      <c r="M52" s="204">
        <f>ROUND(R52/H52,2)</f>
        <v>0.85</v>
      </c>
      <c r="N52" s="203">
        <f>SUM(N53)</f>
        <v>134</v>
      </c>
      <c r="O52" s="203">
        <f>SUM(O53)</f>
        <v>129</v>
      </c>
      <c r="P52" s="203">
        <f>SUM(P53)</f>
        <v>122</v>
      </c>
      <c r="Q52" s="203">
        <f>SUM(Q53)</f>
        <v>116</v>
      </c>
      <c r="R52" s="203">
        <f>SUM(R53)</f>
        <v>112</v>
      </c>
      <c r="S52" s="6">
        <v>432</v>
      </c>
      <c r="T52" s="6">
        <v>432</v>
      </c>
      <c r="U52" s="6">
        <v>432</v>
      </c>
      <c r="V52" s="6">
        <v>432</v>
      </c>
      <c r="W52" s="6"/>
      <c r="X52" s="6"/>
      <c r="Y52" s="6"/>
      <c r="Z52" s="6"/>
      <c r="AA52" s="13" t="s">
        <v>220</v>
      </c>
      <c r="AB52" s="13" t="s">
        <v>220</v>
      </c>
      <c r="AC52" s="5"/>
    </row>
    <row r="53" spans="1:29" ht="18" customHeight="1">
      <c r="A53" s="276"/>
      <c r="B53" s="230">
        <v>2</v>
      </c>
      <c r="C53" s="233" t="s">
        <v>314</v>
      </c>
      <c r="D53" s="234">
        <f>정리!P113</f>
        <v>158</v>
      </c>
      <c r="E53" s="234">
        <f t="shared" si="23"/>
        <v>152</v>
      </c>
      <c r="F53" s="234">
        <f t="shared" si="23"/>
        <v>143</v>
      </c>
      <c r="G53" s="234">
        <f t="shared" si="23"/>
        <v>136</v>
      </c>
      <c r="H53" s="234">
        <f t="shared" si="23"/>
        <v>132</v>
      </c>
      <c r="I53" s="235">
        <v>85</v>
      </c>
      <c r="J53" s="235">
        <v>85</v>
      </c>
      <c r="K53" s="235">
        <v>85</v>
      </c>
      <c r="L53" s="235">
        <v>85</v>
      </c>
      <c r="M53" s="235">
        <v>85</v>
      </c>
      <c r="N53" s="234">
        <f>ROUND(D53*I53/100,0)</f>
        <v>134</v>
      </c>
      <c r="O53" s="234">
        <f>ROUND(E53*J53/100,0)</f>
        <v>129</v>
      </c>
      <c r="P53" s="234">
        <f>ROUND(F53*K53/100,0)</f>
        <v>122</v>
      </c>
      <c r="Q53" s="234">
        <f>ROUND(G53*L53/100,0)</f>
        <v>116</v>
      </c>
      <c r="R53" s="234">
        <f>ROUND(H53*M53/100,0)</f>
        <v>112</v>
      </c>
      <c r="S53" s="192"/>
      <c r="T53" s="192"/>
      <c r="U53" s="192"/>
      <c r="V53" s="192"/>
      <c r="W53" s="192"/>
      <c r="X53" s="192"/>
      <c r="Y53" s="192"/>
      <c r="Z53" s="192"/>
      <c r="AA53" s="194"/>
      <c r="AB53" s="194"/>
      <c r="AC53" s="193"/>
    </row>
    <row r="54" spans="1:29" ht="18" customHeight="1">
      <c r="A54" s="276"/>
      <c r="B54" s="1">
        <v>1</v>
      </c>
      <c r="C54" s="8" t="s">
        <v>47</v>
      </c>
      <c r="D54" s="203">
        <f>SUM(D55:D58)</f>
        <v>367</v>
      </c>
      <c r="E54" s="203">
        <f>SUM(E55:E58)</f>
        <v>351</v>
      </c>
      <c r="F54" s="203">
        <f>SUM(F55:F58)</f>
        <v>331</v>
      </c>
      <c r="G54" s="203">
        <f>SUM(G55:G58)</f>
        <v>315</v>
      </c>
      <c r="H54" s="203">
        <f>SUM(H55:H58)</f>
        <v>305</v>
      </c>
      <c r="I54" s="204">
        <f>ROUND(N54/D54,2)</f>
        <v>0.85</v>
      </c>
      <c r="J54" s="204">
        <f>ROUND(O54/E54,2)</f>
        <v>0.85</v>
      </c>
      <c r="K54" s="204">
        <f>ROUND(P54/F54,2)</f>
        <v>0.85</v>
      </c>
      <c r="L54" s="204">
        <f>ROUND(Q54/G54,2)</f>
        <v>0.85</v>
      </c>
      <c r="M54" s="204">
        <f>ROUND(R54/H54,2)</f>
        <v>0.85</v>
      </c>
      <c r="N54" s="203">
        <f>SUM(N55:N58)</f>
        <v>312</v>
      </c>
      <c r="O54" s="203">
        <f>SUM(O55:O58)</f>
        <v>298</v>
      </c>
      <c r="P54" s="203">
        <f>SUM(P55:P58)</f>
        <v>282</v>
      </c>
      <c r="Q54" s="203">
        <f>SUM(Q55:Q58)</f>
        <v>267</v>
      </c>
      <c r="R54" s="203">
        <f>SUM(R55:R58)</f>
        <v>260</v>
      </c>
      <c r="S54" s="6">
        <v>432</v>
      </c>
      <c r="T54" s="6">
        <v>432</v>
      </c>
      <c r="U54" s="6">
        <v>432</v>
      </c>
      <c r="V54" s="6">
        <v>432</v>
      </c>
      <c r="W54" s="6"/>
      <c r="X54" s="6"/>
      <c r="Y54" s="6"/>
      <c r="Z54" s="6"/>
      <c r="AA54" s="13" t="s">
        <v>220</v>
      </c>
      <c r="AB54" s="13" t="s">
        <v>220</v>
      </c>
      <c r="AC54" s="5"/>
    </row>
    <row r="55" spans="1:29" ht="18" customHeight="1">
      <c r="A55" s="276"/>
      <c r="B55" s="230">
        <v>2</v>
      </c>
      <c r="C55" s="233" t="s">
        <v>315</v>
      </c>
      <c r="D55" s="234">
        <f>정리!P115</f>
        <v>60</v>
      </c>
      <c r="E55" s="234">
        <f>ROUND(($D55/$D$59)*E$73,0)</f>
        <v>58</v>
      </c>
      <c r="F55" s="234">
        <f>ROUND(($D55/$D$59)*F$73,0)</f>
        <v>54</v>
      </c>
      <c r="G55" s="234">
        <f>ROUND(($D55/$D$59)*G$73,0)</f>
        <v>52</v>
      </c>
      <c r="H55" s="234">
        <f>ROUND(($D55/$D$59)*H$73,0)</f>
        <v>50</v>
      </c>
      <c r="I55" s="235">
        <v>85</v>
      </c>
      <c r="J55" s="235">
        <v>85</v>
      </c>
      <c r="K55" s="235">
        <v>85</v>
      </c>
      <c r="L55" s="235">
        <v>85</v>
      </c>
      <c r="M55" s="235">
        <v>85</v>
      </c>
      <c r="N55" s="234">
        <f t="shared" ref="N55:P58" si="24">ROUND(D55*I55/100,0)</f>
        <v>51</v>
      </c>
      <c r="O55" s="234">
        <f t="shared" si="24"/>
        <v>49</v>
      </c>
      <c r="P55" s="234">
        <f t="shared" si="24"/>
        <v>46</v>
      </c>
      <c r="Q55" s="234">
        <f t="shared" ref="Q55:R58" si="25">ROUND(G55*L55/100,0)</f>
        <v>44</v>
      </c>
      <c r="R55" s="234">
        <f t="shared" si="25"/>
        <v>43</v>
      </c>
      <c r="S55" s="192"/>
      <c r="T55" s="192"/>
      <c r="U55" s="192"/>
      <c r="V55" s="192"/>
      <c r="W55" s="192"/>
      <c r="X55" s="192"/>
      <c r="Y55" s="192"/>
      <c r="Z55" s="192"/>
      <c r="AA55" s="194"/>
      <c r="AB55" s="194"/>
      <c r="AC55" s="193"/>
    </row>
    <row r="56" spans="1:29" ht="18" customHeight="1">
      <c r="A56" s="276"/>
      <c r="B56" s="230">
        <v>2</v>
      </c>
      <c r="C56" s="233" t="s">
        <v>316</v>
      </c>
      <c r="D56" s="234">
        <f>정리!P116</f>
        <v>113</v>
      </c>
      <c r="E56" s="234">
        <f>ROUND(($D56/$D$59)*E$73,0)</f>
        <v>108</v>
      </c>
      <c r="F56" s="234">
        <f>ROUND(($D56/$D$59)*F$73,0)-1</f>
        <v>101</v>
      </c>
      <c r="G56" s="234">
        <f>ROUND(($D56/$D$59)*G$73,0)</f>
        <v>97</v>
      </c>
      <c r="H56" s="234">
        <f>ROUND(($D56/$D$59)*H$73,0)+1</f>
        <v>95</v>
      </c>
      <c r="I56" s="235">
        <v>85</v>
      </c>
      <c r="J56" s="235">
        <v>85</v>
      </c>
      <c r="K56" s="235">
        <v>85</v>
      </c>
      <c r="L56" s="235">
        <v>85</v>
      </c>
      <c r="M56" s="235">
        <v>85</v>
      </c>
      <c r="N56" s="234">
        <f t="shared" si="24"/>
        <v>96</v>
      </c>
      <c r="O56" s="234">
        <f t="shared" si="24"/>
        <v>92</v>
      </c>
      <c r="P56" s="234">
        <f t="shared" si="24"/>
        <v>86</v>
      </c>
      <c r="Q56" s="234">
        <f t="shared" si="25"/>
        <v>82</v>
      </c>
      <c r="R56" s="234">
        <f t="shared" si="25"/>
        <v>81</v>
      </c>
      <c r="S56" s="192"/>
      <c r="T56" s="192"/>
      <c r="U56" s="192"/>
      <c r="V56" s="192"/>
      <c r="W56" s="192"/>
      <c r="X56" s="192"/>
      <c r="Y56" s="192"/>
      <c r="Z56" s="192"/>
      <c r="AA56" s="194"/>
      <c r="AB56" s="194"/>
      <c r="AC56" s="193"/>
    </row>
    <row r="57" spans="1:29" ht="18" customHeight="1">
      <c r="A57" s="276"/>
      <c r="B57" s="230">
        <v>2</v>
      </c>
      <c r="C57" s="233" t="s">
        <v>317</v>
      </c>
      <c r="D57" s="234">
        <f>정리!P117</f>
        <v>68</v>
      </c>
      <c r="E57" s="234">
        <f>ROUND(($D57/$D$59)*E$73,0)</f>
        <v>65</v>
      </c>
      <c r="F57" s="234">
        <f>ROUND(($D57/$D$59)*F$73,0)</f>
        <v>61</v>
      </c>
      <c r="G57" s="234">
        <f>ROUND(($D57/$D$59)*G$73,0)-1</f>
        <v>58</v>
      </c>
      <c r="H57" s="234">
        <f>ROUND(($D57/$D$59)*H$73,0)-1</f>
        <v>56</v>
      </c>
      <c r="I57" s="235">
        <v>85</v>
      </c>
      <c r="J57" s="235">
        <v>85</v>
      </c>
      <c r="K57" s="235">
        <v>85</v>
      </c>
      <c r="L57" s="235">
        <v>85</v>
      </c>
      <c r="M57" s="235">
        <v>85</v>
      </c>
      <c r="N57" s="234">
        <f t="shared" si="24"/>
        <v>58</v>
      </c>
      <c r="O57" s="234">
        <f t="shared" si="24"/>
        <v>55</v>
      </c>
      <c r="P57" s="234">
        <f t="shared" si="24"/>
        <v>52</v>
      </c>
      <c r="Q57" s="234">
        <f t="shared" si="25"/>
        <v>49</v>
      </c>
      <c r="R57" s="234">
        <f t="shared" si="25"/>
        <v>48</v>
      </c>
      <c r="S57" s="192"/>
      <c r="T57" s="192"/>
      <c r="U57" s="192"/>
      <c r="V57" s="192"/>
      <c r="W57" s="192"/>
      <c r="X57" s="192"/>
      <c r="Y57" s="192"/>
      <c r="Z57" s="192"/>
      <c r="AA57" s="194"/>
      <c r="AB57" s="194"/>
      <c r="AC57" s="193"/>
    </row>
    <row r="58" spans="1:29" ht="18" customHeight="1">
      <c r="A58" s="276"/>
      <c r="B58" s="230">
        <v>2</v>
      </c>
      <c r="C58" s="233" t="s">
        <v>318</v>
      </c>
      <c r="D58" s="234">
        <f>정리!P118</f>
        <v>126</v>
      </c>
      <c r="E58" s="234">
        <f>ROUND(($D58/$D$59)*E$73,0)-1</f>
        <v>120</v>
      </c>
      <c r="F58" s="234">
        <f>ROUND(($D58/$D$59)*F$73,0)+1</f>
        <v>115</v>
      </c>
      <c r="G58" s="234">
        <f>ROUND(($D58/$D$59)*G$73,0)-1</f>
        <v>108</v>
      </c>
      <c r="H58" s="234">
        <f>ROUND(($D58/$D$59)*H$73,0)-1</f>
        <v>104</v>
      </c>
      <c r="I58" s="235">
        <v>85</v>
      </c>
      <c r="J58" s="235">
        <v>85</v>
      </c>
      <c r="K58" s="235">
        <v>85</v>
      </c>
      <c r="L58" s="235">
        <v>85</v>
      </c>
      <c r="M58" s="235">
        <v>85</v>
      </c>
      <c r="N58" s="234">
        <f t="shared" si="24"/>
        <v>107</v>
      </c>
      <c r="O58" s="234">
        <f t="shared" si="24"/>
        <v>102</v>
      </c>
      <c r="P58" s="234">
        <f t="shared" si="24"/>
        <v>98</v>
      </c>
      <c r="Q58" s="234">
        <f t="shared" si="25"/>
        <v>92</v>
      </c>
      <c r="R58" s="234">
        <f t="shared" si="25"/>
        <v>88</v>
      </c>
      <c r="S58" s="192"/>
      <c r="T58" s="192"/>
      <c r="U58" s="192"/>
      <c r="V58" s="192"/>
      <c r="W58" s="192"/>
      <c r="X58" s="192"/>
      <c r="Y58" s="192"/>
      <c r="Z58" s="192"/>
      <c r="AA58" s="194"/>
      <c r="AB58" s="194"/>
      <c r="AC58" s="193"/>
    </row>
    <row r="59" spans="1:29" ht="18" customHeight="1">
      <c r="A59" s="276"/>
      <c r="B59" s="1">
        <v>1</v>
      </c>
      <c r="C59" s="1" t="s">
        <v>2</v>
      </c>
      <c r="D59" s="205">
        <f>D4+D12+D17+D21+D24+D27+D30+D33+D38+D41+D50+D52+D54</f>
        <v>10258</v>
      </c>
      <c r="E59" s="205">
        <f>E4+E12+E17+E21+E24+E27+E30+E33+E38+E41+E50+E52+E54</f>
        <v>9841</v>
      </c>
      <c r="F59" s="205">
        <f>F4+F12+F17+F21+F24+F27+F30+F33+F38+F41+F50+F52+F54</f>
        <v>9272</v>
      </c>
      <c r="G59" s="205">
        <f>G4+G12+G17+G21+G24+G27+G30+G33+G38+G41+G50+G52+G54</f>
        <v>8847</v>
      </c>
      <c r="H59" s="205">
        <f>H4+H12+H17+H21+H24+H27+H30+H33+H38+H41+H50+H52+H54</f>
        <v>8563</v>
      </c>
      <c r="I59" s="206">
        <f>ROUND((N59/D59)*100,1)</f>
        <v>94.5</v>
      </c>
      <c r="J59" s="206">
        <f>ROUND((O59/E59)*100,1)</f>
        <v>94.7</v>
      </c>
      <c r="K59" s="206">
        <f>ROUND((P59/F59)*100,1)</f>
        <v>94.7</v>
      </c>
      <c r="L59" s="206">
        <f>ROUND((Q59/G59)*100,1)</f>
        <v>94.8</v>
      </c>
      <c r="M59" s="206">
        <f>ROUND((R59/H59)*100,1)</f>
        <v>94.8</v>
      </c>
      <c r="N59" s="207">
        <f>SUMIF($B$4:$B$54,1,N$4:N$54)</f>
        <v>9695</v>
      </c>
      <c r="O59" s="207">
        <f>SUMIF($B$4:$B$54,1,O$4:O$54)</f>
        <v>9323</v>
      </c>
      <c r="P59" s="207">
        <f>SUMIF($B$4:$B$54,1,P$4:P$54)</f>
        <v>8784</v>
      </c>
      <c r="Q59" s="207">
        <f>SUMIF($B$4:$B$54,1,Q$4:Q$54)</f>
        <v>8384</v>
      </c>
      <c r="R59" s="207">
        <f>SUMIF($B$4:$B$54,1,R$4:R$54)</f>
        <v>8116</v>
      </c>
      <c r="S59" s="40">
        <f>AVERAGE(S4:S54)</f>
        <v>432</v>
      </c>
      <c r="T59" s="40">
        <f>AVERAGE(T4:T54)</f>
        <v>432</v>
      </c>
      <c r="U59" s="40">
        <f>AVERAGE(U4:U54)</f>
        <v>432</v>
      </c>
      <c r="V59" s="40">
        <f>AVERAGE(V4:V54)</f>
        <v>432</v>
      </c>
      <c r="W59" s="40">
        <f>SUM(W4:W54)</f>
        <v>0</v>
      </c>
      <c r="X59" s="40">
        <f>SUM(X4:X54)</f>
        <v>0</v>
      </c>
      <c r="Y59" s="40">
        <f>SUM(Y4:Y54)</f>
        <v>0</v>
      </c>
      <c r="Z59" s="40">
        <f>SUM(Z4:Z54)</f>
        <v>0</v>
      </c>
      <c r="AA59" s="6"/>
      <c r="AB59" s="6"/>
      <c r="AC59" s="5"/>
    </row>
    <row r="60" spans="1:29" ht="18" customHeight="1">
      <c r="B60" s="50"/>
      <c r="E60" s="3" t="b">
        <f>E59=E71</f>
        <v>1</v>
      </c>
      <c r="F60" s="3" t="b">
        <f>F59=F71</f>
        <v>1</v>
      </c>
      <c r="G60" s="3" t="b">
        <f>G59=G71</f>
        <v>1</v>
      </c>
      <c r="H60" s="3" t="b">
        <f>H59=H71</f>
        <v>1</v>
      </c>
      <c r="I60" s="2">
        <v>97.4</v>
      </c>
      <c r="N60" s="2">
        <f>N59/D59</f>
        <v>0.94511600701891207</v>
      </c>
      <c r="O60" s="44">
        <f>O59/E59</f>
        <v>0.94736307285844934</v>
      </c>
      <c r="P60" s="44">
        <f>P59/F59</f>
        <v>0.94736842105263153</v>
      </c>
      <c r="Q60" s="44">
        <f>Q59/G59</f>
        <v>0.94766587543800163</v>
      </c>
      <c r="R60" s="44">
        <f>R59/H59</f>
        <v>0.94779866869087936</v>
      </c>
    </row>
    <row r="61" spans="1:29" ht="18" customHeight="1">
      <c r="B61" s="51"/>
      <c r="N61" s="43">
        <f>D59*I59/100</f>
        <v>9693.81</v>
      </c>
      <c r="O61" s="43">
        <f>E59*J59/100</f>
        <v>9319.4270000000015</v>
      </c>
      <c r="P61" s="43">
        <f>F59*K59/100</f>
        <v>8780.5840000000007</v>
      </c>
      <c r="Q61" s="43">
        <f>G59*L59/100</f>
        <v>8386.9560000000001</v>
      </c>
      <c r="R61" s="43">
        <f>H59*M59/100</f>
        <v>8117.7240000000002</v>
      </c>
    </row>
    <row r="62" spans="1:29" ht="18" customHeight="1">
      <c r="B62" s="51"/>
    </row>
    <row r="63" spans="1:29" ht="18" customHeight="1">
      <c r="B63" s="51"/>
    </row>
    <row r="64" spans="1:29" ht="18" customHeight="1">
      <c r="B64" s="51"/>
    </row>
    <row r="65" spans="2:14" ht="18" customHeight="1">
      <c r="B65" s="51"/>
    </row>
    <row r="66" spans="2:14" ht="18" customHeight="1">
      <c r="B66" s="51"/>
    </row>
    <row r="67" spans="2:14" ht="18" customHeight="1">
      <c r="B67" s="51"/>
    </row>
    <row r="68" spans="2:14" ht="18" customHeight="1">
      <c r="B68" s="51"/>
    </row>
    <row r="69" spans="2:14" ht="18" customHeight="1">
      <c r="B69" s="51"/>
    </row>
    <row r="70" spans="2:14" ht="18" customHeight="1">
      <c r="B70" s="51"/>
      <c r="E70" s="3" t="s">
        <v>210</v>
      </c>
      <c r="F70" s="3" t="s">
        <v>211</v>
      </c>
      <c r="G70" s="3" t="s">
        <v>212</v>
      </c>
      <c r="H70" s="3" t="s">
        <v>213</v>
      </c>
    </row>
    <row r="71" spans="2:14" ht="18" customHeight="1">
      <c r="B71" s="51"/>
      <c r="C71" s="14" t="s">
        <v>50</v>
      </c>
      <c r="D71"/>
      <c r="E71" s="10">
        <f>E73+E80</f>
        <v>9841</v>
      </c>
      <c r="F71" s="10">
        <f>F73+F80</f>
        <v>9272</v>
      </c>
      <c r="G71" s="10">
        <f>G73+G80</f>
        <v>8847</v>
      </c>
      <c r="H71" s="10">
        <f>H73+H80</f>
        <v>8563</v>
      </c>
      <c r="J71" s="36"/>
      <c r="K71" s="36"/>
      <c r="L71" s="36"/>
      <c r="M71" s="36"/>
      <c r="N71" s="36"/>
    </row>
    <row r="72" spans="2:14" ht="18" customHeight="1">
      <c r="B72" s="51"/>
    </row>
    <row r="73" spans="2:14" ht="13.5" customHeight="1">
      <c r="B73" s="51"/>
      <c r="C73" s="14" t="s">
        <v>200</v>
      </c>
      <c r="D73"/>
      <c r="E73" s="3">
        <f>'[2]계획인구(최종)'!E85</f>
        <v>9841</v>
      </c>
      <c r="F73" s="3">
        <f>'[2]계획인구(최종)'!F85</f>
        <v>9272</v>
      </c>
      <c r="G73" s="3">
        <f>'[2]계획인구(최종)'!G85</f>
        <v>8847</v>
      </c>
      <c r="H73" s="3">
        <f>'[2]계획인구(최종)'!H85</f>
        <v>8563</v>
      </c>
    </row>
    <row r="74" spans="2:14" ht="13.5" customHeight="1">
      <c r="B74" s="51"/>
      <c r="C74" s="14"/>
      <c r="D74"/>
    </row>
    <row r="75" spans="2:14" ht="13.5" customHeight="1">
      <c r="B75" s="51"/>
      <c r="C75" s="14" t="s">
        <v>201</v>
      </c>
      <c r="D75" s="17"/>
      <c r="E75" s="7" t="s">
        <v>210</v>
      </c>
      <c r="F75" s="7" t="s">
        <v>211</v>
      </c>
      <c r="G75" s="7" t="s">
        <v>212</v>
      </c>
      <c r="H75" s="7" t="s">
        <v>213</v>
      </c>
      <c r="I75" s="276" t="s">
        <v>214</v>
      </c>
      <c r="J75" s="276"/>
      <c r="K75" s="276"/>
    </row>
    <row r="76" spans="2:14" ht="13.5" customHeight="1">
      <c r="B76" s="51"/>
      <c r="D76" s="4" t="s">
        <v>206</v>
      </c>
      <c r="E76" s="34"/>
      <c r="F76" s="34"/>
      <c r="G76" s="34"/>
      <c r="H76" s="34"/>
      <c r="I76" s="35"/>
      <c r="J76" s="35"/>
      <c r="K76" s="35"/>
    </row>
    <row r="77" spans="2:14" ht="13.5" customHeight="1">
      <c r="B77" s="51"/>
      <c r="C77" s="14"/>
      <c r="D77" s="4" t="s">
        <v>207</v>
      </c>
      <c r="E77" s="34"/>
      <c r="F77" s="34"/>
      <c r="G77" s="34"/>
      <c r="H77" s="34"/>
      <c r="I77" s="35"/>
      <c r="J77" s="35"/>
      <c r="K77" s="35"/>
    </row>
    <row r="78" spans="2:14" ht="13.5" customHeight="1">
      <c r="B78" s="51"/>
      <c r="C78" s="14"/>
      <c r="D78" s="4" t="s">
        <v>208</v>
      </c>
      <c r="E78" s="34"/>
      <c r="F78" s="34"/>
      <c r="G78" s="34"/>
      <c r="H78" s="34"/>
      <c r="I78" s="35"/>
      <c r="J78" s="35"/>
      <c r="K78" s="35"/>
    </row>
    <row r="79" spans="2:14" ht="13.5" customHeight="1">
      <c r="B79" s="51"/>
      <c r="D79" s="4" t="s">
        <v>209</v>
      </c>
      <c r="E79" s="34"/>
      <c r="F79" s="34"/>
      <c r="G79" s="34"/>
      <c r="H79" s="34"/>
      <c r="I79" s="35"/>
      <c r="J79" s="35"/>
      <c r="K79" s="35"/>
    </row>
    <row r="80" spans="2:14">
      <c r="B80" s="51"/>
      <c r="D80" s="4" t="s">
        <v>0</v>
      </c>
      <c r="E80" s="4">
        <f>SUM(E76:E79)</f>
        <v>0</v>
      </c>
      <c r="F80" s="4">
        <f>SUM(F76:F79)</f>
        <v>0</v>
      </c>
      <c r="G80" s="4">
        <f>SUM(G76:G79)</f>
        <v>0</v>
      </c>
      <c r="H80" s="4">
        <f>SUM(H76:H79)</f>
        <v>0</v>
      </c>
      <c r="I80" s="276"/>
      <c r="J80" s="276"/>
      <c r="K80" s="276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  <row r="92" spans="2:2">
      <c r="B92" s="51"/>
    </row>
    <row r="93" spans="2:2">
      <c r="B93" s="51"/>
    </row>
    <row r="94" spans="2:2">
      <c r="B94" s="51"/>
    </row>
    <row r="95" spans="2:2">
      <c r="B95" s="51"/>
    </row>
    <row r="96" spans="2:2">
      <c r="B96" s="51"/>
    </row>
    <row r="97" spans="2:2">
      <c r="B97" s="51"/>
    </row>
    <row r="98" spans="2:2">
      <c r="B98" s="51"/>
    </row>
    <row r="99" spans="2:2">
      <c r="B99" s="51"/>
    </row>
    <row r="100" spans="2:2">
      <c r="B100" s="51"/>
    </row>
    <row r="101" spans="2:2">
      <c r="B101" s="51"/>
    </row>
    <row r="102" spans="2:2">
      <c r="B102" s="51"/>
    </row>
    <row r="103" spans="2:2">
      <c r="B103" s="51"/>
    </row>
    <row r="104" spans="2:2">
      <c r="B104" s="51"/>
    </row>
    <row r="105" spans="2:2">
      <c r="B105" s="51"/>
    </row>
    <row r="106" spans="2:2">
      <c r="B106" s="51"/>
    </row>
  </sheetData>
  <autoFilter ref="A2:AC61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</autoFilter>
  <mergeCells count="14">
    <mergeCell ref="AB2:AB3"/>
    <mergeCell ref="AC2:AC3"/>
    <mergeCell ref="A1:H1"/>
    <mergeCell ref="A2:A3"/>
    <mergeCell ref="C2:C3"/>
    <mergeCell ref="D2:H2"/>
    <mergeCell ref="I2:M2"/>
    <mergeCell ref="N2:R2"/>
    <mergeCell ref="AA2:AA3"/>
    <mergeCell ref="A4:A59"/>
    <mergeCell ref="I75:K75"/>
    <mergeCell ref="I80:K80"/>
    <mergeCell ref="S2:V2"/>
    <mergeCell ref="W2:Z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26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J91"/>
  <sheetViews>
    <sheetView view="pageBreakPreview" topLeftCell="A40" zoomScale="115" zoomScaleSheetLayoutView="115" workbookViewId="0">
      <selection activeCell="E58" sqref="E58"/>
    </sheetView>
  </sheetViews>
  <sheetFormatPr defaultRowHeight="12" outlineLevelCol="1"/>
  <cols>
    <col min="1" max="1" width="7.21875" style="2" customWidth="1"/>
    <col min="2" max="2" width="2.6640625" style="2" customWidth="1" outlineLevel="1"/>
    <col min="3" max="3" width="6.33203125" style="2" customWidth="1"/>
    <col min="4" max="8" width="6.6640625" style="213" customWidth="1"/>
    <col min="9" max="13" width="5.5546875" style="214" customWidth="1"/>
    <col min="14" max="18" width="6.6640625" style="214" customWidth="1"/>
    <col min="19" max="22" width="5.5546875" style="2" hidden="1" customWidth="1"/>
    <col min="23" max="26" width="6.6640625" style="2" hidden="1" customWidth="1"/>
    <col min="27" max="28" width="11.109375" style="2" hidden="1" customWidth="1"/>
    <col min="29" max="29" width="11.44140625" style="2" hidden="1" customWidth="1"/>
    <col min="30" max="32" width="8.88671875" style="2" customWidth="1"/>
    <col min="33" max="34" width="8.88671875" style="2"/>
    <col min="35" max="35" width="15.44140625" style="2" customWidth="1"/>
    <col min="36" max="16384" width="8.88671875" style="2"/>
  </cols>
  <sheetData>
    <row r="1" spans="1:29" ht="23.25" customHeight="1">
      <c r="A1" s="292" t="s">
        <v>81</v>
      </c>
      <c r="B1" s="292"/>
      <c r="C1" s="292"/>
      <c r="D1" s="292"/>
      <c r="E1" s="292"/>
      <c r="F1" s="292"/>
      <c r="G1" s="292"/>
      <c r="H1" s="29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9" ht="18.75" customHeight="1">
      <c r="A2" s="276" t="s">
        <v>5</v>
      </c>
      <c r="B2" s="1">
        <v>1</v>
      </c>
      <c r="C2" s="276" t="s">
        <v>6</v>
      </c>
      <c r="D2" s="277" t="s">
        <v>7</v>
      </c>
      <c r="E2" s="277"/>
      <c r="F2" s="277"/>
      <c r="G2" s="277"/>
      <c r="H2" s="277"/>
      <c r="I2" s="276" t="s">
        <v>8</v>
      </c>
      <c r="J2" s="276"/>
      <c r="K2" s="276"/>
      <c r="L2" s="276"/>
      <c r="M2" s="276"/>
      <c r="N2" s="280" t="s">
        <v>1</v>
      </c>
      <c r="O2" s="281"/>
      <c r="P2" s="281"/>
      <c r="Q2" s="281"/>
      <c r="R2" s="282"/>
      <c r="S2" s="276" t="s">
        <v>13</v>
      </c>
      <c r="T2" s="276"/>
      <c r="U2" s="276"/>
      <c r="V2" s="276"/>
      <c r="W2" s="276" t="s">
        <v>14</v>
      </c>
      <c r="X2" s="276"/>
      <c r="Y2" s="276"/>
      <c r="Z2" s="276"/>
      <c r="AA2" s="293" t="s">
        <v>241</v>
      </c>
      <c r="AB2" s="293" t="s">
        <v>15</v>
      </c>
      <c r="AC2" s="276" t="s">
        <v>9</v>
      </c>
    </row>
    <row r="3" spans="1:29" ht="18.75" customHeight="1">
      <c r="A3" s="276"/>
      <c r="B3" s="1">
        <v>1</v>
      </c>
      <c r="C3" s="276"/>
      <c r="D3" s="4" t="s">
        <v>3</v>
      </c>
      <c r="E3" s="4" t="s">
        <v>4</v>
      </c>
      <c r="F3" s="4" t="s">
        <v>32</v>
      </c>
      <c r="G3" s="4" t="s">
        <v>33</v>
      </c>
      <c r="H3" s="4" t="s">
        <v>34</v>
      </c>
      <c r="I3" s="4" t="s">
        <v>3</v>
      </c>
      <c r="J3" s="4" t="s">
        <v>4</v>
      </c>
      <c r="K3" s="4" t="s">
        <v>32</v>
      </c>
      <c r="L3" s="4" t="s">
        <v>33</v>
      </c>
      <c r="M3" s="4" t="s">
        <v>34</v>
      </c>
      <c r="N3" s="4" t="s">
        <v>3</v>
      </c>
      <c r="O3" s="4" t="s">
        <v>4</v>
      </c>
      <c r="P3" s="4" t="s">
        <v>32</v>
      </c>
      <c r="Q3" s="4" t="s">
        <v>33</v>
      </c>
      <c r="R3" s="4" t="s">
        <v>34</v>
      </c>
      <c r="S3" s="4" t="s">
        <v>4</v>
      </c>
      <c r="T3" s="4" t="s">
        <v>32</v>
      </c>
      <c r="U3" s="4" t="s">
        <v>33</v>
      </c>
      <c r="V3" s="4" t="s">
        <v>34</v>
      </c>
      <c r="W3" s="4" t="s">
        <v>4</v>
      </c>
      <c r="X3" s="4" t="s">
        <v>32</v>
      </c>
      <c r="Y3" s="4" t="s">
        <v>33</v>
      </c>
      <c r="Z3" s="4" t="s">
        <v>34</v>
      </c>
      <c r="AA3" s="276"/>
      <c r="AB3" s="276"/>
      <c r="AC3" s="276"/>
    </row>
    <row r="4" spans="1:29" ht="18" customHeight="1">
      <c r="A4" s="276" t="s">
        <v>53</v>
      </c>
      <c r="B4" s="1">
        <v>1</v>
      </c>
      <c r="C4" s="12" t="s">
        <v>54</v>
      </c>
      <c r="D4" s="203">
        <f>SUM(D5:D6)</f>
        <v>617</v>
      </c>
      <c r="E4" s="203">
        <f>SUM(E5:E6)</f>
        <v>596</v>
      </c>
      <c r="F4" s="203">
        <f>SUM(F5:F6)</f>
        <v>561</v>
      </c>
      <c r="G4" s="203">
        <f>SUM(G5:G6)</f>
        <v>535</v>
      </c>
      <c r="H4" s="203">
        <f>SUM(H5:H6)</f>
        <v>518</v>
      </c>
      <c r="I4" s="204">
        <f>ROUND(N4/D4,2)</f>
        <v>0.85</v>
      </c>
      <c r="J4" s="204">
        <f>ROUND(O4/E4,2)</f>
        <v>0.85</v>
      </c>
      <c r="K4" s="204">
        <f>ROUND(P4/F4,2)</f>
        <v>0.85</v>
      </c>
      <c r="L4" s="204">
        <f>ROUND(Q4/G4,2)</f>
        <v>0.85</v>
      </c>
      <c r="M4" s="204">
        <f>ROUND(R4/H4,2)</f>
        <v>0.85</v>
      </c>
      <c r="N4" s="203">
        <f>SUM(N5:N6)</f>
        <v>524</v>
      </c>
      <c r="O4" s="203">
        <f>SUM(O5:O6)</f>
        <v>506</v>
      </c>
      <c r="P4" s="203">
        <f>SUM(P5:P6)</f>
        <v>477</v>
      </c>
      <c r="Q4" s="203">
        <f>SUM(Q5:Q6)</f>
        <v>455</v>
      </c>
      <c r="R4" s="203">
        <f>SUM(R5:R6)</f>
        <v>441</v>
      </c>
      <c r="S4" s="6"/>
      <c r="T4" s="6"/>
      <c r="U4" s="6"/>
      <c r="V4" s="6"/>
      <c r="W4" s="6"/>
      <c r="X4" s="6"/>
      <c r="Y4" s="6"/>
      <c r="Z4" s="6"/>
      <c r="AA4" s="13" t="s">
        <v>239</v>
      </c>
      <c r="AB4" s="13" t="s">
        <v>239</v>
      </c>
      <c r="AC4" s="5"/>
    </row>
    <row r="5" spans="1:29" ht="18" customHeight="1">
      <c r="A5" s="276"/>
      <c r="B5" s="230">
        <v>2</v>
      </c>
      <c r="C5" s="233" t="s">
        <v>334</v>
      </c>
      <c r="D5" s="234">
        <f>정리!P121</f>
        <v>218</v>
      </c>
      <c r="E5" s="234">
        <f t="shared" ref="E5:H6" si="0">ROUND(($D5/$D$44)*E$58,0)</f>
        <v>211</v>
      </c>
      <c r="F5" s="234">
        <f t="shared" si="0"/>
        <v>198</v>
      </c>
      <c r="G5" s="234">
        <f t="shared" si="0"/>
        <v>189</v>
      </c>
      <c r="H5" s="234">
        <f t="shared" si="0"/>
        <v>183</v>
      </c>
      <c r="I5" s="235">
        <v>85</v>
      </c>
      <c r="J5" s="235">
        <v>85</v>
      </c>
      <c r="K5" s="235">
        <v>85</v>
      </c>
      <c r="L5" s="235">
        <v>85</v>
      </c>
      <c r="M5" s="235">
        <v>85</v>
      </c>
      <c r="N5" s="234">
        <f t="shared" ref="N5:R6" si="1">ROUND(D5*I5/100,0)</f>
        <v>185</v>
      </c>
      <c r="O5" s="234">
        <f t="shared" si="1"/>
        <v>179</v>
      </c>
      <c r="P5" s="234">
        <f t="shared" si="1"/>
        <v>168</v>
      </c>
      <c r="Q5" s="234">
        <f t="shared" si="1"/>
        <v>161</v>
      </c>
      <c r="R5" s="234">
        <f t="shared" si="1"/>
        <v>156</v>
      </c>
      <c r="S5" s="192"/>
      <c r="T5" s="192"/>
      <c r="U5" s="192"/>
      <c r="V5" s="192"/>
      <c r="W5" s="192"/>
      <c r="X5" s="192"/>
      <c r="Y5" s="192"/>
      <c r="Z5" s="192"/>
      <c r="AA5" s="194"/>
      <c r="AB5" s="194"/>
      <c r="AC5" s="193"/>
    </row>
    <row r="6" spans="1:29" ht="18" customHeight="1">
      <c r="A6" s="276"/>
      <c r="B6" s="230">
        <v>2</v>
      </c>
      <c r="C6" s="233" t="s">
        <v>335</v>
      </c>
      <c r="D6" s="234">
        <f>정리!P122</f>
        <v>399</v>
      </c>
      <c r="E6" s="234">
        <f t="shared" si="0"/>
        <v>385</v>
      </c>
      <c r="F6" s="234">
        <f t="shared" si="0"/>
        <v>363</v>
      </c>
      <c r="G6" s="234">
        <f t="shared" si="0"/>
        <v>346</v>
      </c>
      <c r="H6" s="234">
        <f t="shared" si="0"/>
        <v>335</v>
      </c>
      <c r="I6" s="235">
        <v>85</v>
      </c>
      <c r="J6" s="235">
        <v>85</v>
      </c>
      <c r="K6" s="235">
        <v>85</v>
      </c>
      <c r="L6" s="235">
        <v>85</v>
      </c>
      <c r="M6" s="235">
        <v>85</v>
      </c>
      <c r="N6" s="234">
        <f t="shared" si="1"/>
        <v>339</v>
      </c>
      <c r="O6" s="234">
        <f t="shared" si="1"/>
        <v>327</v>
      </c>
      <c r="P6" s="234">
        <f t="shared" si="1"/>
        <v>309</v>
      </c>
      <c r="Q6" s="234">
        <f t="shared" si="1"/>
        <v>294</v>
      </c>
      <c r="R6" s="234">
        <f t="shared" si="1"/>
        <v>285</v>
      </c>
      <c r="S6" s="192"/>
      <c r="T6" s="192"/>
      <c r="U6" s="192"/>
      <c r="V6" s="192"/>
      <c r="W6" s="192"/>
      <c r="X6" s="192"/>
      <c r="Y6" s="192"/>
      <c r="Z6" s="192"/>
      <c r="AA6" s="194"/>
      <c r="AB6" s="194"/>
      <c r="AC6" s="193"/>
    </row>
    <row r="7" spans="1:29" ht="18" customHeight="1">
      <c r="A7" s="276"/>
      <c r="B7" s="1">
        <v>1</v>
      </c>
      <c r="C7" s="12" t="s">
        <v>55</v>
      </c>
      <c r="D7" s="203">
        <f>SUM(D8:D9)</f>
        <v>445</v>
      </c>
      <c r="E7" s="203">
        <f>SUM(E8:E9)</f>
        <v>431</v>
      </c>
      <c r="F7" s="203">
        <f>SUM(F8:F9)</f>
        <v>405</v>
      </c>
      <c r="G7" s="203">
        <f>SUM(G8:G9)</f>
        <v>387</v>
      </c>
      <c r="H7" s="203">
        <f>SUM(H8:H9)</f>
        <v>374</v>
      </c>
      <c r="I7" s="204">
        <f>ROUND(N7/D7,2)</f>
        <v>0.85</v>
      </c>
      <c r="J7" s="204">
        <f>ROUND(O7/E7,2)</f>
        <v>0.85</v>
      </c>
      <c r="K7" s="204">
        <f>ROUND(P7/F7,2)</f>
        <v>0.85</v>
      </c>
      <c r="L7" s="204">
        <f>ROUND(Q7/G7,2)</f>
        <v>0.85</v>
      </c>
      <c r="M7" s="204">
        <f>ROUND(R7/H7,2)</f>
        <v>0.85</v>
      </c>
      <c r="N7" s="203">
        <f>SUM(N8:N9)</f>
        <v>378</v>
      </c>
      <c r="O7" s="203">
        <f>SUM(O8:O9)</f>
        <v>366</v>
      </c>
      <c r="P7" s="203">
        <f>SUM(P8:P9)</f>
        <v>345</v>
      </c>
      <c r="Q7" s="203">
        <f>SUM(Q8:Q9)</f>
        <v>329</v>
      </c>
      <c r="R7" s="203">
        <f>SUM(R8:R9)</f>
        <v>318</v>
      </c>
      <c r="S7" s="6"/>
      <c r="T7" s="6"/>
      <c r="U7" s="6"/>
      <c r="V7" s="6"/>
      <c r="W7" s="6"/>
      <c r="X7" s="6"/>
      <c r="Y7" s="6"/>
      <c r="Z7" s="6"/>
      <c r="AA7" s="13" t="s">
        <v>239</v>
      </c>
      <c r="AB7" s="13" t="s">
        <v>239</v>
      </c>
      <c r="AC7" s="5"/>
    </row>
    <row r="8" spans="1:29" ht="18" customHeight="1">
      <c r="A8" s="276"/>
      <c r="B8" s="230">
        <v>2</v>
      </c>
      <c r="C8" s="233" t="s">
        <v>336</v>
      </c>
      <c r="D8" s="234">
        <f>정리!P124</f>
        <v>201</v>
      </c>
      <c r="E8" s="234">
        <f t="shared" ref="E8:H9" si="2">ROUND(($D8/$D$44)*E$58,0)</f>
        <v>194</v>
      </c>
      <c r="F8" s="234">
        <f t="shared" si="2"/>
        <v>183</v>
      </c>
      <c r="G8" s="234">
        <f t="shared" si="2"/>
        <v>175</v>
      </c>
      <c r="H8" s="234">
        <f t="shared" si="2"/>
        <v>169</v>
      </c>
      <c r="I8" s="235">
        <v>85</v>
      </c>
      <c r="J8" s="235">
        <v>85</v>
      </c>
      <c r="K8" s="235">
        <v>85</v>
      </c>
      <c r="L8" s="235">
        <v>85</v>
      </c>
      <c r="M8" s="235">
        <v>85</v>
      </c>
      <c r="N8" s="234">
        <f t="shared" ref="N8:R9" si="3">ROUND(D8*I8/100,0)</f>
        <v>171</v>
      </c>
      <c r="O8" s="234">
        <f t="shared" si="3"/>
        <v>165</v>
      </c>
      <c r="P8" s="234">
        <f t="shared" si="3"/>
        <v>156</v>
      </c>
      <c r="Q8" s="234">
        <f t="shared" si="3"/>
        <v>149</v>
      </c>
      <c r="R8" s="234">
        <f t="shared" si="3"/>
        <v>144</v>
      </c>
      <c r="S8" s="192"/>
      <c r="T8" s="192"/>
      <c r="U8" s="192"/>
      <c r="V8" s="192"/>
      <c r="W8" s="192"/>
      <c r="X8" s="192"/>
      <c r="Y8" s="192"/>
      <c r="Z8" s="192"/>
      <c r="AA8" s="194"/>
      <c r="AB8" s="194"/>
      <c r="AC8" s="193"/>
    </row>
    <row r="9" spans="1:29" ht="18" customHeight="1">
      <c r="A9" s="276"/>
      <c r="B9" s="230">
        <v>2</v>
      </c>
      <c r="C9" s="233" t="s">
        <v>337</v>
      </c>
      <c r="D9" s="234">
        <f>정리!P125</f>
        <v>244</v>
      </c>
      <c r="E9" s="234">
        <f>ROUND(($D9/$D$44)*E$58,0)+1</f>
        <v>237</v>
      </c>
      <c r="F9" s="234">
        <f t="shared" si="2"/>
        <v>222</v>
      </c>
      <c r="G9" s="234">
        <f t="shared" si="2"/>
        <v>212</v>
      </c>
      <c r="H9" s="234">
        <f t="shared" si="2"/>
        <v>205</v>
      </c>
      <c r="I9" s="235">
        <v>85</v>
      </c>
      <c r="J9" s="235">
        <v>85</v>
      </c>
      <c r="K9" s="235">
        <v>85</v>
      </c>
      <c r="L9" s="235">
        <v>85</v>
      </c>
      <c r="M9" s="235">
        <v>85</v>
      </c>
      <c r="N9" s="234">
        <f t="shared" si="3"/>
        <v>207</v>
      </c>
      <c r="O9" s="234">
        <f t="shared" si="3"/>
        <v>201</v>
      </c>
      <c r="P9" s="234">
        <f t="shared" si="3"/>
        <v>189</v>
      </c>
      <c r="Q9" s="234">
        <f t="shared" si="3"/>
        <v>180</v>
      </c>
      <c r="R9" s="234">
        <f t="shared" si="3"/>
        <v>174</v>
      </c>
      <c r="S9" s="192"/>
      <c r="T9" s="192"/>
      <c r="U9" s="192"/>
      <c r="V9" s="192"/>
      <c r="W9" s="192"/>
      <c r="X9" s="192"/>
      <c r="Y9" s="192"/>
      <c r="Z9" s="192"/>
      <c r="AA9" s="194"/>
      <c r="AB9" s="194"/>
      <c r="AC9" s="193"/>
    </row>
    <row r="10" spans="1:29" ht="18" customHeight="1">
      <c r="A10" s="276"/>
      <c r="B10" s="1">
        <v>1</v>
      </c>
      <c r="C10" s="12" t="s">
        <v>56</v>
      </c>
      <c r="D10" s="203">
        <f>SUM(D11:D12)</f>
        <v>874</v>
      </c>
      <c r="E10" s="203">
        <f>SUM(E11:E12)</f>
        <v>846</v>
      </c>
      <c r="F10" s="203">
        <f>SUM(F11:F12)</f>
        <v>796</v>
      </c>
      <c r="G10" s="203">
        <f>SUM(G11:G12)</f>
        <v>759</v>
      </c>
      <c r="H10" s="203">
        <f>SUM(H11:H12)</f>
        <v>735</v>
      </c>
      <c r="I10" s="204">
        <f>ROUND(N10/D10,2)</f>
        <v>0.85</v>
      </c>
      <c r="J10" s="204">
        <f>ROUND(O10/E10,2)</f>
        <v>0.85</v>
      </c>
      <c r="K10" s="204">
        <f>ROUND(P10/F10,2)</f>
        <v>0.85</v>
      </c>
      <c r="L10" s="204">
        <f>ROUND(Q10/G10,2)</f>
        <v>0.85</v>
      </c>
      <c r="M10" s="204">
        <f>ROUND(R10/H10,2)</f>
        <v>0.85</v>
      </c>
      <c r="N10" s="203">
        <f>SUM(N11:N12)</f>
        <v>743</v>
      </c>
      <c r="O10" s="203">
        <f>SUM(O11:O12)</f>
        <v>719</v>
      </c>
      <c r="P10" s="203">
        <f>SUM(P11:P12)</f>
        <v>677</v>
      </c>
      <c r="Q10" s="203">
        <f>SUM(Q11:Q12)</f>
        <v>645</v>
      </c>
      <c r="R10" s="203">
        <f>SUM(R11:R12)</f>
        <v>624</v>
      </c>
      <c r="S10" s="6"/>
      <c r="T10" s="6"/>
      <c r="U10" s="6"/>
      <c r="V10" s="6"/>
      <c r="W10" s="6"/>
      <c r="X10" s="6"/>
      <c r="Y10" s="6"/>
      <c r="Z10" s="6"/>
      <c r="AA10" s="13" t="s">
        <v>239</v>
      </c>
      <c r="AB10" s="13" t="s">
        <v>239</v>
      </c>
      <c r="AC10" s="5"/>
    </row>
    <row r="11" spans="1:29" ht="18" customHeight="1">
      <c r="A11" s="276"/>
      <c r="B11" s="230">
        <v>2</v>
      </c>
      <c r="C11" s="233" t="s">
        <v>338</v>
      </c>
      <c r="D11" s="234">
        <f>정리!P127</f>
        <v>227</v>
      </c>
      <c r="E11" s="234">
        <f>ROUND(($D11/$D$44)*E$58,0)+1</f>
        <v>220</v>
      </c>
      <c r="F11" s="234">
        <f t="shared" ref="F11:H12" si="4">ROUND(($D11/$D$44)*F$58,0)</f>
        <v>207</v>
      </c>
      <c r="G11" s="234">
        <f t="shared" si="4"/>
        <v>197</v>
      </c>
      <c r="H11" s="234">
        <f t="shared" si="4"/>
        <v>191</v>
      </c>
      <c r="I11" s="235">
        <v>85</v>
      </c>
      <c r="J11" s="235">
        <v>85</v>
      </c>
      <c r="K11" s="235">
        <v>85</v>
      </c>
      <c r="L11" s="235">
        <v>85</v>
      </c>
      <c r="M11" s="235">
        <v>85</v>
      </c>
      <c r="N11" s="234">
        <f t="shared" ref="N11:R12" si="5">ROUND(D11*I11/100,0)</f>
        <v>193</v>
      </c>
      <c r="O11" s="234">
        <f t="shared" si="5"/>
        <v>187</v>
      </c>
      <c r="P11" s="234">
        <f t="shared" si="5"/>
        <v>176</v>
      </c>
      <c r="Q11" s="234">
        <f t="shared" si="5"/>
        <v>167</v>
      </c>
      <c r="R11" s="234">
        <f t="shared" si="5"/>
        <v>162</v>
      </c>
      <c r="S11" s="192"/>
      <c r="T11" s="192"/>
      <c r="U11" s="192"/>
      <c r="V11" s="192"/>
      <c r="W11" s="192"/>
      <c r="X11" s="192"/>
      <c r="Y11" s="192"/>
      <c r="Z11" s="192"/>
      <c r="AA11" s="194"/>
      <c r="AB11" s="194"/>
      <c r="AC11" s="193"/>
    </row>
    <row r="12" spans="1:29" ht="18" customHeight="1">
      <c r="A12" s="276"/>
      <c r="B12" s="230">
        <v>2</v>
      </c>
      <c r="C12" s="233" t="s">
        <v>339</v>
      </c>
      <c r="D12" s="234">
        <f>정리!P128</f>
        <v>647</v>
      </c>
      <c r="E12" s="234">
        <f>ROUND(($D12/$D$44)*E$58,0)+1</f>
        <v>626</v>
      </c>
      <c r="F12" s="234">
        <f t="shared" si="4"/>
        <v>589</v>
      </c>
      <c r="G12" s="234">
        <f t="shared" si="4"/>
        <v>562</v>
      </c>
      <c r="H12" s="234">
        <f t="shared" si="4"/>
        <v>544</v>
      </c>
      <c r="I12" s="235">
        <v>85</v>
      </c>
      <c r="J12" s="235">
        <v>85</v>
      </c>
      <c r="K12" s="235">
        <v>85</v>
      </c>
      <c r="L12" s="235">
        <v>85</v>
      </c>
      <c r="M12" s="235">
        <v>85</v>
      </c>
      <c r="N12" s="234">
        <f t="shared" si="5"/>
        <v>550</v>
      </c>
      <c r="O12" s="234">
        <f t="shared" si="5"/>
        <v>532</v>
      </c>
      <c r="P12" s="234">
        <f t="shared" si="5"/>
        <v>501</v>
      </c>
      <c r="Q12" s="234">
        <f t="shared" si="5"/>
        <v>478</v>
      </c>
      <c r="R12" s="234">
        <f t="shared" si="5"/>
        <v>462</v>
      </c>
      <c r="S12" s="192"/>
      <c r="T12" s="192"/>
      <c r="U12" s="192"/>
      <c r="V12" s="192"/>
      <c r="W12" s="192"/>
      <c r="X12" s="192"/>
      <c r="Y12" s="192"/>
      <c r="Z12" s="192"/>
      <c r="AA12" s="194"/>
      <c r="AB12" s="194"/>
      <c r="AC12" s="193"/>
    </row>
    <row r="13" spans="1:29" ht="18" customHeight="1">
      <c r="A13" s="276"/>
      <c r="B13" s="1">
        <v>1</v>
      </c>
      <c r="C13" s="12" t="s">
        <v>57</v>
      </c>
      <c r="D13" s="203">
        <f>SUM(D14:D16)</f>
        <v>389</v>
      </c>
      <c r="E13" s="203">
        <f>SUM(E14:E16)</f>
        <v>375</v>
      </c>
      <c r="F13" s="203">
        <f>SUM(F14:F16)</f>
        <v>354</v>
      </c>
      <c r="G13" s="203">
        <f>SUM(G14:G16)</f>
        <v>338</v>
      </c>
      <c r="H13" s="203">
        <f>SUM(H14:H16)</f>
        <v>327</v>
      </c>
      <c r="I13" s="204">
        <f>ROUND(N13/D13,2)</f>
        <v>0.85</v>
      </c>
      <c r="J13" s="204">
        <f>ROUND(O13/E13,2)</f>
        <v>0.85</v>
      </c>
      <c r="K13" s="204">
        <f>ROUND(P13/F13,2)</f>
        <v>0.85</v>
      </c>
      <c r="L13" s="204">
        <f>ROUND(Q13/G13,2)</f>
        <v>0.85</v>
      </c>
      <c r="M13" s="204">
        <f>ROUND(R13/H13,2)</f>
        <v>0.85</v>
      </c>
      <c r="N13" s="203">
        <f>SUM(N14:N16)</f>
        <v>331</v>
      </c>
      <c r="O13" s="203">
        <f>SUM(O14:O16)</f>
        <v>318</v>
      </c>
      <c r="P13" s="203">
        <f>SUM(P14:P16)</f>
        <v>300</v>
      </c>
      <c r="Q13" s="203">
        <f>SUM(Q14:Q16)</f>
        <v>287</v>
      </c>
      <c r="R13" s="203">
        <f>SUM(R14:R16)</f>
        <v>277</v>
      </c>
      <c r="S13" s="6"/>
      <c r="T13" s="6"/>
      <c r="U13" s="6"/>
      <c r="V13" s="6"/>
      <c r="W13" s="6"/>
      <c r="X13" s="6"/>
      <c r="Y13" s="6"/>
      <c r="Z13" s="6"/>
      <c r="AA13" s="13" t="s">
        <v>239</v>
      </c>
      <c r="AB13" s="13" t="s">
        <v>239</v>
      </c>
      <c r="AC13" s="5"/>
    </row>
    <row r="14" spans="1:29" ht="18" customHeight="1">
      <c r="A14" s="276"/>
      <c r="B14" s="230">
        <v>2</v>
      </c>
      <c r="C14" s="233" t="s">
        <v>340</v>
      </c>
      <c r="D14" s="234">
        <f>정리!P130</f>
        <v>115</v>
      </c>
      <c r="E14" s="234">
        <f t="shared" ref="E14:H17" si="6">ROUND(($D14/$D$44)*E$58,0)</f>
        <v>111</v>
      </c>
      <c r="F14" s="234">
        <f t="shared" si="6"/>
        <v>105</v>
      </c>
      <c r="G14" s="234">
        <f t="shared" si="6"/>
        <v>100</v>
      </c>
      <c r="H14" s="234">
        <f t="shared" si="6"/>
        <v>97</v>
      </c>
      <c r="I14" s="235">
        <v>85</v>
      </c>
      <c r="J14" s="235">
        <v>85</v>
      </c>
      <c r="K14" s="235">
        <v>85</v>
      </c>
      <c r="L14" s="235">
        <v>85</v>
      </c>
      <c r="M14" s="235">
        <v>85</v>
      </c>
      <c r="N14" s="234">
        <f t="shared" ref="N14:P16" si="7">ROUND(D14*I14/100,0)</f>
        <v>98</v>
      </c>
      <c r="O14" s="234">
        <f t="shared" si="7"/>
        <v>94</v>
      </c>
      <c r="P14" s="234">
        <f t="shared" si="7"/>
        <v>89</v>
      </c>
      <c r="Q14" s="234">
        <f t="shared" ref="Q14:R16" si="8">ROUND(G14*L14/100,0)</f>
        <v>85</v>
      </c>
      <c r="R14" s="234">
        <f t="shared" si="8"/>
        <v>82</v>
      </c>
      <c r="S14" s="192"/>
      <c r="T14" s="192"/>
      <c r="U14" s="192"/>
      <c r="V14" s="192"/>
      <c r="W14" s="192"/>
      <c r="X14" s="192"/>
      <c r="Y14" s="192"/>
      <c r="Z14" s="192"/>
      <c r="AA14" s="194"/>
      <c r="AB14" s="194"/>
      <c r="AC14" s="193"/>
    </row>
    <row r="15" spans="1:29" ht="18" customHeight="1">
      <c r="A15" s="276"/>
      <c r="B15" s="230">
        <v>2</v>
      </c>
      <c r="C15" s="233" t="s">
        <v>341</v>
      </c>
      <c r="D15" s="234">
        <f>정리!P131</f>
        <v>108</v>
      </c>
      <c r="E15" s="234">
        <f t="shared" si="6"/>
        <v>104</v>
      </c>
      <c r="F15" s="234">
        <f t="shared" si="6"/>
        <v>98</v>
      </c>
      <c r="G15" s="234">
        <f t="shared" si="6"/>
        <v>94</v>
      </c>
      <c r="H15" s="234">
        <f t="shared" si="6"/>
        <v>91</v>
      </c>
      <c r="I15" s="235">
        <v>85</v>
      </c>
      <c r="J15" s="235">
        <v>85</v>
      </c>
      <c r="K15" s="235">
        <v>85</v>
      </c>
      <c r="L15" s="235">
        <v>85</v>
      </c>
      <c r="M15" s="235">
        <v>85</v>
      </c>
      <c r="N15" s="234">
        <f t="shared" si="7"/>
        <v>92</v>
      </c>
      <c r="O15" s="234">
        <f t="shared" si="7"/>
        <v>88</v>
      </c>
      <c r="P15" s="234">
        <f t="shared" si="7"/>
        <v>83</v>
      </c>
      <c r="Q15" s="234">
        <f t="shared" si="8"/>
        <v>80</v>
      </c>
      <c r="R15" s="234">
        <f t="shared" si="8"/>
        <v>77</v>
      </c>
      <c r="S15" s="192"/>
      <c r="T15" s="192"/>
      <c r="U15" s="192"/>
      <c r="V15" s="192"/>
      <c r="W15" s="192"/>
      <c r="X15" s="192"/>
      <c r="Y15" s="192"/>
      <c r="Z15" s="192"/>
      <c r="AA15" s="194"/>
      <c r="AB15" s="194"/>
      <c r="AC15" s="193"/>
    </row>
    <row r="16" spans="1:29" ht="18" customHeight="1">
      <c r="A16" s="276"/>
      <c r="B16" s="230">
        <v>2</v>
      </c>
      <c r="C16" s="233" t="s">
        <v>342</v>
      </c>
      <c r="D16" s="234">
        <f>정리!P132</f>
        <v>166</v>
      </c>
      <c r="E16" s="234">
        <f t="shared" si="6"/>
        <v>160</v>
      </c>
      <c r="F16" s="234">
        <f t="shared" si="6"/>
        <v>151</v>
      </c>
      <c r="G16" s="234">
        <f t="shared" si="6"/>
        <v>144</v>
      </c>
      <c r="H16" s="234">
        <f t="shared" si="6"/>
        <v>139</v>
      </c>
      <c r="I16" s="235">
        <v>85</v>
      </c>
      <c r="J16" s="235">
        <v>85</v>
      </c>
      <c r="K16" s="235">
        <v>85</v>
      </c>
      <c r="L16" s="235">
        <v>85</v>
      </c>
      <c r="M16" s="235">
        <v>85</v>
      </c>
      <c r="N16" s="234">
        <f t="shared" si="7"/>
        <v>141</v>
      </c>
      <c r="O16" s="234">
        <f t="shared" si="7"/>
        <v>136</v>
      </c>
      <c r="P16" s="234">
        <f t="shared" si="7"/>
        <v>128</v>
      </c>
      <c r="Q16" s="234">
        <f t="shared" si="8"/>
        <v>122</v>
      </c>
      <c r="R16" s="234">
        <f t="shared" si="8"/>
        <v>118</v>
      </c>
      <c r="S16" s="192"/>
      <c r="T16" s="192"/>
      <c r="U16" s="192"/>
      <c r="V16" s="192"/>
      <c r="W16" s="192"/>
      <c r="X16" s="192"/>
      <c r="Y16" s="192"/>
      <c r="Z16" s="192"/>
      <c r="AA16" s="194"/>
      <c r="AB16" s="194"/>
      <c r="AC16" s="193"/>
    </row>
    <row r="17" spans="1:36" ht="18" customHeight="1">
      <c r="A17" s="276"/>
      <c r="B17" s="1"/>
      <c r="C17" s="12" t="s">
        <v>65</v>
      </c>
      <c r="D17" s="203">
        <f>정리!P133</f>
        <v>0</v>
      </c>
      <c r="E17" s="203">
        <f t="shared" si="6"/>
        <v>0</v>
      </c>
      <c r="F17" s="203">
        <f t="shared" si="6"/>
        <v>0</v>
      </c>
      <c r="G17" s="203">
        <f t="shared" si="6"/>
        <v>0</v>
      </c>
      <c r="H17" s="203">
        <f t="shared" si="6"/>
        <v>0</v>
      </c>
      <c r="I17" s="205"/>
      <c r="J17" s="205"/>
      <c r="K17" s="205"/>
      <c r="L17" s="205"/>
      <c r="M17" s="205"/>
      <c r="N17" s="203">
        <f t="shared" ref="N17:R20" si="9">ROUND(D17*I17/100,0)</f>
        <v>0</v>
      </c>
      <c r="O17" s="203">
        <f t="shared" si="9"/>
        <v>0</v>
      </c>
      <c r="P17" s="203">
        <f t="shared" si="9"/>
        <v>0</v>
      </c>
      <c r="Q17" s="203">
        <f t="shared" si="9"/>
        <v>0</v>
      </c>
      <c r="R17" s="203">
        <f t="shared" si="9"/>
        <v>0</v>
      </c>
      <c r="S17" s="6"/>
      <c r="T17" s="6"/>
      <c r="U17" s="6"/>
      <c r="V17" s="6"/>
      <c r="W17" s="6"/>
      <c r="X17" s="6"/>
      <c r="Y17" s="6"/>
      <c r="Z17" s="6"/>
      <c r="AA17" s="13"/>
      <c r="AB17" s="13"/>
      <c r="AC17" s="5"/>
    </row>
    <row r="18" spans="1:36" ht="18" customHeight="1">
      <c r="A18" s="276"/>
      <c r="B18" s="1">
        <v>1</v>
      </c>
      <c r="C18" s="12" t="s">
        <v>59</v>
      </c>
      <c r="D18" s="203">
        <f>SUM(D19:D20)</f>
        <v>375</v>
      </c>
      <c r="E18" s="203">
        <f>SUM(E19:E20)</f>
        <v>362</v>
      </c>
      <c r="F18" s="203">
        <f>SUM(F19:F20)</f>
        <v>341</v>
      </c>
      <c r="G18" s="203">
        <f>SUM(G19:G20)</f>
        <v>325</v>
      </c>
      <c r="H18" s="203">
        <f>SUM(H19:H20)</f>
        <v>315</v>
      </c>
      <c r="I18" s="204">
        <f>ROUND(N18/D18,2)</f>
        <v>0.9</v>
      </c>
      <c r="J18" s="204">
        <f>ROUND(O18/E18,2)</f>
        <v>0.9</v>
      </c>
      <c r="K18" s="204">
        <f>ROUND(P18/F18,2)</f>
        <v>0.9</v>
      </c>
      <c r="L18" s="204">
        <f>ROUND(Q18/G18,2)</f>
        <v>0.9</v>
      </c>
      <c r="M18" s="204">
        <f>ROUND(R18/H18,2)</f>
        <v>0.9</v>
      </c>
      <c r="N18" s="203">
        <f>SUM(N19:N20)</f>
        <v>337</v>
      </c>
      <c r="O18" s="203">
        <f>SUM(O19:O20)</f>
        <v>326</v>
      </c>
      <c r="P18" s="203">
        <f>SUM(P19:P20)</f>
        <v>307</v>
      </c>
      <c r="Q18" s="203">
        <f>SUM(Q19:Q20)</f>
        <v>293</v>
      </c>
      <c r="R18" s="203">
        <f>SUM(R19:R20)</f>
        <v>283</v>
      </c>
      <c r="S18" s="6"/>
      <c r="T18" s="6"/>
      <c r="U18" s="6"/>
      <c r="V18" s="6"/>
      <c r="W18" s="6"/>
      <c r="X18" s="6"/>
      <c r="Y18" s="6"/>
      <c r="Z18" s="6"/>
      <c r="AA18" s="13" t="s">
        <v>239</v>
      </c>
      <c r="AB18" s="13" t="s">
        <v>239</v>
      </c>
      <c r="AC18" s="5"/>
    </row>
    <row r="19" spans="1:36" ht="18" customHeight="1">
      <c r="A19" s="276"/>
      <c r="B19" s="230">
        <v>2</v>
      </c>
      <c r="C19" s="233" t="s">
        <v>343</v>
      </c>
      <c r="D19" s="234">
        <f>정리!P135</f>
        <v>118</v>
      </c>
      <c r="E19" s="234">
        <f t="shared" ref="E19:H20" si="10">ROUND(($D19/$D$44)*E$58,0)</f>
        <v>114</v>
      </c>
      <c r="F19" s="234">
        <f t="shared" si="10"/>
        <v>107</v>
      </c>
      <c r="G19" s="234">
        <f t="shared" si="10"/>
        <v>102</v>
      </c>
      <c r="H19" s="234">
        <f t="shared" si="10"/>
        <v>99</v>
      </c>
      <c r="I19" s="235">
        <v>90</v>
      </c>
      <c r="J19" s="235">
        <v>90</v>
      </c>
      <c r="K19" s="235">
        <v>90</v>
      </c>
      <c r="L19" s="235">
        <v>90</v>
      </c>
      <c r="M19" s="235">
        <v>90</v>
      </c>
      <c r="N19" s="234">
        <f t="shared" si="9"/>
        <v>106</v>
      </c>
      <c r="O19" s="234">
        <f t="shared" si="9"/>
        <v>103</v>
      </c>
      <c r="P19" s="234">
        <f t="shared" si="9"/>
        <v>96</v>
      </c>
      <c r="Q19" s="234">
        <f t="shared" si="9"/>
        <v>92</v>
      </c>
      <c r="R19" s="234">
        <f t="shared" si="9"/>
        <v>89</v>
      </c>
      <c r="S19" s="192"/>
      <c r="T19" s="192"/>
      <c r="U19" s="192"/>
      <c r="V19" s="192"/>
      <c r="W19" s="192"/>
      <c r="X19" s="192"/>
      <c r="Y19" s="192"/>
      <c r="Z19" s="192"/>
      <c r="AA19" s="194"/>
      <c r="AB19" s="194"/>
      <c r="AC19" s="193"/>
    </row>
    <row r="20" spans="1:36" ht="18" customHeight="1">
      <c r="A20" s="276"/>
      <c r="B20" s="230">
        <v>2</v>
      </c>
      <c r="C20" s="233" t="s">
        <v>344</v>
      </c>
      <c r="D20" s="234">
        <f>정리!P136</f>
        <v>257</v>
      </c>
      <c r="E20" s="234">
        <f t="shared" si="10"/>
        <v>248</v>
      </c>
      <c r="F20" s="234">
        <f t="shared" si="10"/>
        <v>234</v>
      </c>
      <c r="G20" s="234">
        <f t="shared" si="10"/>
        <v>223</v>
      </c>
      <c r="H20" s="234">
        <f t="shared" si="10"/>
        <v>216</v>
      </c>
      <c r="I20" s="235">
        <v>90</v>
      </c>
      <c r="J20" s="235">
        <v>90</v>
      </c>
      <c r="K20" s="235">
        <v>90</v>
      </c>
      <c r="L20" s="235">
        <v>90</v>
      </c>
      <c r="M20" s="235">
        <v>90</v>
      </c>
      <c r="N20" s="234">
        <f t="shared" si="9"/>
        <v>231</v>
      </c>
      <c r="O20" s="234">
        <f t="shared" si="9"/>
        <v>223</v>
      </c>
      <c r="P20" s="234">
        <f t="shared" si="9"/>
        <v>211</v>
      </c>
      <c r="Q20" s="234">
        <f t="shared" si="9"/>
        <v>201</v>
      </c>
      <c r="R20" s="234">
        <f t="shared" si="9"/>
        <v>194</v>
      </c>
      <c r="S20" s="192"/>
      <c r="T20" s="192"/>
      <c r="U20" s="192"/>
      <c r="V20" s="192"/>
      <c r="W20" s="192"/>
      <c r="X20" s="192"/>
      <c r="Y20" s="192"/>
      <c r="Z20" s="192"/>
      <c r="AA20" s="194"/>
      <c r="AB20" s="194"/>
      <c r="AC20" s="193"/>
    </row>
    <row r="21" spans="1:36" ht="18" customHeight="1">
      <c r="A21" s="276"/>
      <c r="B21" s="1">
        <v>1</v>
      </c>
      <c r="C21" s="12" t="s">
        <v>60</v>
      </c>
      <c r="D21" s="203">
        <f>SUM(D22:D23)</f>
        <v>268</v>
      </c>
      <c r="E21" s="203">
        <f>SUM(E22:E23)</f>
        <v>259</v>
      </c>
      <c r="F21" s="203">
        <f>SUM(F22:F23)</f>
        <v>244</v>
      </c>
      <c r="G21" s="203">
        <f>SUM(G22:G23)</f>
        <v>232</v>
      </c>
      <c r="H21" s="203">
        <f>SUM(H22:H23)</f>
        <v>225</v>
      </c>
      <c r="I21" s="204">
        <f>ROUND(N21/D21,2)</f>
        <v>0.85</v>
      </c>
      <c r="J21" s="204">
        <f>ROUND(O21/E21,2)</f>
        <v>0.85</v>
      </c>
      <c r="K21" s="204">
        <f>ROUND(P21/F21,2)</f>
        <v>0.85</v>
      </c>
      <c r="L21" s="204">
        <f>ROUND(Q21/G21,2)</f>
        <v>0.85</v>
      </c>
      <c r="M21" s="204">
        <f>ROUND(R21/H21,2)</f>
        <v>0.85</v>
      </c>
      <c r="N21" s="203">
        <f>SUM(N22:N23)</f>
        <v>228</v>
      </c>
      <c r="O21" s="203">
        <f>SUM(O22:O23)</f>
        <v>220</v>
      </c>
      <c r="P21" s="203">
        <f>SUM(P22:P23)</f>
        <v>208</v>
      </c>
      <c r="Q21" s="203">
        <f>SUM(Q22:Q23)</f>
        <v>198</v>
      </c>
      <c r="R21" s="203">
        <f>SUM(R22:R23)</f>
        <v>191</v>
      </c>
      <c r="S21" s="6"/>
      <c r="T21" s="6"/>
      <c r="U21" s="6"/>
      <c r="V21" s="6"/>
      <c r="W21" s="6"/>
      <c r="X21" s="6"/>
      <c r="Y21" s="6"/>
      <c r="Z21" s="6"/>
      <c r="AA21" s="13" t="s">
        <v>239</v>
      </c>
      <c r="AB21" s="13" t="s">
        <v>239</v>
      </c>
      <c r="AC21" s="5"/>
    </row>
    <row r="22" spans="1:36" ht="18" customHeight="1">
      <c r="A22" s="276"/>
      <c r="B22" s="230">
        <v>2</v>
      </c>
      <c r="C22" s="233" t="s">
        <v>345</v>
      </c>
      <c r="D22" s="234">
        <f>정리!P138</f>
        <v>119</v>
      </c>
      <c r="E22" s="234">
        <f t="shared" ref="E22:H23" si="11">ROUND(($D22/$D$44)*E$58,0)</f>
        <v>115</v>
      </c>
      <c r="F22" s="234">
        <f t="shared" si="11"/>
        <v>108</v>
      </c>
      <c r="G22" s="234">
        <f t="shared" si="11"/>
        <v>103</v>
      </c>
      <c r="H22" s="234">
        <f t="shared" si="11"/>
        <v>100</v>
      </c>
      <c r="I22" s="235">
        <v>85</v>
      </c>
      <c r="J22" s="235">
        <v>85</v>
      </c>
      <c r="K22" s="235">
        <v>85</v>
      </c>
      <c r="L22" s="235">
        <v>85</v>
      </c>
      <c r="M22" s="235">
        <v>85</v>
      </c>
      <c r="N22" s="234">
        <f t="shared" ref="N22:R23" si="12">ROUND(D22*I22/100,0)</f>
        <v>101</v>
      </c>
      <c r="O22" s="234">
        <f t="shared" si="12"/>
        <v>98</v>
      </c>
      <c r="P22" s="234">
        <f t="shared" si="12"/>
        <v>92</v>
      </c>
      <c r="Q22" s="234">
        <f t="shared" si="12"/>
        <v>88</v>
      </c>
      <c r="R22" s="234">
        <f t="shared" si="12"/>
        <v>85</v>
      </c>
      <c r="S22" s="192"/>
      <c r="T22" s="192"/>
      <c r="U22" s="192"/>
      <c r="V22" s="192"/>
      <c r="W22" s="192"/>
      <c r="X22" s="192"/>
      <c r="Y22" s="192"/>
      <c r="Z22" s="192"/>
      <c r="AA22" s="194"/>
      <c r="AB22" s="194"/>
      <c r="AC22" s="193"/>
    </row>
    <row r="23" spans="1:36" ht="18" customHeight="1">
      <c r="A23" s="276"/>
      <c r="B23" s="230">
        <v>2</v>
      </c>
      <c r="C23" s="233" t="s">
        <v>346</v>
      </c>
      <c r="D23" s="234">
        <f>정리!P139</f>
        <v>149</v>
      </c>
      <c r="E23" s="234">
        <f t="shared" si="11"/>
        <v>144</v>
      </c>
      <c r="F23" s="234">
        <f t="shared" si="11"/>
        <v>136</v>
      </c>
      <c r="G23" s="234">
        <f t="shared" si="11"/>
        <v>129</v>
      </c>
      <c r="H23" s="234">
        <f t="shared" si="11"/>
        <v>125</v>
      </c>
      <c r="I23" s="235">
        <v>85</v>
      </c>
      <c r="J23" s="235">
        <v>85</v>
      </c>
      <c r="K23" s="235">
        <v>85</v>
      </c>
      <c r="L23" s="235">
        <v>85</v>
      </c>
      <c r="M23" s="235">
        <v>85</v>
      </c>
      <c r="N23" s="234">
        <f t="shared" si="12"/>
        <v>127</v>
      </c>
      <c r="O23" s="234">
        <f t="shared" si="12"/>
        <v>122</v>
      </c>
      <c r="P23" s="234">
        <f t="shared" si="12"/>
        <v>116</v>
      </c>
      <c r="Q23" s="234">
        <f t="shared" si="12"/>
        <v>110</v>
      </c>
      <c r="R23" s="234">
        <f t="shared" si="12"/>
        <v>106</v>
      </c>
      <c r="S23" s="192"/>
      <c r="T23" s="192"/>
      <c r="U23" s="192"/>
      <c r="V23" s="192"/>
      <c r="W23" s="192"/>
      <c r="X23" s="192"/>
      <c r="Y23" s="192"/>
      <c r="Z23" s="192"/>
      <c r="AA23" s="194"/>
      <c r="AB23" s="194"/>
      <c r="AC23" s="193"/>
    </row>
    <row r="24" spans="1:36" ht="18" customHeight="1">
      <c r="A24" s="276"/>
      <c r="B24" s="1">
        <v>1</v>
      </c>
      <c r="C24" s="12" t="s">
        <v>61</v>
      </c>
      <c r="D24" s="203">
        <f>SUM(D25:D26)</f>
        <v>172</v>
      </c>
      <c r="E24" s="203">
        <f>SUM(E25:E26)</f>
        <v>166</v>
      </c>
      <c r="F24" s="203">
        <f>SUM(F25:F26)</f>
        <v>157</v>
      </c>
      <c r="G24" s="203">
        <f>SUM(G25:G26)</f>
        <v>149</v>
      </c>
      <c r="H24" s="203">
        <f>SUM(H25:H26)</f>
        <v>144</v>
      </c>
      <c r="I24" s="204">
        <f>ROUND(N24/D24,2)</f>
        <v>0.85</v>
      </c>
      <c r="J24" s="204">
        <f>ROUND(O24/E24,2)</f>
        <v>0.85</v>
      </c>
      <c r="K24" s="204">
        <f>ROUND(P24/F24,2)</f>
        <v>0.85</v>
      </c>
      <c r="L24" s="204">
        <f>ROUND(Q24/G24,2)</f>
        <v>0.85</v>
      </c>
      <c r="M24" s="204">
        <f>ROUND(R24/H24,2)</f>
        <v>0.85</v>
      </c>
      <c r="N24" s="203">
        <f>SUM(N25:N26)</f>
        <v>146</v>
      </c>
      <c r="O24" s="203">
        <f>SUM(O25:O26)</f>
        <v>141</v>
      </c>
      <c r="P24" s="203">
        <f>SUM(P25:P26)</f>
        <v>133</v>
      </c>
      <c r="Q24" s="203">
        <f>SUM(Q25:Q26)</f>
        <v>127</v>
      </c>
      <c r="R24" s="203">
        <f>SUM(R25:R26)</f>
        <v>122</v>
      </c>
      <c r="S24" s="6"/>
      <c r="T24" s="6"/>
      <c r="U24" s="6"/>
      <c r="V24" s="6"/>
      <c r="W24" s="6"/>
      <c r="X24" s="6"/>
      <c r="Y24" s="6"/>
      <c r="Z24" s="6"/>
      <c r="AA24" s="13" t="s">
        <v>239</v>
      </c>
      <c r="AB24" s="13" t="s">
        <v>239</v>
      </c>
      <c r="AC24" s="5"/>
    </row>
    <row r="25" spans="1:36" ht="18" customHeight="1">
      <c r="A25" s="276"/>
      <c r="B25" s="230">
        <v>2</v>
      </c>
      <c r="C25" s="233" t="s">
        <v>294</v>
      </c>
      <c r="D25" s="234">
        <f>정리!P141</f>
        <v>80</v>
      </c>
      <c r="E25" s="234">
        <f t="shared" ref="E25:H26" si="13">ROUND(($D25/$D$44)*E$58,0)</f>
        <v>77</v>
      </c>
      <c r="F25" s="234">
        <f t="shared" si="13"/>
        <v>73</v>
      </c>
      <c r="G25" s="234">
        <f t="shared" si="13"/>
        <v>69</v>
      </c>
      <c r="H25" s="234">
        <f t="shared" si="13"/>
        <v>67</v>
      </c>
      <c r="I25" s="235">
        <v>85</v>
      </c>
      <c r="J25" s="235">
        <v>85</v>
      </c>
      <c r="K25" s="235">
        <v>85</v>
      </c>
      <c r="L25" s="235">
        <v>85</v>
      </c>
      <c r="M25" s="235">
        <v>85</v>
      </c>
      <c r="N25" s="234">
        <f t="shared" ref="N25:R26" si="14">ROUND(D25*I25/100,0)</f>
        <v>68</v>
      </c>
      <c r="O25" s="234">
        <f t="shared" si="14"/>
        <v>65</v>
      </c>
      <c r="P25" s="234">
        <f t="shared" si="14"/>
        <v>62</v>
      </c>
      <c r="Q25" s="234">
        <f t="shared" si="14"/>
        <v>59</v>
      </c>
      <c r="R25" s="234">
        <f t="shared" si="14"/>
        <v>57</v>
      </c>
      <c r="S25" s="192"/>
      <c r="T25" s="192"/>
      <c r="U25" s="192"/>
      <c r="V25" s="192"/>
      <c r="W25" s="192"/>
      <c r="X25" s="192"/>
      <c r="Y25" s="192"/>
      <c r="Z25" s="192"/>
      <c r="AA25" s="194"/>
      <c r="AB25" s="194"/>
      <c r="AC25" s="193"/>
    </row>
    <row r="26" spans="1:36" ht="18" customHeight="1">
      <c r="A26" s="276"/>
      <c r="B26" s="230">
        <v>2</v>
      </c>
      <c r="C26" s="233" t="s">
        <v>347</v>
      </c>
      <c r="D26" s="234">
        <f>정리!P142</f>
        <v>92</v>
      </c>
      <c r="E26" s="234">
        <f t="shared" si="13"/>
        <v>89</v>
      </c>
      <c r="F26" s="234">
        <f t="shared" si="13"/>
        <v>84</v>
      </c>
      <c r="G26" s="234">
        <f t="shared" si="13"/>
        <v>80</v>
      </c>
      <c r="H26" s="234">
        <f t="shared" si="13"/>
        <v>77</v>
      </c>
      <c r="I26" s="235">
        <v>85</v>
      </c>
      <c r="J26" s="235">
        <v>85</v>
      </c>
      <c r="K26" s="235">
        <v>85</v>
      </c>
      <c r="L26" s="235">
        <v>85</v>
      </c>
      <c r="M26" s="235">
        <v>85</v>
      </c>
      <c r="N26" s="234">
        <f t="shared" si="14"/>
        <v>78</v>
      </c>
      <c r="O26" s="234">
        <f t="shared" si="14"/>
        <v>76</v>
      </c>
      <c r="P26" s="234">
        <f t="shared" si="14"/>
        <v>71</v>
      </c>
      <c r="Q26" s="234">
        <f t="shared" si="14"/>
        <v>68</v>
      </c>
      <c r="R26" s="234">
        <f t="shared" si="14"/>
        <v>65</v>
      </c>
      <c r="S26" s="192"/>
      <c r="T26" s="192"/>
      <c r="U26" s="192"/>
      <c r="V26" s="192"/>
      <c r="W26" s="192"/>
      <c r="X26" s="192"/>
      <c r="Y26" s="192"/>
      <c r="Z26" s="192"/>
      <c r="AA26" s="194"/>
      <c r="AB26" s="194"/>
      <c r="AC26" s="193"/>
    </row>
    <row r="27" spans="1:36" ht="18" customHeight="1">
      <c r="A27" s="276"/>
      <c r="B27" s="1">
        <v>1</v>
      </c>
      <c r="C27" s="12" t="s">
        <v>10</v>
      </c>
      <c r="D27" s="203">
        <f>SUM(D28:D29)</f>
        <v>168</v>
      </c>
      <c r="E27" s="203">
        <f>SUM(E28:E29)</f>
        <v>162</v>
      </c>
      <c r="F27" s="203">
        <f>SUM(F28:F29)</f>
        <v>153</v>
      </c>
      <c r="G27" s="203">
        <f>SUM(G28:G29)</f>
        <v>146</v>
      </c>
      <c r="H27" s="203">
        <f>SUM(H28:H29)</f>
        <v>141</v>
      </c>
      <c r="I27" s="204">
        <f>ROUND(N27/D27,2)</f>
        <v>0.43</v>
      </c>
      <c r="J27" s="204">
        <f>ROUND(O27/E27,2)</f>
        <v>0.43</v>
      </c>
      <c r="K27" s="204">
        <f>ROUND(P27/F27,2)</f>
        <v>0.85</v>
      </c>
      <c r="L27" s="204">
        <f>ROUND(Q27/G27,2)</f>
        <v>0.85</v>
      </c>
      <c r="M27" s="204">
        <f>ROUND(R27/H27,2)</f>
        <v>0.85</v>
      </c>
      <c r="N27" s="203">
        <f>SUM(N28:N29)</f>
        <v>72</v>
      </c>
      <c r="O27" s="203">
        <f>SUM(O28:O29)</f>
        <v>70</v>
      </c>
      <c r="P27" s="203">
        <f>SUM(P28:P29)</f>
        <v>130</v>
      </c>
      <c r="Q27" s="203">
        <f>SUM(Q28:Q29)</f>
        <v>124</v>
      </c>
      <c r="R27" s="203">
        <f>SUM(R28:R29)</f>
        <v>120</v>
      </c>
      <c r="S27" s="6"/>
      <c r="T27" s="6"/>
      <c r="U27" s="6"/>
      <c r="V27" s="6"/>
      <c r="W27" s="6"/>
      <c r="X27" s="6"/>
      <c r="Y27" s="6"/>
      <c r="Z27" s="6"/>
      <c r="AA27" s="13" t="s">
        <v>239</v>
      </c>
      <c r="AB27" s="13" t="s">
        <v>239</v>
      </c>
      <c r="AC27" s="5"/>
    </row>
    <row r="28" spans="1:36" ht="18" customHeight="1">
      <c r="A28" s="276"/>
      <c r="B28" s="230">
        <v>2</v>
      </c>
      <c r="C28" s="233" t="s">
        <v>348</v>
      </c>
      <c r="D28" s="234">
        <f>정리!P144</f>
        <v>85</v>
      </c>
      <c r="E28" s="234">
        <f t="shared" ref="E28:H29" si="15">ROUND(($D28/$D$44)*E$58,0)</f>
        <v>82</v>
      </c>
      <c r="F28" s="234">
        <f t="shared" si="15"/>
        <v>77</v>
      </c>
      <c r="G28" s="234">
        <f t="shared" si="15"/>
        <v>74</v>
      </c>
      <c r="H28" s="234">
        <f t="shared" si="15"/>
        <v>71</v>
      </c>
      <c r="I28" s="235">
        <v>85</v>
      </c>
      <c r="J28" s="235">
        <v>85</v>
      </c>
      <c r="K28" s="235">
        <v>85</v>
      </c>
      <c r="L28" s="235">
        <v>85</v>
      </c>
      <c r="M28" s="235">
        <v>85</v>
      </c>
      <c r="N28" s="234">
        <f t="shared" ref="N28:R29" si="16">ROUND(D28*I28/100,0)</f>
        <v>72</v>
      </c>
      <c r="O28" s="234">
        <f t="shared" si="16"/>
        <v>70</v>
      </c>
      <c r="P28" s="234">
        <f t="shared" si="16"/>
        <v>65</v>
      </c>
      <c r="Q28" s="234">
        <f t="shared" si="16"/>
        <v>63</v>
      </c>
      <c r="R28" s="234">
        <f t="shared" si="16"/>
        <v>60</v>
      </c>
      <c r="S28" s="192"/>
      <c r="T28" s="192"/>
      <c r="U28" s="192"/>
      <c r="V28" s="192"/>
      <c r="W28" s="192"/>
      <c r="X28" s="192"/>
      <c r="Y28" s="192"/>
      <c r="Z28" s="192"/>
      <c r="AA28" s="194"/>
      <c r="AB28" s="194"/>
      <c r="AC28" s="193"/>
    </row>
    <row r="29" spans="1:36" ht="18" customHeight="1">
      <c r="A29" s="276"/>
      <c r="B29" s="230">
        <v>2</v>
      </c>
      <c r="C29" s="233" t="s">
        <v>349</v>
      </c>
      <c r="D29" s="234">
        <f>정리!P145</f>
        <v>83</v>
      </c>
      <c r="E29" s="234">
        <f t="shared" si="15"/>
        <v>80</v>
      </c>
      <c r="F29" s="234">
        <f t="shared" si="15"/>
        <v>76</v>
      </c>
      <c r="G29" s="234">
        <f t="shared" si="15"/>
        <v>72</v>
      </c>
      <c r="H29" s="234">
        <f t="shared" si="15"/>
        <v>70</v>
      </c>
      <c r="I29" s="249">
        <v>0</v>
      </c>
      <c r="J29" s="235">
        <v>0</v>
      </c>
      <c r="K29" s="235">
        <v>85</v>
      </c>
      <c r="L29" s="235">
        <v>85</v>
      </c>
      <c r="M29" s="235">
        <v>85</v>
      </c>
      <c r="N29" s="234">
        <f t="shared" si="16"/>
        <v>0</v>
      </c>
      <c r="O29" s="234">
        <f t="shared" si="16"/>
        <v>0</v>
      </c>
      <c r="P29" s="234">
        <f t="shared" si="16"/>
        <v>65</v>
      </c>
      <c r="Q29" s="234">
        <f t="shared" si="16"/>
        <v>61</v>
      </c>
      <c r="R29" s="234">
        <f t="shared" si="16"/>
        <v>60</v>
      </c>
      <c r="S29" s="192"/>
      <c r="T29" s="192"/>
      <c r="U29" s="192"/>
      <c r="V29" s="192"/>
      <c r="W29" s="192"/>
      <c r="X29" s="192"/>
      <c r="Y29" s="192"/>
      <c r="Z29" s="192"/>
      <c r="AA29" s="194"/>
      <c r="AB29" s="194"/>
      <c r="AC29" s="193"/>
      <c r="AD29" s="2" t="s">
        <v>567</v>
      </c>
      <c r="AE29" s="2" t="s">
        <v>581</v>
      </c>
      <c r="AI29" s="2" t="s">
        <v>657</v>
      </c>
      <c r="AJ29" s="2" t="s">
        <v>661</v>
      </c>
    </row>
    <row r="30" spans="1:36" ht="18" customHeight="1">
      <c r="A30" s="276"/>
      <c r="B30" s="1">
        <v>1</v>
      </c>
      <c r="C30" s="12" t="s">
        <v>62</v>
      </c>
      <c r="D30" s="203">
        <f>SUM(D31:D32)</f>
        <v>220</v>
      </c>
      <c r="E30" s="203">
        <f>SUM(E31:E32)</f>
        <v>213</v>
      </c>
      <c r="F30" s="203">
        <f>SUM(F31:F32)</f>
        <v>200</v>
      </c>
      <c r="G30" s="203">
        <f>SUM(G31:G32)</f>
        <v>191</v>
      </c>
      <c r="H30" s="203">
        <f>SUM(H31:H32)</f>
        <v>185</v>
      </c>
      <c r="I30" s="204">
        <f>ROUND(N30/D30,2)</f>
        <v>0</v>
      </c>
      <c r="J30" s="204">
        <f>ROUND(O30/E30,2)</f>
        <v>0</v>
      </c>
      <c r="K30" s="204">
        <f>ROUND(P30/F30,2)</f>
        <v>0.85</v>
      </c>
      <c r="L30" s="204">
        <f>ROUND(Q30/G30,2)</f>
        <v>0.85</v>
      </c>
      <c r="M30" s="204">
        <f>ROUND(R30/H30,2)</f>
        <v>0.85</v>
      </c>
      <c r="N30" s="203">
        <f>SUM(N31:N32)</f>
        <v>0</v>
      </c>
      <c r="O30" s="203">
        <f>SUM(O31:O32)</f>
        <v>0</v>
      </c>
      <c r="P30" s="203">
        <f>SUM(P31:P32)</f>
        <v>170</v>
      </c>
      <c r="Q30" s="203">
        <f>SUM(Q31:Q32)</f>
        <v>162</v>
      </c>
      <c r="R30" s="203">
        <f>SUM(R31:R32)</f>
        <v>158</v>
      </c>
      <c r="S30" s="6"/>
      <c r="T30" s="6"/>
      <c r="U30" s="6"/>
      <c r="V30" s="6"/>
      <c r="W30" s="6"/>
      <c r="X30" s="6"/>
      <c r="Y30" s="6"/>
      <c r="Z30" s="6"/>
      <c r="AA30" s="13" t="s">
        <v>239</v>
      </c>
      <c r="AB30" s="13" t="s">
        <v>239</v>
      </c>
      <c r="AC30" s="5"/>
    </row>
    <row r="31" spans="1:36" ht="18" customHeight="1">
      <c r="A31" s="276"/>
      <c r="B31" s="230">
        <v>2</v>
      </c>
      <c r="C31" s="233" t="s">
        <v>350</v>
      </c>
      <c r="D31" s="234">
        <f>정리!P147</f>
        <v>89</v>
      </c>
      <c r="E31" s="234">
        <f t="shared" ref="E31:H32" si="17">ROUND(($D31/$D$44)*E$58,0)</f>
        <v>86</v>
      </c>
      <c r="F31" s="234">
        <f t="shared" si="17"/>
        <v>81</v>
      </c>
      <c r="G31" s="234">
        <f t="shared" si="17"/>
        <v>77</v>
      </c>
      <c r="H31" s="234">
        <f t="shared" si="17"/>
        <v>75</v>
      </c>
      <c r="I31" s="249">
        <v>0</v>
      </c>
      <c r="J31" s="235">
        <v>0</v>
      </c>
      <c r="K31" s="235">
        <v>85</v>
      </c>
      <c r="L31" s="235">
        <v>85</v>
      </c>
      <c r="M31" s="235">
        <v>85</v>
      </c>
      <c r="N31" s="234">
        <f t="shared" ref="N31:R32" si="18">ROUND(D31*I31/100,0)</f>
        <v>0</v>
      </c>
      <c r="O31" s="234">
        <f t="shared" si="18"/>
        <v>0</v>
      </c>
      <c r="P31" s="234">
        <f t="shared" si="18"/>
        <v>69</v>
      </c>
      <c r="Q31" s="234">
        <f t="shared" si="18"/>
        <v>65</v>
      </c>
      <c r="R31" s="234">
        <f t="shared" si="18"/>
        <v>64</v>
      </c>
      <c r="S31" s="192"/>
      <c r="T31" s="192"/>
      <c r="U31" s="192"/>
      <c r="V31" s="192"/>
      <c r="W31" s="192"/>
      <c r="X31" s="192"/>
      <c r="Y31" s="192"/>
      <c r="Z31" s="192"/>
      <c r="AA31" s="194"/>
      <c r="AB31" s="194"/>
      <c r="AC31" s="193"/>
      <c r="AD31" s="2" t="s">
        <v>567</v>
      </c>
      <c r="AE31" s="2" t="s">
        <v>582</v>
      </c>
      <c r="AI31" s="2" t="s">
        <v>657</v>
      </c>
      <c r="AJ31" s="2" t="s">
        <v>661</v>
      </c>
    </row>
    <row r="32" spans="1:36" ht="18" customHeight="1">
      <c r="A32" s="276"/>
      <c r="B32" s="230">
        <v>2</v>
      </c>
      <c r="C32" s="233" t="s">
        <v>351</v>
      </c>
      <c r="D32" s="234">
        <f>정리!P148</f>
        <v>131</v>
      </c>
      <c r="E32" s="234">
        <f t="shared" si="17"/>
        <v>127</v>
      </c>
      <c r="F32" s="234">
        <f t="shared" si="17"/>
        <v>119</v>
      </c>
      <c r="G32" s="234">
        <f t="shared" si="17"/>
        <v>114</v>
      </c>
      <c r="H32" s="234">
        <f t="shared" si="17"/>
        <v>110</v>
      </c>
      <c r="I32" s="249">
        <v>0</v>
      </c>
      <c r="J32" s="235">
        <v>0</v>
      </c>
      <c r="K32" s="235">
        <v>85</v>
      </c>
      <c r="L32" s="235">
        <v>85</v>
      </c>
      <c r="M32" s="235">
        <v>85</v>
      </c>
      <c r="N32" s="234">
        <f t="shared" si="18"/>
        <v>0</v>
      </c>
      <c r="O32" s="234">
        <f t="shared" si="18"/>
        <v>0</v>
      </c>
      <c r="P32" s="234">
        <f t="shared" si="18"/>
        <v>101</v>
      </c>
      <c r="Q32" s="234">
        <f t="shared" si="18"/>
        <v>97</v>
      </c>
      <c r="R32" s="234">
        <f t="shared" si="18"/>
        <v>94</v>
      </c>
      <c r="S32" s="192"/>
      <c r="T32" s="192"/>
      <c r="U32" s="192"/>
      <c r="V32" s="192"/>
      <c r="W32" s="192"/>
      <c r="X32" s="192"/>
      <c r="Y32" s="192"/>
      <c r="Z32" s="192"/>
      <c r="AA32" s="194"/>
      <c r="AB32" s="194"/>
      <c r="AC32" s="193"/>
      <c r="AD32" s="2" t="s">
        <v>567</v>
      </c>
      <c r="AE32" s="2" t="s">
        <v>583</v>
      </c>
      <c r="AI32" s="2" t="s">
        <v>657</v>
      </c>
      <c r="AJ32" s="2" t="s">
        <v>661</v>
      </c>
    </row>
    <row r="33" spans="1:36" ht="18" customHeight="1">
      <c r="A33" s="276"/>
      <c r="B33" s="1">
        <v>1</v>
      </c>
      <c r="C33" s="12" t="s">
        <v>11</v>
      </c>
      <c r="D33" s="203">
        <f>SUM(D34:D35)</f>
        <v>223</v>
      </c>
      <c r="E33" s="203">
        <f>SUM(E34:E35)</f>
        <v>216</v>
      </c>
      <c r="F33" s="203">
        <f>SUM(F34:F35)</f>
        <v>203</v>
      </c>
      <c r="G33" s="203">
        <f>SUM(G34:G35)</f>
        <v>194</v>
      </c>
      <c r="H33" s="203">
        <f>SUM(H34:H35)</f>
        <v>188</v>
      </c>
      <c r="I33" s="204">
        <f>ROUND(N33/D33,2)</f>
        <v>0.85</v>
      </c>
      <c r="J33" s="204">
        <f>ROUND(O33/E33,2)</f>
        <v>0.85</v>
      </c>
      <c r="K33" s="204">
        <f>ROUND(P33/F33,2)</f>
        <v>0.85</v>
      </c>
      <c r="L33" s="204">
        <f>ROUND(Q33/G33,2)</f>
        <v>0.85</v>
      </c>
      <c r="M33" s="204">
        <f>ROUND(R33/H33,2)</f>
        <v>0.85</v>
      </c>
      <c r="N33" s="203">
        <f>SUM(N34:N35)</f>
        <v>190</v>
      </c>
      <c r="O33" s="203">
        <f>SUM(O34:O35)</f>
        <v>183</v>
      </c>
      <c r="P33" s="203">
        <f>SUM(P34:P35)</f>
        <v>172</v>
      </c>
      <c r="Q33" s="203">
        <f>SUM(Q34:Q35)</f>
        <v>165</v>
      </c>
      <c r="R33" s="203">
        <f>SUM(R34:R35)</f>
        <v>160</v>
      </c>
      <c r="S33" s="6"/>
      <c r="T33" s="6"/>
      <c r="U33" s="6"/>
      <c r="V33" s="6"/>
      <c r="W33" s="6"/>
      <c r="X33" s="6"/>
      <c r="Y33" s="6"/>
      <c r="Z33" s="6"/>
      <c r="AA33" s="13" t="s">
        <v>239</v>
      </c>
      <c r="AB33" s="13" t="s">
        <v>239</v>
      </c>
      <c r="AC33" s="5"/>
    </row>
    <row r="34" spans="1:36" ht="18" customHeight="1">
      <c r="A34" s="276"/>
      <c r="B34" s="230">
        <v>2</v>
      </c>
      <c r="C34" s="233" t="s">
        <v>352</v>
      </c>
      <c r="D34" s="234">
        <f>정리!P150</f>
        <v>101</v>
      </c>
      <c r="E34" s="234">
        <f t="shared" ref="E34:H35" si="19">ROUND(($D34/$D$44)*E$58,0)</f>
        <v>98</v>
      </c>
      <c r="F34" s="234">
        <f t="shared" si="19"/>
        <v>92</v>
      </c>
      <c r="G34" s="234">
        <f t="shared" si="19"/>
        <v>88</v>
      </c>
      <c r="H34" s="234">
        <f t="shared" si="19"/>
        <v>85</v>
      </c>
      <c r="I34" s="235">
        <v>85</v>
      </c>
      <c r="J34" s="235">
        <v>85</v>
      </c>
      <c r="K34" s="235">
        <v>85</v>
      </c>
      <c r="L34" s="235">
        <v>85</v>
      </c>
      <c r="M34" s="235">
        <v>85</v>
      </c>
      <c r="N34" s="234">
        <f t="shared" ref="N34:R35" si="20">ROUND(D34*I34/100,0)</f>
        <v>86</v>
      </c>
      <c r="O34" s="234">
        <f t="shared" si="20"/>
        <v>83</v>
      </c>
      <c r="P34" s="234">
        <f t="shared" si="20"/>
        <v>78</v>
      </c>
      <c r="Q34" s="234">
        <f t="shared" si="20"/>
        <v>75</v>
      </c>
      <c r="R34" s="234">
        <f t="shared" si="20"/>
        <v>72</v>
      </c>
      <c r="S34" s="192"/>
      <c r="T34" s="192"/>
      <c r="U34" s="192"/>
      <c r="V34" s="192"/>
      <c r="W34" s="192"/>
      <c r="X34" s="192"/>
      <c r="Y34" s="192"/>
      <c r="Z34" s="192"/>
      <c r="AA34" s="194"/>
      <c r="AB34" s="194"/>
      <c r="AC34" s="193"/>
    </row>
    <row r="35" spans="1:36" ht="18" customHeight="1">
      <c r="A35" s="276"/>
      <c r="B35" s="230">
        <v>2</v>
      </c>
      <c r="C35" s="233" t="s">
        <v>353</v>
      </c>
      <c r="D35" s="234">
        <f>정리!P151</f>
        <v>122</v>
      </c>
      <c r="E35" s="234">
        <f t="shared" si="19"/>
        <v>118</v>
      </c>
      <c r="F35" s="234">
        <f t="shared" si="19"/>
        <v>111</v>
      </c>
      <c r="G35" s="234">
        <f t="shared" si="19"/>
        <v>106</v>
      </c>
      <c r="H35" s="234">
        <f t="shared" si="19"/>
        <v>103</v>
      </c>
      <c r="I35" s="235">
        <v>85</v>
      </c>
      <c r="J35" s="235">
        <v>85</v>
      </c>
      <c r="K35" s="235">
        <v>85</v>
      </c>
      <c r="L35" s="235">
        <v>85</v>
      </c>
      <c r="M35" s="235">
        <v>85</v>
      </c>
      <c r="N35" s="234">
        <f t="shared" si="20"/>
        <v>104</v>
      </c>
      <c r="O35" s="234">
        <f t="shared" si="20"/>
        <v>100</v>
      </c>
      <c r="P35" s="234">
        <f t="shared" si="20"/>
        <v>94</v>
      </c>
      <c r="Q35" s="234">
        <f t="shared" si="20"/>
        <v>90</v>
      </c>
      <c r="R35" s="234">
        <f t="shared" si="20"/>
        <v>88</v>
      </c>
      <c r="S35" s="192"/>
      <c r="T35" s="192"/>
      <c r="U35" s="192"/>
      <c r="V35" s="192"/>
      <c r="W35" s="192"/>
      <c r="X35" s="192"/>
      <c r="Y35" s="192"/>
      <c r="Z35" s="192"/>
      <c r="AA35" s="194"/>
      <c r="AB35" s="194"/>
      <c r="AC35" s="193"/>
    </row>
    <row r="36" spans="1:36" ht="18" customHeight="1">
      <c r="A36" s="276"/>
      <c r="B36" s="1">
        <v>1</v>
      </c>
      <c r="C36" s="12" t="s">
        <v>63</v>
      </c>
      <c r="D36" s="203">
        <f>SUM(D37:D38)</f>
        <v>164</v>
      </c>
      <c r="E36" s="203">
        <f>SUM(E37:E38)</f>
        <v>158</v>
      </c>
      <c r="F36" s="203">
        <f>SUM(F37:F38)</f>
        <v>150</v>
      </c>
      <c r="G36" s="203">
        <f>SUM(G37:G38)</f>
        <v>142</v>
      </c>
      <c r="H36" s="203">
        <f>SUM(H37:H38)</f>
        <v>138</v>
      </c>
      <c r="I36" s="204">
        <f>ROUND(N36/D36,2)</f>
        <v>0.83</v>
      </c>
      <c r="J36" s="204">
        <f>ROUND(O36/E36,2)</f>
        <v>0.82</v>
      </c>
      <c r="K36" s="204">
        <f>ROUND(P36/F36,2)</f>
        <v>0.83</v>
      </c>
      <c r="L36" s="204">
        <f>ROUND(Q36/G36,2)</f>
        <v>0.82</v>
      </c>
      <c r="M36" s="204">
        <f>ROUND(R36/H36,2)</f>
        <v>0.83</v>
      </c>
      <c r="N36" s="203">
        <f>SUM(N37:N38)</f>
        <v>136</v>
      </c>
      <c r="O36" s="203">
        <f>SUM(O37:O38)</f>
        <v>130</v>
      </c>
      <c r="P36" s="203">
        <f>SUM(P37:P38)</f>
        <v>124</v>
      </c>
      <c r="Q36" s="203">
        <f>SUM(Q37:Q38)</f>
        <v>117</v>
      </c>
      <c r="R36" s="203">
        <f>SUM(R37:R38)</f>
        <v>114</v>
      </c>
      <c r="S36" s="6"/>
      <c r="T36" s="6"/>
      <c r="U36" s="6"/>
      <c r="V36" s="6"/>
      <c r="W36" s="6"/>
      <c r="X36" s="6"/>
      <c r="Y36" s="6"/>
      <c r="Z36" s="6"/>
      <c r="AA36" s="13" t="s">
        <v>239</v>
      </c>
      <c r="AB36" s="13" t="s">
        <v>239</v>
      </c>
      <c r="AC36" s="5"/>
    </row>
    <row r="37" spans="1:36" ht="18" customHeight="1">
      <c r="A37" s="276"/>
      <c r="B37" s="230">
        <v>2</v>
      </c>
      <c r="C37" s="233" t="s">
        <v>354</v>
      </c>
      <c r="D37" s="234">
        <f>정리!P153</f>
        <v>81</v>
      </c>
      <c r="E37" s="234">
        <f t="shared" ref="E37:H38" si="21">ROUND(($D37/$D$44)*E$58,0)</f>
        <v>78</v>
      </c>
      <c r="F37" s="234">
        <f t="shared" si="21"/>
        <v>74</v>
      </c>
      <c r="G37" s="234">
        <f t="shared" si="21"/>
        <v>70</v>
      </c>
      <c r="H37" s="234">
        <f t="shared" si="21"/>
        <v>68</v>
      </c>
      <c r="I37" s="235">
        <v>80</v>
      </c>
      <c r="J37" s="235">
        <v>80</v>
      </c>
      <c r="K37" s="235">
        <v>80</v>
      </c>
      <c r="L37" s="235">
        <v>80</v>
      </c>
      <c r="M37" s="235">
        <v>80</v>
      </c>
      <c r="N37" s="234">
        <f t="shared" ref="N37:R38" si="22">ROUND(D37*I37/100,0)</f>
        <v>65</v>
      </c>
      <c r="O37" s="234">
        <f t="shared" si="22"/>
        <v>62</v>
      </c>
      <c r="P37" s="234">
        <f t="shared" si="22"/>
        <v>59</v>
      </c>
      <c r="Q37" s="234">
        <f t="shared" si="22"/>
        <v>56</v>
      </c>
      <c r="R37" s="234">
        <f t="shared" si="22"/>
        <v>54</v>
      </c>
      <c r="S37" s="192"/>
      <c r="T37" s="192"/>
      <c r="U37" s="192"/>
      <c r="V37" s="192"/>
      <c r="W37" s="192"/>
      <c r="X37" s="192"/>
      <c r="Y37" s="192"/>
      <c r="Z37" s="192"/>
      <c r="AA37" s="194"/>
      <c r="AB37" s="194"/>
      <c r="AC37" s="193"/>
      <c r="AD37" s="2" t="s">
        <v>567</v>
      </c>
      <c r="AE37" s="2" t="s">
        <v>584</v>
      </c>
      <c r="AI37" s="2" t="s">
        <v>658</v>
      </c>
      <c r="AJ37" s="2" t="s">
        <v>661</v>
      </c>
    </row>
    <row r="38" spans="1:36" ht="18" customHeight="1">
      <c r="A38" s="276"/>
      <c r="B38" s="230">
        <v>2</v>
      </c>
      <c r="C38" s="233" t="s">
        <v>322</v>
      </c>
      <c r="D38" s="234">
        <f>정리!P154</f>
        <v>83</v>
      </c>
      <c r="E38" s="234">
        <f>ROUND(($D38/$D$44)*E$58,0)</f>
        <v>80</v>
      </c>
      <c r="F38" s="234">
        <f t="shared" si="21"/>
        <v>76</v>
      </c>
      <c r="G38" s="234">
        <f t="shared" si="21"/>
        <v>72</v>
      </c>
      <c r="H38" s="234">
        <f t="shared" si="21"/>
        <v>70</v>
      </c>
      <c r="I38" s="235">
        <v>85</v>
      </c>
      <c r="J38" s="235">
        <v>85</v>
      </c>
      <c r="K38" s="235">
        <v>85</v>
      </c>
      <c r="L38" s="235">
        <v>85</v>
      </c>
      <c r="M38" s="235">
        <v>85</v>
      </c>
      <c r="N38" s="234">
        <f t="shared" si="22"/>
        <v>71</v>
      </c>
      <c r="O38" s="234">
        <f t="shared" si="22"/>
        <v>68</v>
      </c>
      <c r="P38" s="234">
        <f t="shared" si="22"/>
        <v>65</v>
      </c>
      <c r="Q38" s="234">
        <f t="shared" si="22"/>
        <v>61</v>
      </c>
      <c r="R38" s="234">
        <f t="shared" si="22"/>
        <v>60</v>
      </c>
      <c r="S38" s="192"/>
      <c r="T38" s="192"/>
      <c r="U38" s="192"/>
      <c r="V38" s="192"/>
      <c r="W38" s="192"/>
      <c r="X38" s="192"/>
      <c r="Y38" s="192"/>
      <c r="Z38" s="192"/>
      <c r="AA38" s="194"/>
      <c r="AB38" s="194"/>
      <c r="AC38" s="193"/>
    </row>
    <row r="39" spans="1:36" ht="18" customHeight="1">
      <c r="A39" s="276"/>
      <c r="B39" s="1">
        <v>1</v>
      </c>
      <c r="C39" s="12" t="s">
        <v>64</v>
      </c>
      <c r="D39" s="203">
        <f>SUM(D40:D43)</f>
        <v>260</v>
      </c>
      <c r="E39" s="203">
        <f>SUM(E40:E43)</f>
        <v>248</v>
      </c>
      <c r="F39" s="203">
        <f>SUM(F40:F43)</f>
        <v>235</v>
      </c>
      <c r="G39" s="203">
        <f>SUM(G40:G43)</f>
        <v>227</v>
      </c>
      <c r="H39" s="203">
        <f>SUM(H40:H43)</f>
        <v>218</v>
      </c>
      <c r="I39" s="204">
        <f>ROUND(N39/D39,2)</f>
        <v>0.81</v>
      </c>
      <c r="J39" s="204">
        <f>ROUND(O39/E39,2)</f>
        <v>0.81</v>
      </c>
      <c r="K39" s="204">
        <f>ROUND(P39/F39,2)</f>
        <v>0.81</v>
      </c>
      <c r="L39" s="204">
        <f>ROUND(Q39/G39,2)</f>
        <v>0.81</v>
      </c>
      <c r="M39" s="204">
        <f>ROUND(R39/H39,2)</f>
        <v>0.81</v>
      </c>
      <c r="N39" s="203">
        <f>SUM(N40:N43)</f>
        <v>211</v>
      </c>
      <c r="O39" s="203">
        <f>SUM(O40:O43)</f>
        <v>202</v>
      </c>
      <c r="P39" s="203">
        <f>SUM(P40:P43)</f>
        <v>190</v>
      </c>
      <c r="Q39" s="203">
        <f>SUM(Q40:Q43)</f>
        <v>184</v>
      </c>
      <c r="R39" s="203">
        <f>SUM(R40:R43)</f>
        <v>176</v>
      </c>
      <c r="S39" s="6"/>
      <c r="T39" s="6"/>
      <c r="U39" s="6"/>
      <c r="V39" s="6"/>
      <c r="W39" s="6"/>
      <c r="X39" s="6"/>
      <c r="Y39" s="6"/>
      <c r="Z39" s="6"/>
      <c r="AA39" s="13" t="s">
        <v>239</v>
      </c>
      <c r="AB39" s="13" t="s">
        <v>239</v>
      </c>
      <c r="AC39" s="5"/>
    </row>
    <row r="40" spans="1:36" ht="18" customHeight="1">
      <c r="A40" s="276"/>
      <c r="B40" s="230">
        <v>2</v>
      </c>
      <c r="C40" s="233" t="s">
        <v>355</v>
      </c>
      <c r="D40" s="234">
        <f>정리!P156</f>
        <v>53</v>
      </c>
      <c r="E40" s="234">
        <f>ROUND(($D40/$D$44)*E$58,0)-1</f>
        <v>50</v>
      </c>
      <c r="F40" s="234">
        <f t="shared" ref="F40:G41" si="23">ROUND(($D40/$D$44)*F$58,0)</f>
        <v>48</v>
      </c>
      <c r="G40" s="234">
        <f t="shared" si="23"/>
        <v>46</v>
      </c>
      <c r="H40" s="234">
        <f>ROUND(($D40/$D$44)*H$58,0)-1</f>
        <v>44</v>
      </c>
      <c r="I40" s="235">
        <v>85</v>
      </c>
      <c r="J40" s="235">
        <v>85</v>
      </c>
      <c r="K40" s="235">
        <v>85</v>
      </c>
      <c r="L40" s="235">
        <v>85</v>
      </c>
      <c r="M40" s="235">
        <v>85</v>
      </c>
      <c r="N40" s="234">
        <f t="shared" ref="N40:P43" si="24">ROUND(D40*I40/100,0)</f>
        <v>45</v>
      </c>
      <c r="O40" s="234">
        <f t="shared" si="24"/>
        <v>43</v>
      </c>
      <c r="P40" s="234">
        <f t="shared" si="24"/>
        <v>41</v>
      </c>
      <c r="Q40" s="234">
        <f t="shared" ref="Q40:R43" si="25">ROUND(G40*L40/100,0)</f>
        <v>39</v>
      </c>
      <c r="R40" s="234">
        <f t="shared" si="25"/>
        <v>37</v>
      </c>
      <c r="S40" s="192"/>
      <c r="T40" s="192"/>
      <c r="U40" s="192"/>
      <c r="V40" s="192"/>
      <c r="W40" s="192"/>
      <c r="X40" s="192"/>
      <c r="Y40" s="192"/>
      <c r="Z40" s="192"/>
      <c r="AA40" s="194"/>
      <c r="AB40" s="194"/>
      <c r="AC40" s="193"/>
    </row>
    <row r="41" spans="1:36" ht="18" customHeight="1">
      <c r="A41" s="276"/>
      <c r="B41" s="230">
        <v>2</v>
      </c>
      <c r="C41" s="233" t="s">
        <v>356</v>
      </c>
      <c r="D41" s="234">
        <f>정리!P157</f>
        <v>70</v>
      </c>
      <c r="E41" s="234">
        <f>ROUND(($D41/$D$44)*E$58,0)-1</f>
        <v>67</v>
      </c>
      <c r="F41" s="234">
        <f>ROUND(($D41/$D$44)*F$58,0)-1</f>
        <v>63</v>
      </c>
      <c r="G41" s="234">
        <f t="shared" si="23"/>
        <v>61</v>
      </c>
      <c r="H41" s="234">
        <f>ROUND(($D41/$D$44)*H$58,0)</f>
        <v>59</v>
      </c>
      <c r="I41" s="235">
        <v>80</v>
      </c>
      <c r="J41" s="235">
        <v>80</v>
      </c>
      <c r="K41" s="235">
        <v>80</v>
      </c>
      <c r="L41" s="235">
        <v>80</v>
      </c>
      <c r="M41" s="235">
        <v>80</v>
      </c>
      <c r="N41" s="234">
        <f t="shared" si="24"/>
        <v>56</v>
      </c>
      <c r="O41" s="234">
        <f t="shared" si="24"/>
        <v>54</v>
      </c>
      <c r="P41" s="234">
        <f t="shared" si="24"/>
        <v>50</v>
      </c>
      <c r="Q41" s="234">
        <f t="shared" si="25"/>
        <v>49</v>
      </c>
      <c r="R41" s="234">
        <f t="shared" si="25"/>
        <v>47</v>
      </c>
      <c r="S41" s="192"/>
      <c r="T41" s="192"/>
      <c r="U41" s="192"/>
      <c r="V41" s="192"/>
      <c r="W41" s="192"/>
      <c r="X41" s="192"/>
      <c r="Y41" s="192"/>
      <c r="Z41" s="192"/>
      <c r="AA41" s="194"/>
      <c r="AB41" s="194"/>
      <c r="AC41" s="193"/>
      <c r="AD41" s="2" t="s">
        <v>567</v>
      </c>
      <c r="AE41" s="2" t="s">
        <v>585</v>
      </c>
      <c r="AI41" s="2" t="s">
        <v>658</v>
      </c>
      <c r="AJ41" s="2" t="s">
        <v>661</v>
      </c>
    </row>
    <row r="42" spans="1:36" ht="18" customHeight="1">
      <c r="A42" s="276"/>
      <c r="B42" s="230">
        <v>2</v>
      </c>
      <c r="C42" s="233" t="s">
        <v>357</v>
      </c>
      <c r="D42" s="234">
        <f>정리!P158</f>
        <v>101</v>
      </c>
      <c r="E42" s="234">
        <f>ROUND(($D42/$D$44)*E$58,0)-1</f>
        <v>97</v>
      </c>
      <c r="F42" s="234">
        <f>ROUND(($D42/$D$44)*F$58,0)-1</f>
        <v>91</v>
      </c>
      <c r="G42" s="234">
        <f>ROUND(($D42/$D$44)*G$58,0)+1</f>
        <v>89</v>
      </c>
      <c r="H42" s="234">
        <f>ROUND(($D42/$D$44)*H$58,0)-1</f>
        <v>84</v>
      </c>
      <c r="I42" s="235">
        <v>80</v>
      </c>
      <c r="J42" s="235">
        <v>80</v>
      </c>
      <c r="K42" s="235">
        <v>80</v>
      </c>
      <c r="L42" s="235">
        <v>80</v>
      </c>
      <c r="M42" s="235">
        <v>80</v>
      </c>
      <c r="N42" s="234">
        <f t="shared" si="24"/>
        <v>81</v>
      </c>
      <c r="O42" s="234">
        <f t="shared" si="24"/>
        <v>78</v>
      </c>
      <c r="P42" s="234">
        <f t="shared" si="24"/>
        <v>73</v>
      </c>
      <c r="Q42" s="234">
        <f t="shared" si="25"/>
        <v>71</v>
      </c>
      <c r="R42" s="234">
        <f t="shared" si="25"/>
        <v>67</v>
      </c>
      <c r="S42" s="192"/>
      <c r="T42" s="192"/>
      <c r="U42" s="192"/>
      <c r="V42" s="192"/>
      <c r="W42" s="192"/>
      <c r="X42" s="192"/>
      <c r="Y42" s="192"/>
      <c r="Z42" s="192"/>
      <c r="AA42" s="194"/>
      <c r="AB42" s="194"/>
      <c r="AC42" s="193"/>
      <c r="AH42" s="2" t="s">
        <v>656</v>
      </c>
      <c r="AI42" s="2" t="s">
        <v>658</v>
      </c>
    </row>
    <row r="43" spans="1:36" ht="18" customHeight="1">
      <c r="A43" s="276"/>
      <c r="B43" s="230">
        <v>2</v>
      </c>
      <c r="C43" s="233" t="s">
        <v>358</v>
      </c>
      <c r="D43" s="234">
        <f>정리!P159</f>
        <v>36</v>
      </c>
      <c r="E43" s="234">
        <f>ROUND(($D43/$D$44)*E$58,0)-1</f>
        <v>34</v>
      </c>
      <c r="F43" s="234">
        <f t="shared" ref="F43:G43" si="26">ROUND(($D43/$D$44)*F$58,0)</f>
        <v>33</v>
      </c>
      <c r="G43" s="234">
        <f t="shared" si="26"/>
        <v>31</v>
      </c>
      <c r="H43" s="234">
        <f>ROUND(($D43/$D$44)*H$58,0)+1</f>
        <v>31</v>
      </c>
      <c r="I43" s="235">
        <v>80</v>
      </c>
      <c r="J43" s="235">
        <v>80</v>
      </c>
      <c r="K43" s="235">
        <v>80</v>
      </c>
      <c r="L43" s="235">
        <v>80</v>
      </c>
      <c r="M43" s="235">
        <v>80</v>
      </c>
      <c r="N43" s="234">
        <f t="shared" si="24"/>
        <v>29</v>
      </c>
      <c r="O43" s="234">
        <f t="shared" si="24"/>
        <v>27</v>
      </c>
      <c r="P43" s="234">
        <f t="shared" si="24"/>
        <v>26</v>
      </c>
      <c r="Q43" s="234">
        <f t="shared" si="25"/>
        <v>25</v>
      </c>
      <c r="R43" s="234">
        <f t="shared" si="25"/>
        <v>25</v>
      </c>
      <c r="S43" s="192"/>
      <c r="T43" s="192"/>
      <c r="U43" s="192"/>
      <c r="V43" s="192"/>
      <c r="W43" s="192"/>
      <c r="X43" s="192"/>
      <c r="Y43" s="192"/>
      <c r="Z43" s="192"/>
      <c r="AA43" s="194"/>
      <c r="AB43" s="194"/>
      <c r="AC43" s="193"/>
      <c r="AH43" s="2" t="s">
        <v>656</v>
      </c>
      <c r="AI43" s="2" t="s">
        <v>658</v>
      </c>
    </row>
    <row r="44" spans="1:36" ht="18" customHeight="1">
      <c r="A44" s="276"/>
      <c r="B44" s="1">
        <v>1</v>
      </c>
      <c r="C44" s="11" t="s">
        <v>2</v>
      </c>
      <c r="D44" s="205">
        <f>SUM(D4,D7,D10,D13,D18,D21,D24,D27,D30,D33,D36,D39)</f>
        <v>4175</v>
      </c>
      <c r="E44" s="205">
        <f>SUM(E4,E7,E10,E13,E18,E21,E24,E27,E30,E33,E36,E39)</f>
        <v>4032</v>
      </c>
      <c r="F44" s="205">
        <f>SUM(F4,F7,F10,F13,F18,F21,F24,F27,F30,F33,F36,F39)</f>
        <v>3799</v>
      </c>
      <c r="G44" s="205">
        <f>SUM(G4,G7,G10,G13,G18,G21,G24,G27,G30,G33,G36,G39)</f>
        <v>3625</v>
      </c>
      <c r="H44" s="205">
        <f>SUM(H4,H7,H10,H13,H18,H21,H24,H27,H30,H33,H36,H39)</f>
        <v>3508</v>
      </c>
      <c r="I44" s="206">
        <f>ROUND((N44/D44)*100,1)</f>
        <v>78.900000000000006</v>
      </c>
      <c r="J44" s="206">
        <f>ROUND((O44/E44)*100,1)</f>
        <v>78.900000000000006</v>
      </c>
      <c r="K44" s="206">
        <f>ROUND((P44/F44)*100,1)</f>
        <v>85.1</v>
      </c>
      <c r="L44" s="206">
        <f>ROUND((Q44/G44)*100,1)</f>
        <v>85.1</v>
      </c>
      <c r="M44" s="206">
        <f>ROUND((R44/H44)*100,1)</f>
        <v>85.1</v>
      </c>
      <c r="N44" s="207">
        <f>SUMIF($B$4:$B$43,1,N$4:N$43)</f>
        <v>3296</v>
      </c>
      <c r="O44" s="207">
        <f>SUMIF($B$4:$B$43,1,O$4:O$43)</f>
        <v>3181</v>
      </c>
      <c r="P44" s="207">
        <f>SUMIF($B$4:$B$43,1,P$4:P$43)</f>
        <v>3233</v>
      </c>
      <c r="Q44" s="207">
        <f>SUMIF($B$4:$B$43,1,Q$4:Q$43)</f>
        <v>3086</v>
      </c>
      <c r="R44" s="207">
        <f>SUMIF($B$4:$B$43,1,R$4:R$43)</f>
        <v>2984</v>
      </c>
      <c r="S44" s="40" t="e">
        <f>AVERAGE(S4:S39)</f>
        <v>#DIV/0!</v>
      </c>
      <c r="T44" s="40" t="e">
        <f>AVERAGE(T4:T39)</f>
        <v>#DIV/0!</v>
      </c>
      <c r="U44" s="40" t="e">
        <f>AVERAGE(U4:U39)</f>
        <v>#DIV/0!</v>
      </c>
      <c r="V44" s="40" t="e">
        <f>AVERAGE(V4:V39)</f>
        <v>#DIV/0!</v>
      </c>
      <c r="W44" s="40">
        <f>SUM(W4:W39)</f>
        <v>0</v>
      </c>
      <c r="X44" s="40">
        <f>SUM(X4:X39)</f>
        <v>0</v>
      </c>
      <c r="Y44" s="40">
        <f>SUM(Y4:Y39)</f>
        <v>0</v>
      </c>
      <c r="Z44" s="40">
        <f>SUM(Z4:Z39)</f>
        <v>0</v>
      </c>
      <c r="AA44" s="6"/>
      <c r="AB44" s="6"/>
      <c r="AC44" s="5"/>
    </row>
    <row r="45" spans="1:36" ht="18" customHeight="1">
      <c r="B45" s="50"/>
      <c r="E45" s="213" t="b">
        <f>E44=E58</f>
        <v>1</v>
      </c>
      <c r="F45" s="213" t="b">
        <f>F44=F58</f>
        <v>1</v>
      </c>
      <c r="G45" s="213" t="b">
        <f>G44=G58</f>
        <v>1</v>
      </c>
      <c r="H45" s="213" t="b">
        <f>H44=H58</f>
        <v>1</v>
      </c>
      <c r="I45" s="214">
        <v>95.4</v>
      </c>
      <c r="N45" s="214">
        <f>N44/D44</f>
        <v>0.78946107784431141</v>
      </c>
      <c r="O45" s="215">
        <f>O44/E44</f>
        <v>0.78893849206349209</v>
      </c>
      <c r="P45" s="215">
        <f>P44/F44</f>
        <v>0.85101342458541718</v>
      </c>
      <c r="Q45" s="215">
        <f>Q44/G44</f>
        <v>0.85131034482758616</v>
      </c>
      <c r="R45" s="215">
        <f>R44/H44</f>
        <v>0.8506271379703535</v>
      </c>
    </row>
    <row r="46" spans="1:36" ht="18" customHeight="1">
      <c r="B46" s="51"/>
      <c r="N46" s="216">
        <f>D44*I44/100</f>
        <v>3294.0749999999998</v>
      </c>
      <c r="O46" s="216">
        <f>E44*J44/100</f>
        <v>3181.2480000000005</v>
      </c>
      <c r="P46" s="216">
        <f>F44*K44/100</f>
        <v>3232.9489999999996</v>
      </c>
      <c r="Q46" s="216">
        <f>G44*L44/100</f>
        <v>3084.875</v>
      </c>
      <c r="R46" s="216">
        <f>H44*M44/100</f>
        <v>2985.308</v>
      </c>
    </row>
    <row r="47" spans="1:36" ht="18" customHeight="1">
      <c r="B47" s="51"/>
    </row>
    <row r="48" spans="1:36" ht="18" customHeight="1">
      <c r="B48" s="51"/>
    </row>
    <row r="49" spans="2:14" ht="18" customHeight="1">
      <c r="B49" s="51"/>
    </row>
    <row r="50" spans="2:14" ht="18" customHeight="1">
      <c r="B50" s="51"/>
    </row>
    <row r="51" spans="2:14" ht="18" customHeight="1">
      <c r="B51" s="51"/>
    </row>
    <row r="52" spans="2:14" ht="18" customHeight="1">
      <c r="B52" s="51"/>
    </row>
    <row r="53" spans="2:14" ht="18" customHeight="1">
      <c r="B53" s="51"/>
    </row>
    <row r="54" spans="2:14" ht="18" customHeight="1">
      <c r="B54" s="51"/>
    </row>
    <row r="55" spans="2:14" ht="18" customHeight="1">
      <c r="B55" s="51"/>
      <c r="E55" s="213" t="s">
        <v>210</v>
      </c>
      <c r="F55" s="213" t="s">
        <v>211</v>
      </c>
      <c r="G55" s="213" t="s">
        <v>212</v>
      </c>
      <c r="H55" s="213" t="s">
        <v>213</v>
      </c>
    </row>
    <row r="56" spans="2:14" ht="18" customHeight="1">
      <c r="B56" s="51"/>
      <c r="C56" s="14" t="s">
        <v>50</v>
      </c>
      <c r="D56" s="214"/>
      <c r="E56" s="217">
        <f>E58+E65</f>
        <v>4032</v>
      </c>
      <c r="F56" s="217">
        <f>F58+F65</f>
        <v>3799</v>
      </c>
      <c r="G56" s="217">
        <f>G58+G65</f>
        <v>3625</v>
      </c>
      <c r="H56" s="217">
        <f>H58+H65</f>
        <v>3508</v>
      </c>
      <c r="J56" s="218"/>
      <c r="K56" s="218"/>
      <c r="L56" s="218"/>
      <c r="M56" s="218"/>
      <c r="N56" s="218"/>
    </row>
    <row r="57" spans="2:14" ht="18" customHeight="1">
      <c r="B57" s="51"/>
    </row>
    <row r="58" spans="2:14" ht="12" customHeight="1">
      <c r="B58" s="51"/>
      <c r="C58" s="14" t="s">
        <v>200</v>
      </c>
      <c r="D58" s="214"/>
      <c r="E58" s="213">
        <f>'[2]계획인구(최종)'!E88</f>
        <v>4032</v>
      </c>
      <c r="F58" s="213">
        <f>'[2]계획인구(최종)'!F88</f>
        <v>3799</v>
      </c>
      <c r="G58" s="213">
        <f>'[2]계획인구(최종)'!G88</f>
        <v>3625</v>
      </c>
      <c r="H58" s="213">
        <f>'[2]계획인구(최종)'!H88</f>
        <v>3508</v>
      </c>
    </row>
    <row r="59" spans="2:14" ht="12" customHeight="1">
      <c r="B59" s="51"/>
      <c r="C59" s="14"/>
      <c r="D59" s="214"/>
    </row>
    <row r="60" spans="2:14" ht="12" customHeight="1">
      <c r="B60" s="51"/>
      <c r="C60" s="14" t="s">
        <v>201</v>
      </c>
      <c r="D60" s="219"/>
      <c r="E60" s="203" t="s">
        <v>210</v>
      </c>
      <c r="F60" s="203" t="s">
        <v>211</v>
      </c>
      <c r="G60" s="203" t="s">
        <v>212</v>
      </c>
      <c r="H60" s="203" t="s">
        <v>213</v>
      </c>
      <c r="I60" s="296" t="s">
        <v>214</v>
      </c>
      <c r="J60" s="296"/>
      <c r="K60" s="296"/>
    </row>
    <row r="61" spans="2:14" ht="13.5" customHeight="1">
      <c r="B61" s="51"/>
      <c r="D61" s="220" t="s">
        <v>206</v>
      </c>
      <c r="E61" s="221"/>
      <c r="F61" s="221"/>
      <c r="G61" s="221"/>
      <c r="H61" s="221"/>
      <c r="I61" s="222"/>
      <c r="J61" s="222"/>
      <c r="K61" s="222"/>
    </row>
    <row r="62" spans="2:14" ht="13.5" customHeight="1">
      <c r="B62" s="51"/>
      <c r="C62" s="14"/>
      <c r="D62" s="220" t="s">
        <v>207</v>
      </c>
      <c r="E62" s="221"/>
      <c r="F62" s="221"/>
      <c r="G62" s="221"/>
      <c r="H62" s="221"/>
      <c r="I62" s="222"/>
      <c r="J62" s="222"/>
      <c r="K62" s="222"/>
    </row>
    <row r="63" spans="2:14" ht="13.5" customHeight="1">
      <c r="B63" s="51"/>
      <c r="C63" s="14"/>
      <c r="D63" s="220" t="s">
        <v>208</v>
      </c>
      <c r="E63" s="221"/>
      <c r="F63" s="221"/>
      <c r="G63" s="221"/>
      <c r="H63" s="221"/>
      <c r="I63" s="222"/>
      <c r="J63" s="222"/>
      <c r="K63" s="222"/>
    </row>
    <row r="64" spans="2:14" ht="13.5" customHeight="1">
      <c r="B64" s="51"/>
      <c r="D64" s="220" t="s">
        <v>209</v>
      </c>
      <c r="E64" s="221"/>
      <c r="F64" s="221"/>
      <c r="G64" s="221"/>
      <c r="H64" s="221"/>
      <c r="I64" s="222"/>
      <c r="J64" s="222"/>
      <c r="K64" s="222"/>
    </row>
    <row r="65" spans="2:11">
      <c r="B65" s="51"/>
      <c r="D65" s="220" t="s">
        <v>0</v>
      </c>
      <c r="E65" s="220">
        <f>SUM(E61:E64)</f>
        <v>0</v>
      </c>
      <c r="F65" s="220">
        <f>SUM(F61:F64)</f>
        <v>0</v>
      </c>
      <c r="G65" s="220">
        <f>SUM(G61:G64)</f>
        <v>0</v>
      </c>
      <c r="H65" s="220">
        <f>SUM(H61:H64)</f>
        <v>0</v>
      </c>
      <c r="I65" s="296"/>
      <c r="J65" s="296"/>
      <c r="K65" s="296"/>
    </row>
    <row r="66" spans="2:11">
      <c r="B66" s="51"/>
    </row>
    <row r="67" spans="2:11">
      <c r="B67" s="51"/>
    </row>
    <row r="68" spans="2:11">
      <c r="B68" s="51"/>
    </row>
    <row r="69" spans="2:11">
      <c r="B69" s="51"/>
    </row>
    <row r="70" spans="2:11">
      <c r="B70" s="51"/>
    </row>
    <row r="71" spans="2:11">
      <c r="B71" s="51"/>
    </row>
    <row r="72" spans="2:11">
      <c r="B72" s="51"/>
    </row>
    <row r="73" spans="2:11">
      <c r="B73" s="51"/>
    </row>
    <row r="74" spans="2:11">
      <c r="B74" s="51"/>
    </row>
    <row r="75" spans="2:11">
      <c r="B75" s="51"/>
    </row>
    <row r="76" spans="2:11">
      <c r="B76" s="51"/>
    </row>
    <row r="77" spans="2:11">
      <c r="B77" s="51"/>
    </row>
    <row r="78" spans="2:11">
      <c r="B78" s="51"/>
    </row>
    <row r="79" spans="2:11">
      <c r="B79" s="51"/>
    </row>
    <row r="80" spans="2:11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</sheetData>
  <autoFilter ref="A2:AC46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</autoFilter>
  <mergeCells count="14">
    <mergeCell ref="AB2:AB3"/>
    <mergeCell ref="AC2:AC3"/>
    <mergeCell ref="A1:H1"/>
    <mergeCell ref="A2:A3"/>
    <mergeCell ref="C2:C3"/>
    <mergeCell ref="D2:H2"/>
    <mergeCell ref="I2:M2"/>
    <mergeCell ref="N2:R2"/>
    <mergeCell ref="AA2:AA3"/>
    <mergeCell ref="A4:A44"/>
    <mergeCell ref="I60:K60"/>
    <mergeCell ref="I65:K65"/>
    <mergeCell ref="S2:V2"/>
    <mergeCell ref="W2:Z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26" max="16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J88"/>
  <sheetViews>
    <sheetView view="pageBreakPreview" topLeftCell="A31" zoomScaleSheetLayoutView="100" workbookViewId="0">
      <selection activeCell="E55" sqref="E55"/>
    </sheetView>
  </sheetViews>
  <sheetFormatPr defaultRowHeight="12" outlineLevelCol="1"/>
  <cols>
    <col min="1" max="1" width="7.21875" style="2" customWidth="1"/>
    <col min="2" max="2" width="2.6640625" style="2" customWidth="1" outlineLevel="1"/>
    <col min="3" max="3" width="6.33203125" style="2" customWidth="1"/>
    <col min="4" max="8" width="6.6640625" style="213" customWidth="1"/>
    <col min="9" max="13" width="5.5546875" style="214" customWidth="1"/>
    <col min="14" max="18" width="6.6640625" style="214" customWidth="1"/>
    <col min="19" max="22" width="5.5546875" style="2" hidden="1" customWidth="1"/>
    <col min="23" max="26" width="6.6640625" style="2" hidden="1" customWidth="1"/>
    <col min="27" max="28" width="11.109375" style="2" hidden="1" customWidth="1"/>
    <col min="29" max="29" width="11.44140625" style="2" hidden="1" customWidth="1"/>
    <col min="30" max="32" width="8.88671875" style="2" customWidth="1"/>
    <col min="33" max="34" width="8.88671875" style="2"/>
    <col min="35" max="35" width="15.44140625" style="2" customWidth="1"/>
    <col min="36" max="16384" width="8.88671875" style="2"/>
  </cols>
  <sheetData>
    <row r="1" spans="1:36" ht="23.25" customHeight="1">
      <c r="A1" s="292" t="s">
        <v>82</v>
      </c>
      <c r="B1" s="292"/>
      <c r="C1" s="292"/>
      <c r="D1" s="292"/>
      <c r="E1" s="292"/>
      <c r="F1" s="292"/>
      <c r="G1" s="292"/>
      <c r="H1" s="29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36" ht="18.75" customHeight="1">
      <c r="A2" s="276" t="s">
        <v>5</v>
      </c>
      <c r="B2" s="1">
        <v>1</v>
      </c>
      <c r="C2" s="276" t="s">
        <v>6</v>
      </c>
      <c r="D2" s="277" t="s">
        <v>7</v>
      </c>
      <c r="E2" s="277"/>
      <c r="F2" s="277"/>
      <c r="G2" s="277"/>
      <c r="H2" s="277"/>
      <c r="I2" s="276" t="s">
        <v>8</v>
      </c>
      <c r="J2" s="276"/>
      <c r="K2" s="276"/>
      <c r="L2" s="276"/>
      <c r="M2" s="276"/>
      <c r="N2" s="280" t="s">
        <v>1</v>
      </c>
      <c r="O2" s="281"/>
      <c r="P2" s="281"/>
      <c r="Q2" s="281"/>
      <c r="R2" s="282"/>
      <c r="S2" s="276" t="s">
        <v>13</v>
      </c>
      <c r="T2" s="276"/>
      <c r="U2" s="276"/>
      <c r="V2" s="276"/>
      <c r="W2" s="276" t="s">
        <v>14</v>
      </c>
      <c r="X2" s="276"/>
      <c r="Y2" s="276"/>
      <c r="Z2" s="276"/>
      <c r="AA2" s="293" t="s">
        <v>241</v>
      </c>
      <c r="AB2" s="293" t="s">
        <v>15</v>
      </c>
      <c r="AC2" s="276" t="s">
        <v>9</v>
      </c>
    </row>
    <row r="3" spans="1:36" ht="18.75" customHeight="1">
      <c r="A3" s="276"/>
      <c r="B3" s="1">
        <v>1</v>
      </c>
      <c r="C3" s="276"/>
      <c r="D3" s="4" t="s">
        <v>3</v>
      </c>
      <c r="E3" s="4" t="s">
        <v>4</v>
      </c>
      <c r="F3" s="4" t="s">
        <v>32</v>
      </c>
      <c r="G3" s="4" t="s">
        <v>33</v>
      </c>
      <c r="H3" s="4" t="s">
        <v>34</v>
      </c>
      <c r="I3" s="4" t="s">
        <v>3</v>
      </c>
      <c r="J3" s="4" t="s">
        <v>4</v>
      </c>
      <c r="K3" s="4" t="s">
        <v>32</v>
      </c>
      <c r="L3" s="4" t="s">
        <v>33</v>
      </c>
      <c r="M3" s="4" t="s">
        <v>34</v>
      </c>
      <c r="N3" s="4" t="s">
        <v>3</v>
      </c>
      <c r="O3" s="4" t="s">
        <v>4</v>
      </c>
      <c r="P3" s="4" t="s">
        <v>32</v>
      </c>
      <c r="Q3" s="4" t="s">
        <v>33</v>
      </c>
      <c r="R3" s="4" t="s">
        <v>34</v>
      </c>
      <c r="S3" s="4" t="s">
        <v>4</v>
      </c>
      <c r="T3" s="4" t="s">
        <v>32</v>
      </c>
      <c r="U3" s="4" t="s">
        <v>33</v>
      </c>
      <c r="V3" s="4" t="s">
        <v>34</v>
      </c>
      <c r="W3" s="4" t="s">
        <v>4</v>
      </c>
      <c r="X3" s="4" t="s">
        <v>32</v>
      </c>
      <c r="Y3" s="4" t="s">
        <v>33</v>
      </c>
      <c r="Z3" s="4" t="s">
        <v>34</v>
      </c>
      <c r="AA3" s="276"/>
      <c r="AB3" s="276"/>
      <c r="AC3" s="276"/>
    </row>
    <row r="4" spans="1:36" ht="18" customHeight="1">
      <c r="A4" s="276" t="s">
        <v>80</v>
      </c>
      <c r="B4" s="1">
        <v>1</v>
      </c>
      <c r="C4" s="8" t="s">
        <v>66</v>
      </c>
      <c r="D4" s="203">
        <f>SUM(D5:D6)</f>
        <v>277</v>
      </c>
      <c r="E4" s="203">
        <f>SUM(E5:E6)</f>
        <v>266</v>
      </c>
      <c r="F4" s="203">
        <f>SUM(F5:F6)</f>
        <v>250</v>
      </c>
      <c r="G4" s="203">
        <f>SUM(G5:G6)</f>
        <v>239</v>
      </c>
      <c r="H4" s="203">
        <f>SUM(H5:H6)</f>
        <v>232</v>
      </c>
      <c r="I4" s="204">
        <f>ROUND(N4/D4,2)</f>
        <v>0</v>
      </c>
      <c r="J4" s="204">
        <f>ROUND(O4/E4,2)</f>
        <v>0</v>
      </c>
      <c r="K4" s="204">
        <f>ROUND(P4/F4,2)</f>
        <v>0.85</v>
      </c>
      <c r="L4" s="204">
        <f>ROUND(Q4/G4,2)</f>
        <v>0.85</v>
      </c>
      <c r="M4" s="204">
        <f>ROUND(R4/H4,2)</f>
        <v>0.85</v>
      </c>
      <c r="N4" s="203">
        <f>SUM(N5:N6)</f>
        <v>0</v>
      </c>
      <c r="O4" s="203">
        <f>SUM(O5:O6)</f>
        <v>0</v>
      </c>
      <c r="P4" s="203">
        <f>SUM(P5:P6)</f>
        <v>213</v>
      </c>
      <c r="Q4" s="203">
        <f>SUM(Q5:Q6)</f>
        <v>204</v>
      </c>
      <c r="R4" s="203">
        <f>SUM(R5:R6)</f>
        <v>197</v>
      </c>
      <c r="S4" s="6"/>
      <c r="T4" s="6"/>
      <c r="U4" s="6"/>
      <c r="V4" s="6"/>
      <c r="W4" s="6"/>
      <c r="X4" s="6"/>
      <c r="Y4" s="6"/>
      <c r="Z4" s="6"/>
      <c r="AA4" s="13" t="s">
        <v>220</v>
      </c>
      <c r="AB4" s="13" t="s">
        <v>220</v>
      </c>
      <c r="AC4" s="5"/>
    </row>
    <row r="5" spans="1:36" ht="18" customHeight="1">
      <c r="A5" s="276"/>
      <c r="B5" s="230">
        <v>2</v>
      </c>
      <c r="C5" s="233" t="s">
        <v>359</v>
      </c>
      <c r="D5" s="234">
        <f>정리!P162</f>
        <v>134</v>
      </c>
      <c r="E5" s="234">
        <f>ROUND(($D5/$D$41)*E$55,0)</f>
        <v>129</v>
      </c>
      <c r="F5" s="234">
        <f t="shared" ref="F5:H22" si="0">ROUND(($D5/$D$41)*F$55,0)</f>
        <v>121</v>
      </c>
      <c r="G5" s="234">
        <f t="shared" si="0"/>
        <v>116</v>
      </c>
      <c r="H5" s="234">
        <f t="shared" si="0"/>
        <v>112</v>
      </c>
      <c r="I5" s="248">
        <v>0</v>
      </c>
      <c r="J5" s="248">
        <v>0</v>
      </c>
      <c r="K5" s="249">
        <v>85</v>
      </c>
      <c r="L5" s="249">
        <v>85</v>
      </c>
      <c r="M5" s="249">
        <v>85</v>
      </c>
      <c r="N5" s="234">
        <f t="shared" ref="N5:R6" si="1">ROUND(D5*I5/100,0)</f>
        <v>0</v>
      </c>
      <c r="O5" s="234">
        <f t="shared" si="1"/>
        <v>0</v>
      </c>
      <c r="P5" s="234">
        <f t="shared" si="1"/>
        <v>103</v>
      </c>
      <c r="Q5" s="234">
        <f t="shared" si="1"/>
        <v>99</v>
      </c>
      <c r="R5" s="234">
        <f t="shared" si="1"/>
        <v>95</v>
      </c>
      <c r="S5" s="192"/>
      <c r="T5" s="192"/>
      <c r="U5" s="192"/>
      <c r="V5" s="192"/>
      <c r="W5" s="192"/>
      <c r="X5" s="192"/>
      <c r="Y5" s="192"/>
      <c r="Z5" s="192"/>
      <c r="AA5" s="194"/>
      <c r="AB5" s="194"/>
      <c r="AC5" s="193"/>
      <c r="AD5" s="2" t="s">
        <v>567</v>
      </c>
      <c r="AE5" s="2" t="s">
        <v>589</v>
      </c>
      <c r="AI5" s="2" t="s">
        <v>660</v>
      </c>
      <c r="AJ5" s="2" t="s">
        <v>662</v>
      </c>
    </row>
    <row r="6" spans="1:36" ht="18" customHeight="1">
      <c r="A6" s="276"/>
      <c r="B6" s="230">
        <v>2</v>
      </c>
      <c r="C6" s="233" t="s">
        <v>360</v>
      </c>
      <c r="D6" s="234">
        <f>정리!P163</f>
        <v>143</v>
      </c>
      <c r="E6" s="234">
        <f>ROUND(($D6/$D$41)*E$55,0)</f>
        <v>137</v>
      </c>
      <c r="F6" s="234">
        <f t="shared" si="0"/>
        <v>129</v>
      </c>
      <c r="G6" s="234">
        <f t="shared" si="0"/>
        <v>123</v>
      </c>
      <c r="H6" s="234">
        <f t="shared" si="0"/>
        <v>120</v>
      </c>
      <c r="I6" s="248">
        <v>0</v>
      </c>
      <c r="J6" s="248">
        <v>0</v>
      </c>
      <c r="K6" s="249">
        <v>85</v>
      </c>
      <c r="L6" s="249">
        <v>85</v>
      </c>
      <c r="M6" s="249">
        <v>85</v>
      </c>
      <c r="N6" s="234">
        <f t="shared" si="1"/>
        <v>0</v>
      </c>
      <c r="O6" s="234">
        <f t="shared" si="1"/>
        <v>0</v>
      </c>
      <c r="P6" s="234">
        <f t="shared" si="1"/>
        <v>110</v>
      </c>
      <c r="Q6" s="234">
        <f t="shared" si="1"/>
        <v>105</v>
      </c>
      <c r="R6" s="234">
        <f t="shared" si="1"/>
        <v>102</v>
      </c>
      <c r="S6" s="192"/>
      <c r="T6" s="192"/>
      <c r="U6" s="192"/>
      <c r="V6" s="192"/>
      <c r="W6" s="192"/>
      <c r="X6" s="192"/>
      <c r="Y6" s="192"/>
      <c r="Z6" s="192"/>
      <c r="AA6" s="194"/>
      <c r="AB6" s="194"/>
      <c r="AC6" s="193"/>
      <c r="AD6" s="2" t="s">
        <v>567</v>
      </c>
      <c r="AE6" s="2" t="s">
        <v>593</v>
      </c>
      <c r="AI6" s="2" t="s">
        <v>660</v>
      </c>
      <c r="AJ6" s="2" t="s">
        <v>661</v>
      </c>
    </row>
    <row r="7" spans="1:36" ht="18" customHeight="1">
      <c r="A7" s="276"/>
      <c r="B7" s="11">
        <v>1</v>
      </c>
      <c r="C7" s="12" t="s">
        <v>67</v>
      </c>
      <c r="D7" s="237">
        <f>정리!P164</f>
        <v>223</v>
      </c>
      <c r="E7" s="237">
        <f>ROUND(($D7/$D$41)*E$55,0)</f>
        <v>214</v>
      </c>
      <c r="F7" s="237">
        <f t="shared" si="0"/>
        <v>202</v>
      </c>
      <c r="G7" s="237">
        <f t="shared" si="0"/>
        <v>193</v>
      </c>
      <c r="H7" s="237">
        <f t="shared" si="0"/>
        <v>186</v>
      </c>
      <c r="I7" s="227">
        <v>85</v>
      </c>
      <c r="J7" s="227">
        <v>85</v>
      </c>
      <c r="K7" s="227">
        <v>85</v>
      </c>
      <c r="L7" s="227">
        <v>85</v>
      </c>
      <c r="M7" s="227">
        <v>85</v>
      </c>
      <c r="N7" s="237">
        <f>ROUND(D7*I7/100,0)</f>
        <v>190</v>
      </c>
      <c r="O7" s="237">
        <f>ROUNDUP(E7*J7/100,0)</f>
        <v>182</v>
      </c>
      <c r="P7" s="237">
        <f>ROUNDDOWN(F7*K7/100,0)</f>
        <v>171</v>
      </c>
      <c r="Q7" s="237">
        <f>ROUNDDOWN(G7*L7/100,0)</f>
        <v>164</v>
      </c>
      <c r="R7" s="237">
        <f>ROUNDDOWN(H7*M7/100,0)</f>
        <v>158</v>
      </c>
      <c r="S7" s="6"/>
      <c r="T7" s="6"/>
      <c r="U7" s="6"/>
      <c r="V7" s="6"/>
      <c r="W7" s="6"/>
      <c r="X7" s="6"/>
      <c r="Y7" s="6"/>
      <c r="Z7" s="6"/>
      <c r="AA7" s="13" t="s">
        <v>220</v>
      </c>
      <c r="AB7" s="13" t="s">
        <v>220</v>
      </c>
      <c r="AC7" s="5"/>
      <c r="AH7" s="2" t="s">
        <v>656</v>
      </c>
      <c r="AI7" s="2" t="s">
        <v>658</v>
      </c>
    </row>
    <row r="8" spans="1:36" ht="18" customHeight="1">
      <c r="A8" s="276"/>
      <c r="B8" s="11">
        <v>1</v>
      </c>
      <c r="C8" s="12" t="s">
        <v>68</v>
      </c>
      <c r="D8" s="237">
        <f>SUM(D9:D10)</f>
        <v>244</v>
      </c>
      <c r="E8" s="237">
        <f>SUM(E9:E10)</f>
        <v>234</v>
      </c>
      <c r="F8" s="237">
        <f>SUM(F9:F10)</f>
        <v>221</v>
      </c>
      <c r="G8" s="237">
        <f>SUM(G9:G10)</f>
        <v>210</v>
      </c>
      <c r="H8" s="237">
        <f>SUM(H9:H10)</f>
        <v>204</v>
      </c>
      <c r="I8" s="238">
        <f>ROUND(N8/D8,2)</f>
        <v>0.85</v>
      </c>
      <c r="J8" s="238">
        <f>ROUND(O8/E8,2)</f>
        <v>0.85</v>
      </c>
      <c r="K8" s="238">
        <f>ROUND(P8/F8,2)</f>
        <v>0.85</v>
      </c>
      <c r="L8" s="238">
        <f>ROUND(Q8/G8,2)</f>
        <v>0.85</v>
      </c>
      <c r="M8" s="238">
        <f>ROUND(R8/H8,2)</f>
        <v>0.85</v>
      </c>
      <c r="N8" s="237">
        <f>SUM(N9:N10)</f>
        <v>208</v>
      </c>
      <c r="O8" s="237">
        <f>SUM(O9:O10)</f>
        <v>199</v>
      </c>
      <c r="P8" s="237">
        <f>SUM(P9:P10)</f>
        <v>187</v>
      </c>
      <c r="Q8" s="237">
        <f>SUM(Q9:Q10)</f>
        <v>178</v>
      </c>
      <c r="R8" s="237">
        <f>SUM(R9:R10)</f>
        <v>174</v>
      </c>
      <c r="S8" s="6"/>
      <c r="T8" s="6"/>
      <c r="U8" s="6"/>
      <c r="V8" s="6"/>
      <c r="W8" s="6"/>
      <c r="X8" s="6"/>
      <c r="Y8" s="6"/>
      <c r="Z8" s="6"/>
      <c r="AA8" s="13" t="s">
        <v>220</v>
      </c>
      <c r="AB8" s="13" t="s">
        <v>220</v>
      </c>
      <c r="AC8" s="5"/>
    </row>
    <row r="9" spans="1:36" ht="18" customHeight="1">
      <c r="A9" s="276"/>
      <c r="B9" s="230">
        <v>2</v>
      </c>
      <c r="C9" s="233" t="s">
        <v>361</v>
      </c>
      <c r="D9" s="234">
        <f>정리!P166</f>
        <v>115</v>
      </c>
      <c r="E9" s="234">
        <f>ROUND(($D9/$D$41)*E$55,0)</f>
        <v>110</v>
      </c>
      <c r="F9" s="234">
        <f t="shared" si="0"/>
        <v>104</v>
      </c>
      <c r="G9" s="234">
        <f t="shared" si="0"/>
        <v>99</v>
      </c>
      <c r="H9" s="234">
        <f t="shared" si="0"/>
        <v>96</v>
      </c>
      <c r="I9" s="249">
        <v>85</v>
      </c>
      <c r="J9" s="249">
        <v>85</v>
      </c>
      <c r="K9" s="249">
        <v>85</v>
      </c>
      <c r="L9" s="249">
        <v>85</v>
      </c>
      <c r="M9" s="249">
        <v>85</v>
      </c>
      <c r="N9" s="234">
        <f t="shared" ref="N9:R10" si="2">ROUND(D9*I9/100,0)</f>
        <v>98</v>
      </c>
      <c r="O9" s="234">
        <f t="shared" si="2"/>
        <v>94</v>
      </c>
      <c r="P9" s="234">
        <f t="shared" si="2"/>
        <v>88</v>
      </c>
      <c r="Q9" s="234">
        <f t="shared" si="2"/>
        <v>84</v>
      </c>
      <c r="R9" s="234">
        <f t="shared" si="2"/>
        <v>82</v>
      </c>
      <c r="S9" s="192"/>
      <c r="T9" s="192"/>
      <c r="U9" s="192"/>
      <c r="V9" s="192"/>
      <c r="W9" s="192"/>
      <c r="X9" s="192"/>
      <c r="Y9" s="192"/>
      <c r="Z9" s="192"/>
      <c r="AA9" s="194"/>
      <c r="AB9" s="194"/>
      <c r="AC9" s="193"/>
      <c r="AD9" s="2" t="s">
        <v>567</v>
      </c>
      <c r="AE9" s="2" t="s">
        <v>587</v>
      </c>
      <c r="AI9" s="2" t="s">
        <v>658</v>
      </c>
      <c r="AJ9" s="2" t="s">
        <v>661</v>
      </c>
    </row>
    <row r="10" spans="1:36" ht="18" customHeight="1">
      <c r="A10" s="276"/>
      <c r="B10" s="230">
        <v>2</v>
      </c>
      <c r="C10" s="233" t="s">
        <v>362</v>
      </c>
      <c r="D10" s="234">
        <f>정리!P167</f>
        <v>129</v>
      </c>
      <c r="E10" s="234">
        <f>ROUND(($D10/$D$41)*E$55,0)</f>
        <v>124</v>
      </c>
      <c r="F10" s="234">
        <f t="shared" si="0"/>
        <v>117</v>
      </c>
      <c r="G10" s="234">
        <f t="shared" si="0"/>
        <v>111</v>
      </c>
      <c r="H10" s="234">
        <f t="shared" si="0"/>
        <v>108</v>
      </c>
      <c r="I10" s="249">
        <v>85</v>
      </c>
      <c r="J10" s="249">
        <v>85</v>
      </c>
      <c r="K10" s="249">
        <v>85</v>
      </c>
      <c r="L10" s="249">
        <v>85</v>
      </c>
      <c r="M10" s="249">
        <v>85</v>
      </c>
      <c r="N10" s="234">
        <f t="shared" si="2"/>
        <v>110</v>
      </c>
      <c r="O10" s="234">
        <f t="shared" si="2"/>
        <v>105</v>
      </c>
      <c r="P10" s="234">
        <f t="shared" si="2"/>
        <v>99</v>
      </c>
      <c r="Q10" s="234">
        <f t="shared" si="2"/>
        <v>94</v>
      </c>
      <c r="R10" s="234">
        <f t="shared" si="2"/>
        <v>92</v>
      </c>
      <c r="S10" s="192"/>
      <c r="T10" s="192"/>
      <c r="U10" s="192"/>
      <c r="V10" s="192"/>
      <c r="W10" s="192"/>
      <c r="X10" s="192"/>
      <c r="Y10" s="192"/>
      <c r="Z10" s="192"/>
      <c r="AA10" s="194"/>
      <c r="AB10" s="194"/>
      <c r="AC10" s="193"/>
      <c r="AD10" s="2" t="s">
        <v>568</v>
      </c>
      <c r="AE10" s="2" t="s">
        <v>601</v>
      </c>
      <c r="AI10" s="2" t="s">
        <v>658</v>
      </c>
      <c r="AJ10" s="2" t="s">
        <v>661</v>
      </c>
    </row>
    <row r="11" spans="1:36" ht="18" customHeight="1">
      <c r="A11" s="276"/>
      <c r="B11" s="11">
        <v>1</v>
      </c>
      <c r="C11" s="12" t="s">
        <v>69</v>
      </c>
      <c r="D11" s="237">
        <f>SUM(D12:D13)</f>
        <v>187</v>
      </c>
      <c r="E11" s="237">
        <f>SUM(E12:E13)</f>
        <v>179</v>
      </c>
      <c r="F11" s="237">
        <f>SUM(F12:F13)</f>
        <v>170</v>
      </c>
      <c r="G11" s="237">
        <f>SUM(G12:G13)</f>
        <v>162</v>
      </c>
      <c r="H11" s="237">
        <f>SUM(H12:H13)</f>
        <v>156</v>
      </c>
      <c r="I11" s="238">
        <f>ROUND(N11/D11,2)</f>
        <v>0.3</v>
      </c>
      <c r="J11" s="238">
        <f>ROUND(O11/E11,2)</f>
        <v>0.3</v>
      </c>
      <c r="K11" s="238">
        <f>ROUND(P11/F11,2)</f>
        <v>0.85</v>
      </c>
      <c r="L11" s="238">
        <f>ROUND(Q11/G11,2)</f>
        <v>0.85</v>
      </c>
      <c r="M11" s="238">
        <f>ROUND(R11/H11,2)</f>
        <v>0.85</v>
      </c>
      <c r="N11" s="237">
        <f>SUM(N12:N13)</f>
        <v>57</v>
      </c>
      <c r="O11" s="237">
        <f>SUM(O12:O13)</f>
        <v>54</v>
      </c>
      <c r="P11" s="237">
        <f>SUM(P12:P13)</f>
        <v>145</v>
      </c>
      <c r="Q11" s="237">
        <f>SUM(Q12:Q13)</f>
        <v>137</v>
      </c>
      <c r="R11" s="237">
        <f>SUM(R12:R13)</f>
        <v>133</v>
      </c>
      <c r="S11" s="6"/>
      <c r="T11" s="6"/>
      <c r="U11" s="6"/>
      <c r="V11" s="6"/>
      <c r="W11" s="6"/>
      <c r="X11" s="6"/>
      <c r="Y11" s="6"/>
      <c r="Z11" s="6"/>
      <c r="AA11" s="13" t="s">
        <v>220</v>
      </c>
      <c r="AB11" s="49" t="s">
        <v>239</v>
      </c>
      <c r="AC11" s="5"/>
    </row>
    <row r="12" spans="1:36" ht="18" customHeight="1">
      <c r="A12" s="276"/>
      <c r="B12" s="230">
        <v>2</v>
      </c>
      <c r="C12" s="233" t="s">
        <v>363</v>
      </c>
      <c r="D12" s="234">
        <f>정리!P169</f>
        <v>120</v>
      </c>
      <c r="E12" s="234">
        <f>ROUND(($D12/$D$41)*E$55,0)</f>
        <v>115</v>
      </c>
      <c r="F12" s="234">
        <f t="shared" si="0"/>
        <v>109</v>
      </c>
      <c r="G12" s="234">
        <f t="shared" si="0"/>
        <v>104</v>
      </c>
      <c r="H12" s="234">
        <f t="shared" si="0"/>
        <v>100</v>
      </c>
      <c r="I12" s="248">
        <v>0</v>
      </c>
      <c r="J12" s="249">
        <v>0</v>
      </c>
      <c r="K12" s="249">
        <v>85</v>
      </c>
      <c r="L12" s="249">
        <v>85</v>
      </c>
      <c r="M12" s="249">
        <v>85</v>
      </c>
      <c r="N12" s="234">
        <f t="shared" ref="N12:R13" si="3">ROUND(D12*I12/100,0)</f>
        <v>0</v>
      </c>
      <c r="O12" s="234">
        <f t="shared" si="3"/>
        <v>0</v>
      </c>
      <c r="P12" s="234">
        <f t="shared" si="3"/>
        <v>93</v>
      </c>
      <c r="Q12" s="234">
        <f t="shared" si="3"/>
        <v>88</v>
      </c>
      <c r="R12" s="234">
        <f t="shared" si="3"/>
        <v>85</v>
      </c>
      <c r="S12" s="192"/>
      <c r="T12" s="192"/>
      <c r="U12" s="192"/>
      <c r="V12" s="192"/>
      <c r="W12" s="192"/>
      <c r="X12" s="192"/>
      <c r="Y12" s="192"/>
      <c r="Z12" s="192"/>
      <c r="AA12" s="194"/>
      <c r="AB12" s="194"/>
      <c r="AC12" s="193"/>
      <c r="AD12" s="2" t="s">
        <v>567</v>
      </c>
      <c r="AE12" s="2" t="s">
        <v>586</v>
      </c>
      <c r="AI12" s="2" t="s">
        <v>657</v>
      </c>
      <c r="AJ12" s="2" t="s">
        <v>661</v>
      </c>
    </row>
    <row r="13" spans="1:36" ht="18" customHeight="1">
      <c r="A13" s="276"/>
      <c r="B13" s="230">
        <v>2</v>
      </c>
      <c r="C13" s="233" t="s">
        <v>364</v>
      </c>
      <c r="D13" s="234">
        <f>정리!P170</f>
        <v>67</v>
      </c>
      <c r="E13" s="234">
        <f>ROUND(($D13/$D$41)*E$55,0)</f>
        <v>64</v>
      </c>
      <c r="F13" s="234">
        <f t="shared" si="0"/>
        <v>61</v>
      </c>
      <c r="G13" s="234">
        <f t="shared" si="0"/>
        <v>58</v>
      </c>
      <c r="H13" s="234">
        <f t="shared" si="0"/>
        <v>56</v>
      </c>
      <c r="I13" s="249">
        <v>85</v>
      </c>
      <c r="J13" s="249">
        <v>85</v>
      </c>
      <c r="K13" s="249">
        <v>85</v>
      </c>
      <c r="L13" s="249">
        <v>85</v>
      </c>
      <c r="M13" s="249">
        <v>85</v>
      </c>
      <c r="N13" s="234">
        <f t="shared" si="3"/>
        <v>57</v>
      </c>
      <c r="O13" s="234">
        <f t="shared" si="3"/>
        <v>54</v>
      </c>
      <c r="P13" s="234">
        <f t="shared" si="3"/>
        <v>52</v>
      </c>
      <c r="Q13" s="234">
        <f t="shared" si="3"/>
        <v>49</v>
      </c>
      <c r="R13" s="234">
        <f t="shared" si="3"/>
        <v>48</v>
      </c>
      <c r="S13" s="192"/>
      <c r="T13" s="192"/>
      <c r="U13" s="192"/>
      <c r="V13" s="192"/>
      <c r="W13" s="192"/>
      <c r="X13" s="192"/>
      <c r="Y13" s="192"/>
      <c r="Z13" s="192"/>
      <c r="AA13" s="194"/>
      <c r="AB13" s="194"/>
      <c r="AC13" s="193"/>
      <c r="AH13" s="2" t="s">
        <v>656</v>
      </c>
      <c r="AI13" s="2" t="s">
        <v>658</v>
      </c>
    </row>
    <row r="14" spans="1:36" ht="18" customHeight="1">
      <c r="A14" s="276"/>
      <c r="B14" s="11">
        <v>1</v>
      </c>
      <c r="C14" s="12" t="s">
        <v>70</v>
      </c>
      <c r="D14" s="237">
        <f>SUM(D15:D16)</f>
        <v>349</v>
      </c>
      <c r="E14" s="237">
        <f>SUM(E15:E16)</f>
        <v>335</v>
      </c>
      <c r="F14" s="237">
        <f>SUM(F15:F16)</f>
        <v>316</v>
      </c>
      <c r="G14" s="237">
        <f>SUM(G15:G16)</f>
        <v>302</v>
      </c>
      <c r="H14" s="237">
        <f>SUM(H15:H16)</f>
        <v>292</v>
      </c>
      <c r="I14" s="238">
        <f>ROUND(N14/D14,2)</f>
        <v>0.85</v>
      </c>
      <c r="J14" s="238">
        <f>ROUND(O14/E14,2)</f>
        <v>0.85</v>
      </c>
      <c r="K14" s="238">
        <f>ROUND(P14/F14,2)</f>
        <v>0.85</v>
      </c>
      <c r="L14" s="238">
        <f>ROUND(Q14/G14,2)</f>
        <v>0.85</v>
      </c>
      <c r="M14" s="238">
        <f>ROUND(R14/H14,2)</f>
        <v>0.85</v>
      </c>
      <c r="N14" s="237">
        <f>SUM(N15:N16)</f>
        <v>297</v>
      </c>
      <c r="O14" s="237">
        <f>SUM(O15:O16)</f>
        <v>285</v>
      </c>
      <c r="P14" s="237">
        <f>SUM(P15:P16)</f>
        <v>269</v>
      </c>
      <c r="Q14" s="237">
        <f>SUM(Q15:Q16)</f>
        <v>257</v>
      </c>
      <c r="R14" s="237">
        <f>SUM(R15:R16)</f>
        <v>248</v>
      </c>
      <c r="S14" s="6"/>
      <c r="T14" s="6"/>
      <c r="U14" s="6"/>
      <c r="V14" s="6"/>
      <c r="W14" s="6"/>
      <c r="X14" s="6"/>
      <c r="Y14" s="6"/>
      <c r="Z14" s="6"/>
      <c r="AA14" s="13" t="s">
        <v>220</v>
      </c>
      <c r="AB14" s="13" t="s">
        <v>220</v>
      </c>
      <c r="AC14" s="5"/>
    </row>
    <row r="15" spans="1:36" ht="18" customHeight="1">
      <c r="A15" s="276"/>
      <c r="B15" s="230">
        <v>2</v>
      </c>
      <c r="C15" s="233" t="s">
        <v>365</v>
      </c>
      <c r="D15" s="234">
        <f>정리!P172</f>
        <v>208</v>
      </c>
      <c r="E15" s="234">
        <f>ROUND(($D15/$D$41)*E$55,0)</f>
        <v>200</v>
      </c>
      <c r="F15" s="234">
        <f t="shared" si="0"/>
        <v>188</v>
      </c>
      <c r="G15" s="234">
        <f t="shared" si="0"/>
        <v>180</v>
      </c>
      <c r="H15" s="234">
        <f t="shared" si="0"/>
        <v>174</v>
      </c>
      <c r="I15" s="235">
        <v>85</v>
      </c>
      <c r="J15" s="235">
        <v>85</v>
      </c>
      <c r="K15" s="235">
        <v>85</v>
      </c>
      <c r="L15" s="235">
        <v>85</v>
      </c>
      <c r="M15" s="235">
        <v>85</v>
      </c>
      <c r="N15" s="234">
        <f t="shared" ref="N15:R16" si="4">ROUND(D15*I15/100,0)</f>
        <v>177</v>
      </c>
      <c r="O15" s="234">
        <f t="shared" si="4"/>
        <v>170</v>
      </c>
      <c r="P15" s="234">
        <f t="shared" si="4"/>
        <v>160</v>
      </c>
      <c r="Q15" s="234">
        <f t="shared" si="4"/>
        <v>153</v>
      </c>
      <c r="R15" s="234">
        <f t="shared" si="4"/>
        <v>148</v>
      </c>
      <c r="S15" s="192"/>
      <c r="T15" s="192"/>
      <c r="U15" s="192"/>
      <c r="V15" s="192"/>
      <c r="W15" s="192"/>
      <c r="X15" s="192"/>
      <c r="Y15" s="192"/>
      <c r="Z15" s="192"/>
      <c r="AA15" s="194"/>
      <c r="AB15" s="194"/>
      <c r="AC15" s="193"/>
    </row>
    <row r="16" spans="1:36" ht="18" customHeight="1">
      <c r="A16" s="276"/>
      <c r="B16" s="230">
        <v>2</v>
      </c>
      <c r="C16" s="233" t="s">
        <v>366</v>
      </c>
      <c r="D16" s="234">
        <f>정리!P173</f>
        <v>141</v>
      </c>
      <c r="E16" s="234">
        <f>ROUND(($D16/$D$41)*E$55,0)</f>
        <v>135</v>
      </c>
      <c r="F16" s="234">
        <f t="shared" si="0"/>
        <v>128</v>
      </c>
      <c r="G16" s="234">
        <f t="shared" si="0"/>
        <v>122</v>
      </c>
      <c r="H16" s="234">
        <f t="shared" si="0"/>
        <v>118</v>
      </c>
      <c r="I16" s="235">
        <v>85</v>
      </c>
      <c r="J16" s="235">
        <v>85</v>
      </c>
      <c r="K16" s="235">
        <v>85</v>
      </c>
      <c r="L16" s="235">
        <v>85</v>
      </c>
      <c r="M16" s="235">
        <v>85</v>
      </c>
      <c r="N16" s="234">
        <f t="shared" si="4"/>
        <v>120</v>
      </c>
      <c r="O16" s="234">
        <f t="shared" si="4"/>
        <v>115</v>
      </c>
      <c r="P16" s="234">
        <f t="shared" si="4"/>
        <v>109</v>
      </c>
      <c r="Q16" s="234">
        <f t="shared" si="4"/>
        <v>104</v>
      </c>
      <c r="R16" s="234">
        <f t="shared" si="4"/>
        <v>100</v>
      </c>
      <c r="S16" s="192"/>
      <c r="T16" s="192"/>
      <c r="U16" s="192"/>
      <c r="V16" s="192"/>
      <c r="W16" s="192"/>
      <c r="X16" s="192"/>
      <c r="Y16" s="192"/>
      <c r="Z16" s="192"/>
      <c r="AA16" s="194"/>
      <c r="AB16" s="194"/>
      <c r="AC16" s="193"/>
    </row>
    <row r="17" spans="1:36" ht="18" customHeight="1">
      <c r="A17" s="276"/>
      <c r="B17" s="11">
        <v>1</v>
      </c>
      <c r="C17" s="12" t="s">
        <v>71</v>
      </c>
      <c r="D17" s="237">
        <f>SUM(D18:D19)</f>
        <v>277</v>
      </c>
      <c r="E17" s="237">
        <f>SUM(E18:E19)</f>
        <v>266</v>
      </c>
      <c r="F17" s="237">
        <f>SUM(F18:F19)</f>
        <v>250</v>
      </c>
      <c r="G17" s="237">
        <f>SUM(G18:G19)</f>
        <v>239</v>
      </c>
      <c r="H17" s="237">
        <f>SUM(H18:H19)</f>
        <v>232</v>
      </c>
      <c r="I17" s="238">
        <f>ROUND(N17/D17,2)</f>
        <v>0.85</v>
      </c>
      <c r="J17" s="238">
        <f>ROUND(O17/E17,2)</f>
        <v>0.85</v>
      </c>
      <c r="K17" s="238">
        <f>ROUND(P17/F17,2)</f>
        <v>0.85</v>
      </c>
      <c r="L17" s="238">
        <f>ROUND(Q17/G17,2)</f>
        <v>0.85</v>
      </c>
      <c r="M17" s="238">
        <f>ROUND(R17/H17,2)</f>
        <v>0.85</v>
      </c>
      <c r="N17" s="237">
        <f>SUM(N18:N19)</f>
        <v>236</v>
      </c>
      <c r="O17" s="237">
        <f>SUM(O18:O19)</f>
        <v>226</v>
      </c>
      <c r="P17" s="237">
        <f>SUM(P18:P19)</f>
        <v>212</v>
      </c>
      <c r="Q17" s="237">
        <f>SUM(Q18:Q19)</f>
        <v>203</v>
      </c>
      <c r="R17" s="237">
        <f>SUM(R18:R19)</f>
        <v>198</v>
      </c>
      <c r="S17" s="6"/>
      <c r="T17" s="6"/>
      <c r="U17" s="6"/>
      <c r="V17" s="6"/>
      <c r="W17" s="6"/>
      <c r="X17" s="6"/>
      <c r="Y17" s="6"/>
      <c r="Z17" s="6"/>
      <c r="AA17" s="13" t="s">
        <v>220</v>
      </c>
      <c r="AB17" s="13" t="s">
        <v>220</v>
      </c>
      <c r="AC17" s="5"/>
    </row>
    <row r="18" spans="1:36" ht="18" customHeight="1">
      <c r="A18" s="276"/>
      <c r="B18" s="230">
        <v>2</v>
      </c>
      <c r="C18" s="233" t="s">
        <v>367</v>
      </c>
      <c r="D18" s="234">
        <f>정리!P175</f>
        <v>123</v>
      </c>
      <c r="E18" s="234">
        <f>ROUND(($D18/$D$41)*E$55,0)</f>
        <v>118</v>
      </c>
      <c r="F18" s="234">
        <f t="shared" si="0"/>
        <v>111</v>
      </c>
      <c r="G18" s="234">
        <f t="shared" si="0"/>
        <v>106</v>
      </c>
      <c r="H18" s="234">
        <f t="shared" si="0"/>
        <v>103</v>
      </c>
      <c r="I18" s="249">
        <v>85</v>
      </c>
      <c r="J18" s="249">
        <v>85</v>
      </c>
      <c r="K18" s="249">
        <v>85</v>
      </c>
      <c r="L18" s="249">
        <v>85</v>
      </c>
      <c r="M18" s="249">
        <v>85</v>
      </c>
      <c r="N18" s="234">
        <f t="shared" ref="N18:R19" si="5">ROUND(D18*I18/100,0)</f>
        <v>105</v>
      </c>
      <c r="O18" s="234">
        <f t="shared" si="5"/>
        <v>100</v>
      </c>
      <c r="P18" s="234">
        <f t="shared" si="5"/>
        <v>94</v>
      </c>
      <c r="Q18" s="234">
        <f t="shared" si="5"/>
        <v>90</v>
      </c>
      <c r="R18" s="234">
        <f t="shared" si="5"/>
        <v>88</v>
      </c>
      <c r="S18" s="192"/>
      <c r="T18" s="192"/>
      <c r="U18" s="192"/>
      <c r="V18" s="192"/>
      <c r="W18" s="192"/>
      <c r="X18" s="192"/>
      <c r="Y18" s="192"/>
      <c r="Z18" s="192"/>
      <c r="AA18" s="194"/>
      <c r="AB18" s="194"/>
      <c r="AC18" s="193"/>
      <c r="AD18" s="2" t="s">
        <v>567</v>
      </c>
      <c r="AE18" s="2" t="s">
        <v>591</v>
      </c>
      <c r="AI18" s="2" t="s">
        <v>658</v>
      </c>
      <c r="AJ18" s="2" t="s">
        <v>661</v>
      </c>
    </row>
    <row r="19" spans="1:36" ht="18" customHeight="1">
      <c r="A19" s="276"/>
      <c r="B19" s="230">
        <v>2</v>
      </c>
      <c r="C19" s="233" t="s">
        <v>368</v>
      </c>
      <c r="D19" s="234">
        <f>정리!P176</f>
        <v>154</v>
      </c>
      <c r="E19" s="234">
        <f>ROUND(($D19/$D$41)*E$55,0)</f>
        <v>148</v>
      </c>
      <c r="F19" s="234">
        <f t="shared" si="0"/>
        <v>139</v>
      </c>
      <c r="G19" s="234">
        <f t="shared" si="0"/>
        <v>133</v>
      </c>
      <c r="H19" s="234">
        <f t="shared" si="0"/>
        <v>129</v>
      </c>
      <c r="I19" s="249">
        <v>85</v>
      </c>
      <c r="J19" s="249">
        <v>85</v>
      </c>
      <c r="K19" s="249">
        <v>85</v>
      </c>
      <c r="L19" s="249">
        <v>85</v>
      </c>
      <c r="M19" s="249">
        <v>85</v>
      </c>
      <c r="N19" s="234">
        <f t="shared" si="5"/>
        <v>131</v>
      </c>
      <c r="O19" s="234">
        <f t="shared" si="5"/>
        <v>126</v>
      </c>
      <c r="P19" s="234">
        <f t="shared" si="5"/>
        <v>118</v>
      </c>
      <c r="Q19" s="234">
        <f t="shared" si="5"/>
        <v>113</v>
      </c>
      <c r="R19" s="234">
        <f t="shared" si="5"/>
        <v>110</v>
      </c>
      <c r="S19" s="192"/>
      <c r="T19" s="192"/>
      <c r="U19" s="192"/>
      <c r="V19" s="192"/>
      <c r="W19" s="192"/>
      <c r="X19" s="192"/>
      <c r="Y19" s="192"/>
      <c r="Z19" s="192"/>
      <c r="AA19" s="194"/>
      <c r="AB19" s="194"/>
      <c r="AC19" s="193"/>
    </row>
    <row r="20" spans="1:36" ht="18" customHeight="1">
      <c r="A20" s="276"/>
      <c r="B20" s="11">
        <v>1</v>
      </c>
      <c r="C20" s="12" t="s">
        <v>72</v>
      </c>
      <c r="D20" s="237">
        <f>SUM(D21:D22)</f>
        <v>144</v>
      </c>
      <c r="E20" s="237">
        <f>SUM(E21:E22)</f>
        <v>138</v>
      </c>
      <c r="F20" s="237">
        <f>SUM(F21:F22)</f>
        <v>131</v>
      </c>
      <c r="G20" s="237">
        <f>SUM(G21:G22)</f>
        <v>125</v>
      </c>
      <c r="H20" s="237">
        <f>SUM(H21:H22)</f>
        <v>121</v>
      </c>
      <c r="I20" s="238">
        <f>ROUND(N20/D20,2)</f>
        <v>0.85</v>
      </c>
      <c r="J20" s="238">
        <f>ROUND(O20/E20,2)</f>
        <v>0.85</v>
      </c>
      <c r="K20" s="238">
        <f>ROUND(P20/F20,2)</f>
        <v>0.85</v>
      </c>
      <c r="L20" s="238">
        <f>ROUND(Q20/G20,2)</f>
        <v>0.85</v>
      </c>
      <c r="M20" s="238">
        <f>ROUND(R20/H20,2)</f>
        <v>0.84</v>
      </c>
      <c r="N20" s="237">
        <f>SUM(N21:N22)</f>
        <v>123</v>
      </c>
      <c r="O20" s="237">
        <f>SUM(O21:O22)</f>
        <v>117</v>
      </c>
      <c r="P20" s="237">
        <f>SUM(P21:P22)</f>
        <v>112</v>
      </c>
      <c r="Q20" s="237">
        <f>SUM(Q21:Q22)</f>
        <v>106</v>
      </c>
      <c r="R20" s="237">
        <f>SUM(R21:R22)</f>
        <v>102</v>
      </c>
      <c r="S20" s="6"/>
      <c r="T20" s="6"/>
      <c r="U20" s="6"/>
      <c r="V20" s="6"/>
      <c r="W20" s="6"/>
      <c r="X20" s="6"/>
      <c r="Y20" s="6"/>
      <c r="Z20" s="6"/>
      <c r="AA20" s="13" t="s">
        <v>220</v>
      </c>
      <c r="AB20" s="13" t="s">
        <v>220</v>
      </c>
      <c r="AC20" s="5"/>
    </row>
    <row r="21" spans="1:36" ht="18" customHeight="1">
      <c r="A21" s="276"/>
      <c r="B21" s="230">
        <v>2</v>
      </c>
      <c r="C21" s="233" t="s">
        <v>369</v>
      </c>
      <c r="D21" s="234">
        <f>정리!P178</f>
        <v>68</v>
      </c>
      <c r="E21" s="234">
        <f>ROUND(($D21/$D$41)*E$55,0)</f>
        <v>65</v>
      </c>
      <c r="F21" s="234">
        <f t="shared" si="0"/>
        <v>62</v>
      </c>
      <c r="G21" s="234">
        <f t="shared" si="0"/>
        <v>59</v>
      </c>
      <c r="H21" s="234">
        <f t="shared" si="0"/>
        <v>57</v>
      </c>
      <c r="I21" s="249">
        <v>85</v>
      </c>
      <c r="J21" s="249">
        <v>85</v>
      </c>
      <c r="K21" s="249">
        <v>85</v>
      </c>
      <c r="L21" s="249">
        <v>85</v>
      </c>
      <c r="M21" s="249">
        <v>85</v>
      </c>
      <c r="N21" s="234">
        <f t="shared" ref="N21:R22" si="6">ROUND(D21*I21/100,0)</f>
        <v>58</v>
      </c>
      <c r="O21" s="234">
        <f t="shared" si="6"/>
        <v>55</v>
      </c>
      <c r="P21" s="234">
        <f t="shared" si="6"/>
        <v>53</v>
      </c>
      <c r="Q21" s="234">
        <f t="shared" si="6"/>
        <v>50</v>
      </c>
      <c r="R21" s="234">
        <f t="shared" si="6"/>
        <v>48</v>
      </c>
      <c r="S21" s="192"/>
      <c r="T21" s="192"/>
      <c r="U21" s="192"/>
      <c r="V21" s="192"/>
      <c r="W21" s="192"/>
      <c r="X21" s="192"/>
      <c r="Y21" s="192"/>
      <c r="Z21" s="192"/>
      <c r="AA21" s="194"/>
      <c r="AB21" s="194"/>
      <c r="AC21" s="193"/>
      <c r="AD21" s="2" t="s">
        <v>568</v>
      </c>
      <c r="AE21" s="2" t="s">
        <v>572</v>
      </c>
      <c r="AI21" s="2" t="s">
        <v>658</v>
      </c>
      <c r="AJ21" s="2" t="s">
        <v>661</v>
      </c>
    </row>
    <row r="22" spans="1:36" ht="18" customHeight="1">
      <c r="A22" s="276"/>
      <c r="B22" s="230">
        <v>2</v>
      </c>
      <c r="C22" s="233" t="s">
        <v>370</v>
      </c>
      <c r="D22" s="234">
        <f>정리!P179</f>
        <v>76</v>
      </c>
      <c r="E22" s="234">
        <f>ROUND(($D22/$D$41)*E$55,0)</f>
        <v>73</v>
      </c>
      <c r="F22" s="234">
        <f t="shared" si="0"/>
        <v>69</v>
      </c>
      <c r="G22" s="234">
        <f t="shared" si="0"/>
        <v>66</v>
      </c>
      <c r="H22" s="234">
        <f t="shared" si="0"/>
        <v>64</v>
      </c>
      <c r="I22" s="235">
        <v>85</v>
      </c>
      <c r="J22" s="235">
        <v>85</v>
      </c>
      <c r="K22" s="235">
        <v>85</v>
      </c>
      <c r="L22" s="235">
        <v>85</v>
      </c>
      <c r="M22" s="235">
        <v>85</v>
      </c>
      <c r="N22" s="234">
        <f t="shared" si="6"/>
        <v>65</v>
      </c>
      <c r="O22" s="234">
        <f t="shared" si="6"/>
        <v>62</v>
      </c>
      <c r="P22" s="234">
        <f t="shared" si="6"/>
        <v>59</v>
      </c>
      <c r="Q22" s="234">
        <f t="shared" si="6"/>
        <v>56</v>
      </c>
      <c r="R22" s="234">
        <f t="shared" si="6"/>
        <v>54</v>
      </c>
      <c r="S22" s="192"/>
      <c r="T22" s="192"/>
      <c r="U22" s="192"/>
      <c r="V22" s="192"/>
      <c r="W22" s="192"/>
      <c r="X22" s="192"/>
      <c r="Y22" s="192"/>
      <c r="Z22" s="192"/>
      <c r="AA22" s="194"/>
      <c r="AB22" s="194"/>
      <c r="AC22" s="193"/>
    </row>
    <row r="23" spans="1:36" ht="18" customHeight="1">
      <c r="A23" s="276"/>
      <c r="B23" s="11">
        <v>1</v>
      </c>
      <c r="C23" s="12" t="s">
        <v>73</v>
      </c>
      <c r="D23" s="237">
        <f>SUM(D24:D25)</f>
        <v>241</v>
      </c>
      <c r="E23" s="237">
        <f>SUM(E24:E25)</f>
        <v>232</v>
      </c>
      <c r="F23" s="237">
        <f>SUM(F24:F25)</f>
        <v>218</v>
      </c>
      <c r="G23" s="237">
        <f>SUM(G24:G25)</f>
        <v>208</v>
      </c>
      <c r="H23" s="237">
        <f>SUM(H24:H25)</f>
        <v>202</v>
      </c>
      <c r="I23" s="238">
        <f>ROUND(N23/D23,2)</f>
        <v>0.85</v>
      </c>
      <c r="J23" s="238">
        <f>ROUND(O23/E23,2)</f>
        <v>0.85</v>
      </c>
      <c r="K23" s="238">
        <f>ROUND(P23/F23,2)</f>
        <v>0.85</v>
      </c>
      <c r="L23" s="238">
        <f>ROUND(Q23/G23,2)</f>
        <v>0.85</v>
      </c>
      <c r="M23" s="238">
        <f>ROUND(R23/H23,2)</f>
        <v>0.85</v>
      </c>
      <c r="N23" s="237">
        <f>SUM(N24:N25)</f>
        <v>205</v>
      </c>
      <c r="O23" s="237">
        <f>SUM(O24:O25)</f>
        <v>197</v>
      </c>
      <c r="P23" s="237">
        <f>SUM(P24:P25)</f>
        <v>185</v>
      </c>
      <c r="Q23" s="237">
        <f>SUM(Q24:Q25)</f>
        <v>176</v>
      </c>
      <c r="R23" s="237">
        <f>SUM(R24:R25)</f>
        <v>172</v>
      </c>
      <c r="S23" s="6"/>
      <c r="T23" s="6"/>
      <c r="U23" s="6"/>
      <c r="V23" s="6"/>
      <c r="W23" s="6"/>
      <c r="X23" s="6"/>
      <c r="Y23" s="6"/>
      <c r="Z23" s="6"/>
      <c r="AA23" s="13" t="s">
        <v>220</v>
      </c>
      <c r="AB23" s="13" t="s">
        <v>220</v>
      </c>
      <c r="AC23" s="5"/>
    </row>
    <row r="24" spans="1:36" ht="18" customHeight="1">
      <c r="A24" s="276"/>
      <c r="B24" s="230">
        <v>2</v>
      </c>
      <c r="C24" s="233" t="s">
        <v>371</v>
      </c>
      <c r="D24" s="234">
        <f>정리!P181</f>
        <v>129</v>
      </c>
      <c r="E24" s="234">
        <f>ROUND(($D24/$D$41)*E$55,0)</f>
        <v>124</v>
      </c>
      <c r="F24" s="234">
        <f>ROUND(($D24/$D$41)*F$55,0)</f>
        <v>117</v>
      </c>
      <c r="G24" s="234">
        <f>ROUND(($D24/$D$41)*G$55,0)</f>
        <v>111</v>
      </c>
      <c r="H24" s="234">
        <f>ROUND(($D24/$D$41)*H$55,0)</f>
        <v>108</v>
      </c>
      <c r="I24" s="249">
        <v>85</v>
      </c>
      <c r="J24" s="249">
        <v>85</v>
      </c>
      <c r="K24" s="249">
        <v>85</v>
      </c>
      <c r="L24" s="249">
        <v>85</v>
      </c>
      <c r="M24" s="249">
        <v>85</v>
      </c>
      <c r="N24" s="234">
        <f t="shared" ref="N24:R25" si="7">ROUND(D24*I24/100,0)</f>
        <v>110</v>
      </c>
      <c r="O24" s="234">
        <f t="shared" si="7"/>
        <v>105</v>
      </c>
      <c r="P24" s="234">
        <f t="shared" si="7"/>
        <v>99</v>
      </c>
      <c r="Q24" s="234">
        <f t="shared" si="7"/>
        <v>94</v>
      </c>
      <c r="R24" s="234">
        <f t="shared" si="7"/>
        <v>92</v>
      </c>
      <c r="S24" s="192"/>
      <c r="T24" s="192"/>
      <c r="U24" s="192"/>
      <c r="V24" s="192"/>
      <c r="W24" s="192"/>
      <c r="X24" s="192"/>
      <c r="Y24" s="192"/>
      <c r="Z24" s="192"/>
      <c r="AA24" s="194"/>
      <c r="AB24" s="194"/>
      <c r="AC24" s="193"/>
      <c r="AD24" s="2" t="s">
        <v>567</v>
      </c>
      <c r="AE24" s="2" t="s">
        <v>594</v>
      </c>
      <c r="AI24" s="2" t="s">
        <v>658</v>
      </c>
      <c r="AJ24" s="2" t="s">
        <v>661</v>
      </c>
    </row>
    <row r="25" spans="1:36" ht="18" customHeight="1">
      <c r="A25" s="276"/>
      <c r="B25" s="230">
        <v>2</v>
      </c>
      <c r="C25" s="233" t="s">
        <v>372</v>
      </c>
      <c r="D25" s="234">
        <f>정리!P182</f>
        <v>112</v>
      </c>
      <c r="E25" s="234">
        <f t="shared" ref="E25:H39" si="8">ROUND(($D25/$D$41)*E$55,0)</f>
        <v>108</v>
      </c>
      <c r="F25" s="234">
        <f t="shared" si="8"/>
        <v>101</v>
      </c>
      <c r="G25" s="234">
        <f t="shared" si="8"/>
        <v>97</v>
      </c>
      <c r="H25" s="234">
        <f t="shared" si="8"/>
        <v>94</v>
      </c>
      <c r="I25" s="249">
        <v>85</v>
      </c>
      <c r="J25" s="249">
        <v>85</v>
      </c>
      <c r="K25" s="249">
        <v>85</v>
      </c>
      <c r="L25" s="249">
        <v>85</v>
      </c>
      <c r="M25" s="249">
        <v>85</v>
      </c>
      <c r="N25" s="234">
        <f t="shared" si="7"/>
        <v>95</v>
      </c>
      <c r="O25" s="234">
        <f t="shared" si="7"/>
        <v>92</v>
      </c>
      <c r="P25" s="234">
        <f t="shared" si="7"/>
        <v>86</v>
      </c>
      <c r="Q25" s="234">
        <f t="shared" si="7"/>
        <v>82</v>
      </c>
      <c r="R25" s="234">
        <f t="shared" si="7"/>
        <v>80</v>
      </c>
      <c r="S25" s="192"/>
      <c r="T25" s="192"/>
      <c r="U25" s="192"/>
      <c r="V25" s="192"/>
      <c r="W25" s="192"/>
      <c r="X25" s="192"/>
      <c r="Y25" s="192"/>
      <c r="Z25" s="192"/>
      <c r="AA25" s="194"/>
      <c r="AB25" s="194"/>
      <c r="AC25" s="193"/>
      <c r="AD25" s="2" t="s">
        <v>567</v>
      </c>
      <c r="AE25" s="2" t="s">
        <v>599</v>
      </c>
      <c r="AI25" s="2" t="s">
        <v>658</v>
      </c>
      <c r="AJ25" s="2" t="s">
        <v>661</v>
      </c>
    </row>
    <row r="26" spans="1:36" ht="18" customHeight="1">
      <c r="A26" s="276"/>
      <c r="B26" s="11">
        <v>1</v>
      </c>
      <c r="C26" s="12" t="s">
        <v>74</v>
      </c>
      <c r="D26" s="237">
        <f>SUM(D27:D28)</f>
        <v>257</v>
      </c>
      <c r="E26" s="237">
        <f>SUM(E27:E28)</f>
        <v>247</v>
      </c>
      <c r="F26" s="237">
        <f>SUM(F27:F28)</f>
        <v>233</v>
      </c>
      <c r="G26" s="237">
        <f>SUM(G27:G28)</f>
        <v>222</v>
      </c>
      <c r="H26" s="237">
        <f>SUM(H27:H28)</f>
        <v>214</v>
      </c>
      <c r="I26" s="238">
        <f>ROUND(N26/D26,2)</f>
        <v>0.85</v>
      </c>
      <c r="J26" s="238">
        <f>ROUND(O26/E26,2)</f>
        <v>0.85</v>
      </c>
      <c r="K26" s="238">
        <f>ROUND(P26/F26,2)</f>
        <v>0.85</v>
      </c>
      <c r="L26" s="238">
        <f>ROUND(Q26/G26,2)</f>
        <v>0.85</v>
      </c>
      <c r="M26" s="238">
        <f>ROUND(R26/H26,2)</f>
        <v>0.85</v>
      </c>
      <c r="N26" s="237">
        <f>SUM(N27:N28)</f>
        <v>218</v>
      </c>
      <c r="O26" s="237">
        <f>SUM(O27:O28)</f>
        <v>210</v>
      </c>
      <c r="P26" s="237">
        <f>SUM(P27:P28)</f>
        <v>198</v>
      </c>
      <c r="Q26" s="237">
        <f>SUM(Q27:Q28)</f>
        <v>189</v>
      </c>
      <c r="R26" s="237">
        <f>SUM(R27:R28)</f>
        <v>182</v>
      </c>
      <c r="S26" s="6"/>
      <c r="T26" s="6"/>
      <c r="U26" s="6"/>
      <c r="V26" s="6"/>
      <c r="W26" s="6"/>
      <c r="X26" s="6"/>
      <c r="Y26" s="6"/>
      <c r="Z26" s="6"/>
      <c r="AA26" s="13" t="s">
        <v>220</v>
      </c>
      <c r="AB26" s="13" t="s">
        <v>220</v>
      </c>
      <c r="AC26" s="5"/>
    </row>
    <row r="27" spans="1:36" ht="18" customHeight="1">
      <c r="A27" s="276"/>
      <c r="B27" s="230">
        <v>2</v>
      </c>
      <c r="C27" s="233" t="s">
        <v>373</v>
      </c>
      <c r="D27" s="234">
        <f>정리!P184</f>
        <v>46</v>
      </c>
      <c r="E27" s="234">
        <f t="shared" si="8"/>
        <v>44</v>
      </c>
      <c r="F27" s="234">
        <f t="shared" si="8"/>
        <v>42</v>
      </c>
      <c r="G27" s="234">
        <f t="shared" si="8"/>
        <v>40</v>
      </c>
      <c r="H27" s="234">
        <f t="shared" si="8"/>
        <v>38</v>
      </c>
      <c r="I27" s="249">
        <v>85</v>
      </c>
      <c r="J27" s="249">
        <v>85</v>
      </c>
      <c r="K27" s="249">
        <v>85</v>
      </c>
      <c r="L27" s="249">
        <v>85</v>
      </c>
      <c r="M27" s="249">
        <v>85</v>
      </c>
      <c r="N27" s="234">
        <f t="shared" ref="N27:R28" si="9">ROUND(D27*I27/100,0)</f>
        <v>39</v>
      </c>
      <c r="O27" s="234">
        <f t="shared" si="9"/>
        <v>37</v>
      </c>
      <c r="P27" s="234">
        <f t="shared" si="9"/>
        <v>36</v>
      </c>
      <c r="Q27" s="234">
        <f t="shared" si="9"/>
        <v>34</v>
      </c>
      <c r="R27" s="234">
        <f t="shared" si="9"/>
        <v>32</v>
      </c>
      <c r="S27" s="192"/>
      <c r="T27" s="192"/>
      <c r="U27" s="192"/>
      <c r="V27" s="192"/>
      <c r="W27" s="192"/>
      <c r="X27" s="192"/>
      <c r="Y27" s="192"/>
      <c r="Z27" s="192"/>
      <c r="AA27" s="194"/>
      <c r="AB27" s="194"/>
      <c r="AC27" s="193"/>
      <c r="AI27" s="2" t="s">
        <v>658</v>
      </c>
    </row>
    <row r="28" spans="1:36" ht="18" customHeight="1">
      <c r="A28" s="276"/>
      <c r="B28" s="230">
        <v>2</v>
      </c>
      <c r="C28" s="233" t="s">
        <v>374</v>
      </c>
      <c r="D28" s="234">
        <f>정리!P185</f>
        <v>211</v>
      </c>
      <c r="E28" s="234">
        <f t="shared" si="8"/>
        <v>203</v>
      </c>
      <c r="F28" s="234">
        <f t="shared" si="8"/>
        <v>191</v>
      </c>
      <c r="G28" s="234">
        <f t="shared" si="8"/>
        <v>182</v>
      </c>
      <c r="H28" s="234">
        <f t="shared" si="8"/>
        <v>176</v>
      </c>
      <c r="I28" s="249">
        <v>85</v>
      </c>
      <c r="J28" s="249">
        <v>85</v>
      </c>
      <c r="K28" s="249">
        <v>85</v>
      </c>
      <c r="L28" s="249">
        <v>85</v>
      </c>
      <c r="M28" s="249">
        <v>85</v>
      </c>
      <c r="N28" s="234">
        <f t="shared" si="9"/>
        <v>179</v>
      </c>
      <c r="O28" s="234">
        <f t="shared" si="9"/>
        <v>173</v>
      </c>
      <c r="P28" s="234">
        <f t="shared" si="9"/>
        <v>162</v>
      </c>
      <c r="Q28" s="234">
        <f t="shared" si="9"/>
        <v>155</v>
      </c>
      <c r="R28" s="234">
        <f t="shared" si="9"/>
        <v>150</v>
      </c>
      <c r="S28" s="192"/>
      <c r="T28" s="192"/>
      <c r="U28" s="192"/>
      <c r="V28" s="192"/>
      <c r="W28" s="192"/>
      <c r="X28" s="192"/>
      <c r="Y28" s="192"/>
      <c r="Z28" s="192"/>
      <c r="AA28" s="194"/>
      <c r="AB28" s="194"/>
      <c r="AC28" s="193"/>
      <c r="AD28" s="2" t="s">
        <v>567</v>
      </c>
      <c r="AE28" s="2" t="s">
        <v>600</v>
      </c>
      <c r="AI28" s="2" t="s">
        <v>658</v>
      </c>
      <c r="AJ28" s="2" t="s">
        <v>661</v>
      </c>
    </row>
    <row r="29" spans="1:36" ht="18" customHeight="1">
      <c r="A29" s="276"/>
      <c r="B29" s="11">
        <v>1</v>
      </c>
      <c r="C29" s="12" t="s">
        <v>75</v>
      </c>
      <c r="D29" s="237">
        <f>SUM(D30:D31)</f>
        <v>341</v>
      </c>
      <c r="E29" s="237">
        <f>SUM(E30:E31)</f>
        <v>328</v>
      </c>
      <c r="F29" s="237">
        <f>SUM(F30:F31)</f>
        <v>309</v>
      </c>
      <c r="G29" s="237">
        <f>SUM(G30:G31)</f>
        <v>294</v>
      </c>
      <c r="H29" s="237">
        <f>SUM(H30:H31)</f>
        <v>285</v>
      </c>
      <c r="I29" s="238">
        <f>ROUND(N29/D29,2)</f>
        <v>0.85</v>
      </c>
      <c r="J29" s="238">
        <f>ROUND(O29/E29,2)</f>
        <v>0.85</v>
      </c>
      <c r="K29" s="238">
        <f>ROUND(P29/F29,2)</f>
        <v>0.85</v>
      </c>
      <c r="L29" s="238">
        <f>ROUND(Q29/G29,2)</f>
        <v>0.85</v>
      </c>
      <c r="M29" s="238">
        <f>ROUND(R29/H29,2)</f>
        <v>0.85</v>
      </c>
      <c r="N29" s="237">
        <f>SUM(N30:N31)</f>
        <v>290</v>
      </c>
      <c r="O29" s="237">
        <f>SUM(O30:O31)</f>
        <v>279</v>
      </c>
      <c r="P29" s="237">
        <f>SUM(P30:P31)</f>
        <v>262</v>
      </c>
      <c r="Q29" s="237">
        <f>SUM(Q30:Q31)</f>
        <v>250</v>
      </c>
      <c r="R29" s="237">
        <f>SUM(R30:R31)</f>
        <v>242</v>
      </c>
      <c r="S29" s="6"/>
      <c r="T29" s="6"/>
      <c r="U29" s="6"/>
      <c r="V29" s="6"/>
      <c r="W29" s="6"/>
      <c r="X29" s="6"/>
      <c r="Y29" s="6"/>
      <c r="Z29" s="6"/>
      <c r="AA29" s="13" t="s">
        <v>220</v>
      </c>
      <c r="AB29" s="13" t="s">
        <v>220</v>
      </c>
      <c r="AC29" s="5"/>
    </row>
    <row r="30" spans="1:36" ht="18" customHeight="1">
      <c r="A30" s="276"/>
      <c r="B30" s="230">
        <v>2</v>
      </c>
      <c r="C30" s="233" t="s">
        <v>375</v>
      </c>
      <c r="D30" s="234">
        <f>정리!P187</f>
        <v>86</v>
      </c>
      <c r="E30" s="234">
        <f t="shared" si="8"/>
        <v>83</v>
      </c>
      <c r="F30" s="234">
        <f t="shared" si="8"/>
        <v>78</v>
      </c>
      <c r="G30" s="234">
        <f t="shared" si="8"/>
        <v>74</v>
      </c>
      <c r="H30" s="234">
        <f t="shared" si="8"/>
        <v>72</v>
      </c>
      <c r="I30" s="249">
        <v>85</v>
      </c>
      <c r="J30" s="249">
        <v>85</v>
      </c>
      <c r="K30" s="249">
        <v>85</v>
      </c>
      <c r="L30" s="249">
        <v>85</v>
      </c>
      <c r="M30" s="249">
        <v>85</v>
      </c>
      <c r="N30" s="234">
        <f t="shared" ref="N30:R31" si="10">ROUND(D30*I30/100,0)</f>
        <v>73</v>
      </c>
      <c r="O30" s="234">
        <f t="shared" si="10"/>
        <v>71</v>
      </c>
      <c r="P30" s="234">
        <f t="shared" si="10"/>
        <v>66</v>
      </c>
      <c r="Q30" s="234">
        <f t="shared" si="10"/>
        <v>63</v>
      </c>
      <c r="R30" s="234">
        <f t="shared" si="10"/>
        <v>61</v>
      </c>
      <c r="S30" s="192"/>
      <c r="T30" s="192"/>
      <c r="U30" s="192"/>
      <c r="V30" s="192"/>
      <c r="W30" s="192"/>
      <c r="X30" s="192"/>
      <c r="Y30" s="192"/>
      <c r="Z30" s="192"/>
      <c r="AA30" s="194"/>
      <c r="AB30" s="194"/>
      <c r="AC30" s="193"/>
      <c r="AD30" s="2" t="s">
        <v>567</v>
      </c>
      <c r="AE30" s="2" t="s">
        <v>588</v>
      </c>
      <c r="AI30" s="2" t="s">
        <v>658</v>
      </c>
      <c r="AJ30" s="2" t="s">
        <v>661</v>
      </c>
    </row>
    <row r="31" spans="1:36" ht="18" customHeight="1">
      <c r="A31" s="276"/>
      <c r="B31" s="230">
        <v>2</v>
      </c>
      <c r="C31" s="233" t="s">
        <v>376</v>
      </c>
      <c r="D31" s="234">
        <f>정리!P188</f>
        <v>255</v>
      </c>
      <c r="E31" s="234">
        <f t="shared" si="8"/>
        <v>245</v>
      </c>
      <c r="F31" s="234">
        <f t="shared" si="8"/>
        <v>231</v>
      </c>
      <c r="G31" s="234">
        <f t="shared" si="8"/>
        <v>220</v>
      </c>
      <c r="H31" s="234">
        <f t="shared" si="8"/>
        <v>213</v>
      </c>
      <c r="I31" s="249">
        <v>85</v>
      </c>
      <c r="J31" s="249">
        <v>85</v>
      </c>
      <c r="K31" s="249">
        <v>85</v>
      </c>
      <c r="L31" s="249">
        <v>85</v>
      </c>
      <c r="M31" s="249">
        <v>85</v>
      </c>
      <c r="N31" s="234">
        <f t="shared" si="10"/>
        <v>217</v>
      </c>
      <c r="O31" s="234">
        <f t="shared" si="10"/>
        <v>208</v>
      </c>
      <c r="P31" s="234">
        <f t="shared" si="10"/>
        <v>196</v>
      </c>
      <c r="Q31" s="234">
        <f t="shared" si="10"/>
        <v>187</v>
      </c>
      <c r="R31" s="234">
        <f t="shared" si="10"/>
        <v>181</v>
      </c>
      <c r="S31" s="192"/>
      <c r="T31" s="192"/>
      <c r="U31" s="192"/>
      <c r="V31" s="192"/>
      <c r="W31" s="192"/>
      <c r="X31" s="192"/>
      <c r="Y31" s="192"/>
      <c r="Z31" s="192"/>
      <c r="AA31" s="194"/>
      <c r="AB31" s="194"/>
      <c r="AC31" s="193"/>
      <c r="AD31" s="2" t="s">
        <v>567</v>
      </c>
      <c r="AE31" s="2" t="s">
        <v>571</v>
      </c>
      <c r="AI31" s="2" t="s">
        <v>658</v>
      </c>
      <c r="AJ31" s="2" t="s">
        <v>661</v>
      </c>
    </row>
    <row r="32" spans="1:36" ht="18" customHeight="1">
      <c r="A32" s="276"/>
      <c r="B32" s="11">
        <v>1</v>
      </c>
      <c r="C32" s="12" t="s">
        <v>76</v>
      </c>
      <c r="D32" s="237">
        <f>SUM(D33:D34)</f>
        <v>629</v>
      </c>
      <c r="E32" s="237">
        <f>SUM(E33:E34)</f>
        <v>604</v>
      </c>
      <c r="F32" s="237">
        <f>SUM(F33:F34)</f>
        <v>569</v>
      </c>
      <c r="G32" s="237">
        <f>SUM(G33:G34)</f>
        <v>544</v>
      </c>
      <c r="H32" s="237">
        <f>SUM(H33:H34)</f>
        <v>526</v>
      </c>
      <c r="I32" s="238">
        <f>ROUND(N32/D32,2)</f>
        <v>0.85</v>
      </c>
      <c r="J32" s="238">
        <f>ROUND(O32/E32,2)</f>
        <v>0.85</v>
      </c>
      <c r="K32" s="238">
        <f>ROUND(P32/F32,2)</f>
        <v>0.85</v>
      </c>
      <c r="L32" s="238">
        <f>ROUND(Q32/G32,2)</f>
        <v>0.85</v>
      </c>
      <c r="M32" s="238">
        <f>ROUND(R32/H32,2)</f>
        <v>0.85</v>
      </c>
      <c r="N32" s="237">
        <f>SUM(N33:N34)</f>
        <v>535</v>
      </c>
      <c r="O32" s="237">
        <f>SUM(O33:O34)</f>
        <v>513</v>
      </c>
      <c r="P32" s="237">
        <f>SUM(P33:P34)</f>
        <v>484</v>
      </c>
      <c r="Q32" s="237">
        <f>SUM(Q33:Q34)</f>
        <v>463</v>
      </c>
      <c r="R32" s="237">
        <f>SUM(R33:R34)</f>
        <v>447</v>
      </c>
      <c r="S32" s="6"/>
      <c r="T32" s="6"/>
      <c r="U32" s="6"/>
      <c r="V32" s="6"/>
      <c r="W32" s="6"/>
      <c r="X32" s="6"/>
      <c r="Y32" s="6"/>
      <c r="Z32" s="6"/>
      <c r="AA32" s="13" t="s">
        <v>220</v>
      </c>
      <c r="AB32" s="13" t="s">
        <v>220</v>
      </c>
      <c r="AC32" s="5"/>
    </row>
    <row r="33" spans="1:36" ht="18" customHeight="1">
      <c r="A33" s="276"/>
      <c r="B33" s="230">
        <v>2</v>
      </c>
      <c r="C33" s="233" t="s">
        <v>377</v>
      </c>
      <c r="D33" s="234">
        <f>정리!P190</f>
        <v>250</v>
      </c>
      <c r="E33" s="234">
        <f t="shared" si="8"/>
        <v>240</v>
      </c>
      <c r="F33" s="234">
        <f t="shared" si="8"/>
        <v>226</v>
      </c>
      <c r="G33" s="234">
        <f t="shared" si="8"/>
        <v>216</v>
      </c>
      <c r="H33" s="234">
        <f t="shared" si="8"/>
        <v>209</v>
      </c>
      <c r="I33" s="249">
        <v>85</v>
      </c>
      <c r="J33" s="249">
        <v>85</v>
      </c>
      <c r="K33" s="249">
        <v>85</v>
      </c>
      <c r="L33" s="249">
        <v>85</v>
      </c>
      <c r="M33" s="249">
        <v>85</v>
      </c>
      <c r="N33" s="234">
        <f t="shared" ref="N33:R34" si="11">ROUND(D33*I33/100,0)</f>
        <v>213</v>
      </c>
      <c r="O33" s="234">
        <f t="shared" si="11"/>
        <v>204</v>
      </c>
      <c r="P33" s="234">
        <f t="shared" si="11"/>
        <v>192</v>
      </c>
      <c r="Q33" s="234">
        <f t="shared" si="11"/>
        <v>184</v>
      </c>
      <c r="R33" s="234">
        <f t="shared" si="11"/>
        <v>178</v>
      </c>
      <c r="S33" s="192"/>
      <c r="T33" s="192"/>
      <c r="U33" s="192"/>
      <c r="V33" s="192"/>
      <c r="W33" s="192"/>
      <c r="X33" s="192"/>
      <c r="Y33" s="192"/>
      <c r="Z33" s="192"/>
      <c r="AA33" s="194"/>
      <c r="AB33" s="194"/>
      <c r="AC33" s="193"/>
    </row>
    <row r="34" spans="1:36" ht="18" customHeight="1">
      <c r="A34" s="276"/>
      <c r="B34" s="230">
        <v>2</v>
      </c>
      <c r="C34" s="233" t="s">
        <v>378</v>
      </c>
      <c r="D34" s="234">
        <f>정리!P191</f>
        <v>379</v>
      </c>
      <c r="E34" s="234">
        <f>ROUND(($D34/$D$41)*E$55,0)</f>
        <v>364</v>
      </c>
      <c r="F34" s="234">
        <f>ROUND(($D34/$D$41)*F$55,0)</f>
        <v>343</v>
      </c>
      <c r="G34" s="234">
        <f>ROUND(($D34/$D$41)*G$55,0)+1</f>
        <v>328</v>
      </c>
      <c r="H34" s="234">
        <f t="shared" si="8"/>
        <v>317</v>
      </c>
      <c r="I34" s="249">
        <v>85</v>
      </c>
      <c r="J34" s="249">
        <v>85</v>
      </c>
      <c r="K34" s="249">
        <v>85</v>
      </c>
      <c r="L34" s="249">
        <v>85</v>
      </c>
      <c r="M34" s="249">
        <v>85</v>
      </c>
      <c r="N34" s="234">
        <f t="shared" si="11"/>
        <v>322</v>
      </c>
      <c r="O34" s="234">
        <f t="shared" si="11"/>
        <v>309</v>
      </c>
      <c r="P34" s="234">
        <f t="shared" si="11"/>
        <v>292</v>
      </c>
      <c r="Q34" s="234">
        <f t="shared" si="11"/>
        <v>279</v>
      </c>
      <c r="R34" s="234">
        <f t="shared" si="11"/>
        <v>269</v>
      </c>
      <c r="S34" s="192"/>
      <c r="T34" s="192"/>
      <c r="U34" s="192"/>
      <c r="V34" s="192"/>
      <c r="W34" s="192"/>
      <c r="X34" s="192"/>
      <c r="Y34" s="192"/>
      <c r="Z34" s="192"/>
      <c r="AA34" s="194"/>
      <c r="AB34" s="194"/>
      <c r="AC34" s="193"/>
      <c r="AD34" s="2" t="s">
        <v>567</v>
      </c>
      <c r="AE34" s="2" t="s">
        <v>595</v>
      </c>
      <c r="AI34" s="2" t="s">
        <v>658</v>
      </c>
      <c r="AJ34" s="2" t="s">
        <v>661</v>
      </c>
    </row>
    <row r="35" spans="1:36" ht="18" customHeight="1">
      <c r="A35" s="276"/>
      <c r="B35" s="11">
        <v>1</v>
      </c>
      <c r="C35" s="12" t="s">
        <v>77</v>
      </c>
      <c r="D35" s="237">
        <f>SUM(D36:D39)</f>
        <v>446</v>
      </c>
      <c r="E35" s="237">
        <f>SUM(E36:E39)</f>
        <v>430</v>
      </c>
      <c r="F35" s="237">
        <f>SUM(F36:F39)</f>
        <v>404</v>
      </c>
      <c r="G35" s="237">
        <f>SUM(G36:G39)</f>
        <v>384</v>
      </c>
      <c r="H35" s="237">
        <f>SUM(H36:H39)</f>
        <v>373</v>
      </c>
      <c r="I35" s="238">
        <f>ROUND(N35/D35,2)</f>
        <v>0.85</v>
      </c>
      <c r="J35" s="238">
        <f>ROUND(O35/E35,2)</f>
        <v>0.85</v>
      </c>
      <c r="K35" s="238">
        <f>ROUND(P35/F35,2)</f>
        <v>0.85</v>
      </c>
      <c r="L35" s="238">
        <f>ROUND(Q35/G35,2)</f>
        <v>0.85</v>
      </c>
      <c r="M35" s="238">
        <f>ROUND(R35/H35,2)</f>
        <v>0.85</v>
      </c>
      <c r="N35" s="237">
        <f>SUM(N36:N39)</f>
        <v>380</v>
      </c>
      <c r="O35" s="237">
        <f>SUM(O36:O39)</f>
        <v>365</v>
      </c>
      <c r="P35" s="237">
        <f>SUM(P36:P39)</f>
        <v>343</v>
      </c>
      <c r="Q35" s="237">
        <f>SUM(Q36:Q39)</f>
        <v>326</v>
      </c>
      <c r="R35" s="237">
        <f>SUM(R36:R39)</f>
        <v>318</v>
      </c>
      <c r="S35" s="6"/>
      <c r="T35" s="6"/>
      <c r="U35" s="6"/>
      <c r="V35" s="6"/>
      <c r="W35" s="6"/>
      <c r="X35" s="6"/>
      <c r="Y35" s="6"/>
      <c r="Z35" s="6"/>
      <c r="AA35" s="13" t="s">
        <v>220</v>
      </c>
      <c r="AB35" s="49" t="s">
        <v>239</v>
      </c>
      <c r="AC35" s="5"/>
    </row>
    <row r="36" spans="1:36" ht="18" customHeight="1">
      <c r="A36" s="276"/>
      <c r="B36" s="230">
        <v>2</v>
      </c>
      <c r="C36" s="230" t="s">
        <v>379</v>
      </c>
      <c r="D36" s="234">
        <f>정리!P193</f>
        <v>163</v>
      </c>
      <c r="E36" s="234">
        <f>ROUND(($D36/$D$41)*E$55,0)</f>
        <v>157</v>
      </c>
      <c r="F36" s="234">
        <f>ROUND(($D36/$D$41)*F$55,0)</f>
        <v>148</v>
      </c>
      <c r="G36" s="234">
        <f>ROUND(($D36/$D$41)*G$55,0)-1</f>
        <v>140</v>
      </c>
      <c r="H36" s="234">
        <f>ROUND(($D36/$D$41)*H$55,0)</f>
        <v>136</v>
      </c>
      <c r="I36" s="249">
        <v>85</v>
      </c>
      <c r="J36" s="249">
        <v>85</v>
      </c>
      <c r="K36" s="249">
        <v>85</v>
      </c>
      <c r="L36" s="249">
        <v>85</v>
      </c>
      <c r="M36" s="249">
        <v>85</v>
      </c>
      <c r="N36" s="234">
        <f t="shared" ref="N36:P39" si="12">ROUND(D36*I36/100,0)</f>
        <v>139</v>
      </c>
      <c r="O36" s="234">
        <f t="shared" si="12"/>
        <v>133</v>
      </c>
      <c r="P36" s="234">
        <f t="shared" si="12"/>
        <v>126</v>
      </c>
      <c r="Q36" s="234">
        <f t="shared" ref="Q36:R39" si="13">ROUND(G36*L36/100,0)</f>
        <v>119</v>
      </c>
      <c r="R36" s="234">
        <f t="shared" si="13"/>
        <v>116</v>
      </c>
      <c r="S36" s="192"/>
      <c r="T36" s="192"/>
      <c r="U36" s="192"/>
      <c r="V36" s="192"/>
      <c r="W36" s="192"/>
      <c r="X36" s="192"/>
      <c r="Y36" s="192"/>
      <c r="Z36" s="192"/>
      <c r="AA36" s="194"/>
      <c r="AB36" s="194"/>
      <c r="AC36" s="193"/>
      <c r="AD36" s="2" t="s">
        <v>567</v>
      </c>
      <c r="AE36" s="2" t="s">
        <v>598</v>
      </c>
      <c r="AI36" s="2" t="s">
        <v>658</v>
      </c>
      <c r="AJ36" s="2" t="s">
        <v>661</v>
      </c>
    </row>
    <row r="37" spans="1:36" ht="18" customHeight="1">
      <c r="A37" s="276"/>
      <c r="B37" s="230">
        <v>2</v>
      </c>
      <c r="C37" s="230" t="s">
        <v>380</v>
      </c>
      <c r="D37" s="234">
        <f>정리!P194</f>
        <v>86</v>
      </c>
      <c r="E37" s="234">
        <f t="shared" si="8"/>
        <v>83</v>
      </c>
      <c r="F37" s="234">
        <f t="shared" si="8"/>
        <v>78</v>
      </c>
      <c r="G37" s="234">
        <f>ROUND(($D37/$D$41)*G$55,0)+1</f>
        <v>75</v>
      </c>
      <c r="H37" s="234">
        <f t="shared" si="8"/>
        <v>72</v>
      </c>
      <c r="I37" s="249">
        <v>85</v>
      </c>
      <c r="J37" s="249">
        <v>85</v>
      </c>
      <c r="K37" s="249">
        <v>85</v>
      </c>
      <c r="L37" s="249">
        <v>85</v>
      </c>
      <c r="M37" s="249">
        <v>85</v>
      </c>
      <c r="N37" s="234">
        <f t="shared" si="12"/>
        <v>73</v>
      </c>
      <c r="O37" s="234">
        <f t="shared" si="12"/>
        <v>71</v>
      </c>
      <c r="P37" s="234">
        <f t="shared" si="12"/>
        <v>66</v>
      </c>
      <c r="Q37" s="234">
        <f t="shared" si="13"/>
        <v>64</v>
      </c>
      <c r="R37" s="234">
        <f t="shared" si="13"/>
        <v>61</v>
      </c>
      <c r="S37" s="192"/>
      <c r="T37" s="192"/>
      <c r="U37" s="192"/>
      <c r="V37" s="192"/>
      <c r="W37" s="192"/>
      <c r="X37" s="192"/>
      <c r="Y37" s="192"/>
      <c r="Z37" s="192"/>
      <c r="AA37" s="194"/>
      <c r="AB37" s="194"/>
      <c r="AC37" s="193"/>
      <c r="AD37" s="2" t="s">
        <v>567</v>
      </c>
      <c r="AE37" s="2" t="s">
        <v>596</v>
      </c>
      <c r="AI37" s="2" t="s">
        <v>658</v>
      </c>
      <c r="AJ37" s="2" t="s">
        <v>661</v>
      </c>
    </row>
    <row r="38" spans="1:36" ht="18" customHeight="1">
      <c r="A38" s="276"/>
      <c r="B38" s="230">
        <v>2</v>
      </c>
      <c r="C38" s="230" t="s">
        <v>381</v>
      </c>
      <c r="D38" s="234">
        <f>정리!P195</f>
        <v>123</v>
      </c>
      <c r="E38" s="234">
        <f>ROUND(($D38/$D$41)*E$55,0)+1</f>
        <v>119</v>
      </c>
      <c r="F38" s="234">
        <f>ROUND(($D38/$D$41)*F$55,0)</f>
        <v>111</v>
      </c>
      <c r="G38" s="234">
        <f>ROUND(($D38/$D$41)*G$55,0)-1</f>
        <v>105</v>
      </c>
      <c r="H38" s="234">
        <f t="shared" si="8"/>
        <v>103</v>
      </c>
      <c r="I38" s="249">
        <v>85</v>
      </c>
      <c r="J38" s="249">
        <v>85</v>
      </c>
      <c r="K38" s="249">
        <v>85</v>
      </c>
      <c r="L38" s="249">
        <v>85</v>
      </c>
      <c r="M38" s="249">
        <v>85</v>
      </c>
      <c r="N38" s="234">
        <f t="shared" si="12"/>
        <v>105</v>
      </c>
      <c r="O38" s="234">
        <f t="shared" si="12"/>
        <v>101</v>
      </c>
      <c r="P38" s="234">
        <f t="shared" si="12"/>
        <v>94</v>
      </c>
      <c r="Q38" s="234">
        <f t="shared" si="13"/>
        <v>89</v>
      </c>
      <c r="R38" s="234">
        <f t="shared" si="13"/>
        <v>88</v>
      </c>
      <c r="S38" s="192"/>
      <c r="T38" s="192"/>
      <c r="U38" s="192"/>
      <c r="V38" s="192"/>
      <c r="W38" s="192"/>
      <c r="X38" s="192"/>
      <c r="Y38" s="192"/>
      <c r="Z38" s="192"/>
      <c r="AA38" s="194"/>
      <c r="AB38" s="194"/>
      <c r="AC38" s="193"/>
      <c r="AD38" s="2" t="s">
        <v>567</v>
      </c>
      <c r="AE38" s="2" t="s">
        <v>590</v>
      </c>
      <c r="AI38" s="2" t="s">
        <v>658</v>
      </c>
      <c r="AJ38" s="2" t="s">
        <v>661</v>
      </c>
    </row>
    <row r="39" spans="1:36" ht="18" customHeight="1">
      <c r="A39" s="276"/>
      <c r="B39" s="230">
        <v>2</v>
      </c>
      <c r="C39" s="230" t="s">
        <v>298</v>
      </c>
      <c r="D39" s="234">
        <f>정리!P196</f>
        <v>74</v>
      </c>
      <c r="E39" s="234">
        <f t="shared" si="8"/>
        <v>71</v>
      </c>
      <c r="F39" s="234">
        <f t="shared" si="8"/>
        <v>67</v>
      </c>
      <c r="G39" s="234">
        <f t="shared" si="8"/>
        <v>64</v>
      </c>
      <c r="H39" s="234">
        <f t="shared" si="8"/>
        <v>62</v>
      </c>
      <c r="I39" s="249">
        <v>85</v>
      </c>
      <c r="J39" s="249">
        <v>85</v>
      </c>
      <c r="K39" s="249">
        <v>85</v>
      </c>
      <c r="L39" s="249">
        <v>85</v>
      </c>
      <c r="M39" s="249">
        <v>85</v>
      </c>
      <c r="N39" s="234">
        <f t="shared" si="12"/>
        <v>63</v>
      </c>
      <c r="O39" s="234">
        <f t="shared" si="12"/>
        <v>60</v>
      </c>
      <c r="P39" s="234">
        <f t="shared" si="12"/>
        <v>57</v>
      </c>
      <c r="Q39" s="234">
        <f t="shared" si="13"/>
        <v>54</v>
      </c>
      <c r="R39" s="234">
        <f t="shared" si="13"/>
        <v>53</v>
      </c>
      <c r="S39" s="192"/>
      <c r="T39" s="192"/>
      <c r="U39" s="192"/>
      <c r="V39" s="192"/>
      <c r="W39" s="192"/>
      <c r="X39" s="192"/>
      <c r="Y39" s="192"/>
      <c r="Z39" s="192"/>
      <c r="AA39" s="194"/>
      <c r="AB39" s="194"/>
      <c r="AC39" s="193"/>
      <c r="AD39" s="2" t="s">
        <v>567</v>
      </c>
      <c r="AE39" s="2" t="s">
        <v>597</v>
      </c>
      <c r="AI39" s="2" t="s">
        <v>658</v>
      </c>
      <c r="AJ39" s="2" t="s">
        <v>661</v>
      </c>
    </row>
    <row r="40" spans="1:36" ht="18" customHeight="1">
      <c r="A40" s="276"/>
      <c r="B40" s="11">
        <v>1</v>
      </c>
      <c r="C40" s="12" t="s">
        <v>78</v>
      </c>
      <c r="D40" s="237">
        <f>정리!P197</f>
        <v>90</v>
      </c>
      <c r="E40" s="237">
        <f>ROUND(($D40/$D$41)*E$55,0)</f>
        <v>86</v>
      </c>
      <c r="F40" s="237">
        <f>ROUND(($D40/$D$41)*F$55,0)-1</f>
        <v>80</v>
      </c>
      <c r="G40" s="237">
        <f>ROUND(($D40/$D$41)*G$55,0)-1</f>
        <v>77</v>
      </c>
      <c r="H40" s="237">
        <f>ROUND(($D40/$D$41)*H$55,0)-1</f>
        <v>74</v>
      </c>
      <c r="I40" s="227">
        <v>85</v>
      </c>
      <c r="J40" s="227">
        <v>85</v>
      </c>
      <c r="K40" s="227">
        <v>85</v>
      </c>
      <c r="L40" s="227">
        <v>85</v>
      </c>
      <c r="M40" s="227">
        <v>85</v>
      </c>
      <c r="N40" s="237">
        <f>ROUNDDOWN(D40*I40/100,0)</f>
        <v>76</v>
      </c>
      <c r="O40" s="237">
        <f>ROUND(E40*J40/100,0)</f>
        <v>73</v>
      </c>
      <c r="P40" s="237">
        <f>ROUNDDOWN(F40*K40/100,0)</f>
        <v>68</v>
      </c>
      <c r="Q40" s="237">
        <f>ROUNDDOWN(G40*L40/100,0)</f>
        <v>65</v>
      </c>
      <c r="R40" s="237">
        <f>ROUNDDOWN(H40*M40/100,0)</f>
        <v>62</v>
      </c>
      <c r="S40" s="6"/>
      <c r="T40" s="6"/>
      <c r="U40" s="6"/>
      <c r="V40" s="6"/>
      <c r="W40" s="6"/>
      <c r="X40" s="6"/>
      <c r="Y40" s="6"/>
      <c r="Z40" s="6"/>
      <c r="AA40" s="13" t="s">
        <v>220</v>
      </c>
      <c r="AB40" s="49" t="s">
        <v>239</v>
      </c>
      <c r="AC40" s="5"/>
      <c r="AD40" s="2" t="s">
        <v>567</v>
      </c>
      <c r="AE40" s="2" t="s">
        <v>592</v>
      </c>
      <c r="AI40" s="2" t="s">
        <v>658</v>
      </c>
      <c r="AJ40" s="2" t="s">
        <v>661</v>
      </c>
    </row>
    <row r="41" spans="1:36" ht="18" customHeight="1">
      <c r="A41" s="276"/>
      <c r="B41" s="1">
        <v>1</v>
      </c>
      <c r="C41" s="11" t="s">
        <v>2</v>
      </c>
      <c r="D41" s="205">
        <f>SUM(D4,D7,D8,D11,D14,D17,D20,D23,D26,D29,D32,D35,D40)</f>
        <v>3705</v>
      </c>
      <c r="E41" s="205">
        <f>SUM(E4,E7,E8,E11,E14,E17,E20,E23,E26,E29,E32,E35,E40)</f>
        <v>3559</v>
      </c>
      <c r="F41" s="205">
        <f>SUM(F4,F7,F8,F11,F14,F17,F20,F23,F26,F29,F32,F35,F40)</f>
        <v>3353</v>
      </c>
      <c r="G41" s="205">
        <f>SUM(G4,G7,G8,G11,G14,G17,G20,G23,G26,G29,G32,G35,G40)</f>
        <v>3199</v>
      </c>
      <c r="H41" s="205">
        <f>SUM(H4,H7,H8,H11,H14,H17,H20,H23,H26,H29,H32,H35,H40)</f>
        <v>3097</v>
      </c>
      <c r="I41" s="206">
        <f>ROUND((N41/D41)*100,1)</f>
        <v>76</v>
      </c>
      <c r="J41" s="206">
        <f>ROUND((O41/E41)*100,1)</f>
        <v>75.900000000000006</v>
      </c>
      <c r="K41" s="206">
        <f>ROUND((P41/F41)*100,1)</f>
        <v>85</v>
      </c>
      <c r="L41" s="206">
        <f>ROUND((Q41/G41)*100,1)</f>
        <v>85</v>
      </c>
      <c r="M41" s="206">
        <f>ROUND((R41/H41)*100,1)</f>
        <v>85</v>
      </c>
      <c r="N41" s="207">
        <f>SUMIF($B$4:$B$40,1,N$4:N$40)</f>
        <v>2815</v>
      </c>
      <c r="O41" s="207">
        <f>SUMIF($B$4:$B$40,1,O$4:O$40)</f>
        <v>2700</v>
      </c>
      <c r="P41" s="207">
        <f>SUMIF($B$4:$B$40,1,P$4:P$40)</f>
        <v>2849</v>
      </c>
      <c r="Q41" s="207">
        <f>SUMIF($B$4:$B$40,1,Q$4:Q$40)</f>
        <v>2718</v>
      </c>
      <c r="R41" s="207">
        <f>SUMIF($B$4:$B$40,1,R$4:R$40)</f>
        <v>2633</v>
      </c>
      <c r="S41" s="40" t="e">
        <f>AVERAGE(S4:S40)</f>
        <v>#DIV/0!</v>
      </c>
      <c r="T41" s="40" t="e">
        <f>AVERAGE(T4:T40)</f>
        <v>#DIV/0!</v>
      </c>
      <c r="U41" s="40" t="e">
        <f>AVERAGE(U4:U40)</f>
        <v>#DIV/0!</v>
      </c>
      <c r="V41" s="40" t="e">
        <f>AVERAGE(V4:V40)</f>
        <v>#DIV/0!</v>
      </c>
      <c r="W41" s="40">
        <f>SUM(W4:W40)</f>
        <v>0</v>
      </c>
      <c r="X41" s="40">
        <f>SUM(X4:X40)</f>
        <v>0</v>
      </c>
      <c r="Y41" s="40">
        <f>SUM(Y4:Y40)</f>
        <v>0</v>
      </c>
      <c r="Z41" s="40">
        <f>SUM(Z4:Z40)</f>
        <v>0</v>
      </c>
      <c r="AA41" s="6"/>
      <c r="AB41" s="6"/>
      <c r="AC41" s="5"/>
    </row>
    <row r="42" spans="1:36" ht="18" customHeight="1">
      <c r="B42" s="50"/>
      <c r="E42" s="213" t="b">
        <f>E41=E53</f>
        <v>1</v>
      </c>
      <c r="F42" s="213" t="b">
        <f>F41=F53</f>
        <v>1</v>
      </c>
      <c r="G42" s="213" t="b">
        <f>G41=G53</f>
        <v>1</v>
      </c>
      <c r="H42" s="213" t="b">
        <f>H41=H53</f>
        <v>1</v>
      </c>
      <c r="I42" s="214">
        <v>24.6</v>
      </c>
      <c r="N42" s="214">
        <f>N41/D41</f>
        <v>0.75978407557354921</v>
      </c>
      <c r="O42" s="215">
        <f>O41/E41</f>
        <v>0.75864006743467272</v>
      </c>
      <c r="P42" s="215">
        <f>P41/F41</f>
        <v>0.84968684759916491</v>
      </c>
      <c r="Q42" s="215">
        <f>Q41/G41</f>
        <v>0.84964051266020635</v>
      </c>
      <c r="R42" s="215">
        <f>R41/H41</f>
        <v>0.85017759121730707</v>
      </c>
    </row>
    <row r="43" spans="1:36" ht="18" customHeight="1">
      <c r="B43" s="51"/>
      <c r="N43" s="216">
        <f>D41*I41/100</f>
        <v>2815.8</v>
      </c>
      <c r="O43" s="216">
        <f>E41*J41/100</f>
        <v>2701.2810000000004</v>
      </c>
      <c r="P43" s="216">
        <f>F41*K41/100</f>
        <v>2850.05</v>
      </c>
      <c r="Q43" s="216">
        <f>G41*L41/100</f>
        <v>2719.15</v>
      </c>
      <c r="R43" s="216">
        <f>H41*M41/100</f>
        <v>2632.45</v>
      </c>
    </row>
    <row r="44" spans="1:36" ht="18" customHeight="1">
      <c r="B44" s="51"/>
    </row>
    <row r="45" spans="1:36" ht="18" customHeight="1">
      <c r="B45" s="51"/>
    </row>
    <row r="46" spans="1:36" ht="18" customHeight="1">
      <c r="B46" s="51"/>
    </row>
    <row r="47" spans="1:36" ht="18" customHeight="1">
      <c r="B47" s="51"/>
    </row>
    <row r="48" spans="1:36" ht="18" customHeight="1">
      <c r="B48" s="51"/>
    </row>
    <row r="49" spans="2:14" ht="18" customHeight="1">
      <c r="B49" s="51"/>
    </row>
    <row r="50" spans="2:14" ht="18" customHeight="1">
      <c r="B50" s="51"/>
    </row>
    <row r="51" spans="2:14" ht="18" customHeight="1">
      <c r="B51" s="51"/>
    </row>
    <row r="52" spans="2:14" ht="18" customHeight="1">
      <c r="B52" s="51"/>
      <c r="E52" s="213" t="s">
        <v>210</v>
      </c>
      <c r="F52" s="213" t="s">
        <v>211</v>
      </c>
      <c r="G52" s="213" t="s">
        <v>212</v>
      </c>
      <c r="H52" s="213" t="s">
        <v>213</v>
      </c>
    </row>
    <row r="53" spans="2:14" ht="18" customHeight="1">
      <c r="B53" s="51"/>
      <c r="C53" s="14" t="s">
        <v>50</v>
      </c>
      <c r="D53" s="214"/>
      <c r="E53" s="217">
        <f>E55+E62</f>
        <v>3559</v>
      </c>
      <c r="F53" s="217">
        <f>F55+F62</f>
        <v>3353</v>
      </c>
      <c r="G53" s="217">
        <f>G55+G62</f>
        <v>3199</v>
      </c>
      <c r="H53" s="217">
        <f>H55+H62</f>
        <v>3097</v>
      </c>
      <c r="J53" s="218"/>
      <c r="K53" s="218"/>
      <c r="L53" s="218"/>
      <c r="M53" s="218"/>
      <c r="N53" s="218"/>
    </row>
    <row r="54" spans="2:14" ht="18" customHeight="1">
      <c r="B54" s="51"/>
    </row>
    <row r="55" spans="2:14" ht="12" customHeight="1">
      <c r="B55" s="51"/>
      <c r="C55" s="14" t="s">
        <v>200</v>
      </c>
      <c r="D55" s="214"/>
      <c r="E55" s="213">
        <f>'[2]계획인구(최종)'!E91</f>
        <v>3559</v>
      </c>
      <c r="F55" s="213">
        <f>'[2]계획인구(최종)'!F91</f>
        <v>3353</v>
      </c>
      <c r="G55" s="213">
        <f>'[2]계획인구(최종)'!G91</f>
        <v>3199</v>
      </c>
      <c r="H55" s="213">
        <f>'[2]계획인구(최종)'!H91</f>
        <v>3097</v>
      </c>
    </row>
    <row r="56" spans="2:14" ht="12" customHeight="1">
      <c r="B56" s="51"/>
      <c r="C56" s="14"/>
      <c r="D56" s="214"/>
    </row>
    <row r="57" spans="2:14" ht="12" customHeight="1">
      <c r="B57" s="51"/>
      <c r="C57" s="14" t="s">
        <v>201</v>
      </c>
      <c r="D57" s="219"/>
      <c r="E57" s="203" t="s">
        <v>210</v>
      </c>
      <c r="F57" s="203" t="s">
        <v>211</v>
      </c>
      <c r="G57" s="203" t="s">
        <v>212</v>
      </c>
      <c r="H57" s="203" t="s">
        <v>213</v>
      </c>
      <c r="I57" s="296" t="s">
        <v>214</v>
      </c>
      <c r="J57" s="296"/>
      <c r="K57" s="296"/>
    </row>
    <row r="58" spans="2:14" ht="13.5" customHeight="1">
      <c r="B58" s="51"/>
      <c r="D58" s="220" t="s">
        <v>206</v>
      </c>
      <c r="E58" s="221"/>
      <c r="F58" s="221"/>
      <c r="G58" s="221"/>
      <c r="H58" s="221"/>
      <c r="I58" s="222"/>
      <c r="J58" s="222"/>
      <c r="K58" s="222"/>
    </row>
    <row r="59" spans="2:14" ht="13.5" customHeight="1">
      <c r="B59" s="51"/>
      <c r="C59" s="14"/>
      <c r="D59" s="220" t="s">
        <v>207</v>
      </c>
      <c r="E59" s="221"/>
      <c r="F59" s="221"/>
      <c r="G59" s="221"/>
      <c r="H59" s="221"/>
      <c r="I59" s="222"/>
      <c r="J59" s="222"/>
      <c r="K59" s="222"/>
    </row>
    <row r="60" spans="2:14" ht="13.5" customHeight="1">
      <c r="B60" s="51"/>
      <c r="C60" s="14"/>
      <c r="D60" s="220" t="s">
        <v>208</v>
      </c>
      <c r="E60" s="221"/>
      <c r="F60" s="221"/>
      <c r="G60" s="221"/>
      <c r="H60" s="221"/>
      <c r="I60" s="222"/>
      <c r="J60" s="222"/>
      <c r="K60" s="222"/>
    </row>
    <row r="61" spans="2:14" ht="13.5" customHeight="1">
      <c r="B61" s="51"/>
      <c r="D61" s="220" t="s">
        <v>209</v>
      </c>
      <c r="E61" s="221"/>
      <c r="F61" s="221"/>
      <c r="G61" s="221"/>
      <c r="H61" s="221"/>
      <c r="I61" s="222"/>
      <c r="J61" s="222"/>
      <c r="K61" s="222"/>
    </row>
    <row r="62" spans="2:14">
      <c r="B62" s="51"/>
      <c r="D62" s="220" t="s">
        <v>0</v>
      </c>
      <c r="E62" s="220">
        <f>SUM(E58:E61)</f>
        <v>0</v>
      </c>
      <c r="F62" s="220">
        <f>SUM(F58:F61)</f>
        <v>0</v>
      </c>
      <c r="G62" s="220">
        <f>SUM(G58:G61)</f>
        <v>0</v>
      </c>
      <c r="H62" s="220">
        <f>SUM(H58:H61)</f>
        <v>0</v>
      </c>
      <c r="I62" s="296"/>
      <c r="J62" s="296"/>
      <c r="K62" s="296"/>
    </row>
    <row r="63" spans="2:14">
      <c r="B63" s="51"/>
    </row>
    <row r="64" spans="2:14">
      <c r="B64" s="51"/>
    </row>
    <row r="65" spans="2:2">
      <c r="B65" s="51"/>
    </row>
    <row r="66" spans="2:2">
      <c r="B66" s="51"/>
    </row>
    <row r="67" spans="2:2">
      <c r="B67" s="51"/>
    </row>
    <row r="68" spans="2:2">
      <c r="B68" s="51"/>
    </row>
    <row r="69" spans="2:2">
      <c r="B69" s="51"/>
    </row>
    <row r="70" spans="2:2">
      <c r="B70" s="51"/>
    </row>
    <row r="71" spans="2:2">
      <c r="B71" s="51"/>
    </row>
    <row r="72" spans="2:2">
      <c r="B72" s="51"/>
    </row>
    <row r="73" spans="2:2">
      <c r="B73" s="51"/>
    </row>
    <row r="74" spans="2:2">
      <c r="B74" s="51"/>
    </row>
    <row r="75" spans="2:2">
      <c r="B75" s="51"/>
    </row>
    <row r="76" spans="2:2">
      <c r="B76" s="51"/>
    </row>
    <row r="77" spans="2:2">
      <c r="B77" s="51"/>
    </row>
    <row r="78" spans="2:2">
      <c r="B78" s="51"/>
    </row>
    <row r="79" spans="2:2">
      <c r="B79" s="51"/>
    </row>
    <row r="80" spans="2:2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</sheetData>
  <autoFilter ref="A2:AC43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</autoFilter>
  <mergeCells count="14">
    <mergeCell ref="AB2:AB3"/>
    <mergeCell ref="AC2:AC3"/>
    <mergeCell ref="A1:H1"/>
    <mergeCell ref="A2:A3"/>
    <mergeCell ref="C2:C3"/>
    <mergeCell ref="D2:H2"/>
    <mergeCell ref="I2:M2"/>
    <mergeCell ref="N2:R2"/>
    <mergeCell ref="AA2:AA3"/>
    <mergeCell ref="A4:A41"/>
    <mergeCell ref="I57:K57"/>
    <mergeCell ref="I62:K62"/>
    <mergeCell ref="S2:V2"/>
    <mergeCell ref="W2:Z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26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J95"/>
  <sheetViews>
    <sheetView view="pageBreakPreview" topLeftCell="A46" zoomScaleSheetLayoutView="100" workbookViewId="0">
      <selection activeCell="E62" sqref="E62"/>
    </sheetView>
  </sheetViews>
  <sheetFormatPr defaultRowHeight="12" outlineLevelCol="1"/>
  <cols>
    <col min="1" max="1" width="7.21875" style="2" customWidth="1"/>
    <col min="2" max="2" width="2.6640625" style="2" customWidth="1" outlineLevel="1"/>
    <col min="3" max="3" width="6.33203125" style="2" customWidth="1"/>
    <col min="4" max="8" width="6.6640625" style="213" customWidth="1"/>
    <col min="9" max="13" width="5.5546875" style="214" customWidth="1"/>
    <col min="14" max="18" width="6.6640625" style="214" customWidth="1"/>
    <col min="19" max="22" width="5.5546875" style="2" hidden="1" customWidth="1"/>
    <col min="23" max="26" width="6.6640625" style="2" hidden="1" customWidth="1"/>
    <col min="27" max="28" width="11.109375" style="2" hidden="1" customWidth="1"/>
    <col min="29" max="29" width="11.44140625" style="2" hidden="1" customWidth="1"/>
    <col min="30" max="32" width="8.88671875" style="2" customWidth="1"/>
    <col min="33" max="33" width="8.88671875" style="2"/>
    <col min="34" max="34" width="10" style="2" customWidth="1"/>
    <col min="35" max="35" width="14.6640625" style="2" customWidth="1"/>
    <col min="36" max="16384" width="8.88671875" style="2"/>
  </cols>
  <sheetData>
    <row r="1" spans="1:36" ht="23.25" customHeight="1">
      <c r="A1" s="292" t="s">
        <v>100</v>
      </c>
      <c r="B1" s="292"/>
      <c r="C1" s="292"/>
      <c r="D1" s="292"/>
      <c r="E1" s="292"/>
      <c r="F1" s="292"/>
      <c r="G1" s="292"/>
      <c r="H1" s="29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36" ht="18" customHeight="1">
      <c r="A2" s="276" t="s">
        <v>5</v>
      </c>
      <c r="B2" s="1">
        <v>1</v>
      </c>
      <c r="C2" s="276" t="s">
        <v>6</v>
      </c>
      <c r="D2" s="277" t="s">
        <v>7</v>
      </c>
      <c r="E2" s="277"/>
      <c r="F2" s="277"/>
      <c r="G2" s="277"/>
      <c r="H2" s="277"/>
      <c r="I2" s="276" t="s">
        <v>8</v>
      </c>
      <c r="J2" s="276"/>
      <c r="K2" s="276"/>
      <c r="L2" s="276"/>
      <c r="M2" s="276"/>
      <c r="N2" s="280" t="s">
        <v>1</v>
      </c>
      <c r="O2" s="281"/>
      <c r="P2" s="281"/>
      <c r="Q2" s="281"/>
      <c r="R2" s="282"/>
      <c r="S2" s="276" t="s">
        <v>13</v>
      </c>
      <c r="T2" s="276"/>
      <c r="U2" s="276"/>
      <c r="V2" s="276"/>
      <c r="W2" s="276" t="s">
        <v>14</v>
      </c>
      <c r="X2" s="276"/>
      <c r="Y2" s="276"/>
      <c r="Z2" s="276"/>
      <c r="AA2" s="293" t="s">
        <v>241</v>
      </c>
      <c r="AB2" s="293" t="s">
        <v>15</v>
      </c>
      <c r="AC2" s="276" t="s">
        <v>9</v>
      </c>
    </row>
    <row r="3" spans="1:36" ht="18" customHeight="1">
      <c r="A3" s="276"/>
      <c r="B3" s="1">
        <v>1</v>
      </c>
      <c r="C3" s="276"/>
      <c r="D3" s="4" t="s">
        <v>3</v>
      </c>
      <c r="E3" s="4" t="s">
        <v>4</v>
      </c>
      <c r="F3" s="4" t="s">
        <v>32</v>
      </c>
      <c r="G3" s="4" t="s">
        <v>33</v>
      </c>
      <c r="H3" s="4" t="s">
        <v>34</v>
      </c>
      <c r="I3" s="4" t="s">
        <v>3</v>
      </c>
      <c r="J3" s="4" t="s">
        <v>4</v>
      </c>
      <c r="K3" s="4" t="s">
        <v>32</v>
      </c>
      <c r="L3" s="4" t="s">
        <v>33</v>
      </c>
      <c r="M3" s="4" t="s">
        <v>34</v>
      </c>
      <c r="N3" s="4" t="s">
        <v>3</v>
      </c>
      <c r="O3" s="4" t="s">
        <v>4</v>
      </c>
      <c r="P3" s="4" t="s">
        <v>32</v>
      </c>
      <c r="Q3" s="4" t="s">
        <v>33</v>
      </c>
      <c r="R3" s="4" t="s">
        <v>34</v>
      </c>
      <c r="S3" s="4" t="s">
        <v>4</v>
      </c>
      <c r="T3" s="4" t="s">
        <v>32</v>
      </c>
      <c r="U3" s="4" t="s">
        <v>33</v>
      </c>
      <c r="V3" s="4" t="s">
        <v>34</v>
      </c>
      <c r="W3" s="4" t="s">
        <v>4</v>
      </c>
      <c r="X3" s="4" t="s">
        <v>32</v>
      </c>
      <c r="Y3" s="4" t="s">
        <v>33</v>
      </c>
      <c r="Z3" s="4" t="s">
        <v>34</v>
      </c>
      <c r="AA3" s="276"/>
      <c r="AB3" s="276"/>
      <c r="AC3" s="276"/>
    </row>
    <row r="4" spans="1:36" ht="18" customHeight="1">
      <c r="A4" s="276" t="s">
        <v>98</v>
      </c>
      <c r="B4" s="1">
        <v>1</v>
      </c>
      <c r="C4" s="9" t="s">
        <v>83</v>
      </c>
      <c r="D4" s="203">
        <f>SUM(D5:D8)</f>
        <v>465</v>
      </c>
      <c r="E4" s="203">
        <f>SUM(E5:E8)</f>
        <v>440</v>
      </c>
      <c r="F4" s="203">
        <f>SUM(F5:F8)</f>
        <v>415</v>
      </c>
      <c r="G4" s="203">
        <f>SUM(G5:G8)</f>
        <v>394</v>
      </c>
      <c r="H4" s="203">
        <f>SUM(H5:H8)</f>
        <v>381</v>
      </c>
      <c r="I4" s="204">
        <f>ROUND(N4/D4,2)</f>
        <v>0.85</v>
      </c>
      <c r="J4" s="204">
        <f>ROUND(O4/E4,2)</f>
        <v>0.85</v>
      </c>
      <c r="K4" s="204">
        <f>ROUND(P4/F4,2)</f>
        <v>0.85</v>
      </c>
      <c r="L4" s="204">
        <f>ROUND(Q4/G4,2)</f>
        <v>0.85</v>
      </c>
      <c r="M4" s="204">
        <f>ROUND(R4/H4,2)</f>
        <v>0.85</v>
      </c>
      <c r="N4" s="203">
        <f>SUM(N5:N8)</f>
        <v>397</v>
      </c>
      <c r="O4" s="203">
        <f>SUM(O5:O8)</f>
        <v>374</v>
      </c>
      <c r="P4" s="203">
        <f>SUM(P5:P8)</f>
        <v>353</v>
      </c>
      <c r="Q4" s="203">
        <f>SUM(Q5:Q8)</f>
        <v>335</v>
      </c>
      <c r="R4" s="203">
        <f>SUM(R5:R8)</f>
        <v>325</v>
      </c>
      <c r="S4" s="6"/>
      <c r="T4" s="6"/>
      <c r="U4" s="6"/>
      <c r="V4" s="6"/>
      <c r="W4" s="6"/>
      <c r="X4" s="6"/>
      <c r="Y4" s="6"/>
      <c r="Z4" s="6"/>
      <c r="AA4" s="13" t="s">
        <v>220</v>
      </c>
      <c r="AB4" s="13" t="s">
        <v>220</v>
      </c>
      <c r="AC4" s="5"/>
    </row>
    <row r="5" spans="1:36" ht="18" customHeight="1">
      <c r="A5" s="276"/>
      <c r="B5" s="230">
        <v>2</v>
      </c>
      <c r="C5" s="241" t="s">
        <v>382</v>
      </c>
      <c r="D5" s="234">
        <f>정리!P200</f>
        <v>110</v>
      </c>
      <c r="E5" s="234">
        <f>ROUND(($D5/$D$49)*E$62,0)</f>
        <v>104</v>
      </c>
      <c r="F5" s="234">
        <f t="shared" ref="F5:H22" si="0">ROUND(($D5/$D$49)*F$62,0)</f>
        <v>98</v>
      </c>
      <c r="G5" s="234">
        <f t="shared" si="0"/>
        <v>93</v>
      </c>
      <c r="H5" s="234">
        <f t="shared" si="0"/>
        <v>90</v>
      </c>
      <c r="I5" s="235">
        <v>85</v>
      </c>
      <c r="J5" s="235">
        <v>85</v>
      </c>
      <c r="K5" s="235">
        <v>85</v>
      </c>
      <c r="L5" s="235">
        <v>85</v>
      </c>
      <c r="M5" s="235">
        <v>85</v>
      </c>
      <c r="N5" s="234">
        <f t="shared" ref="N5:R8" si="1">ROUND(D5*I5/100,0)</f>
        <v>94</v>
      </c>
      <c r="O5" s="234">
        <f t="shared" si="1"/>
        <v>88</v>
      </c>
      <c r="P5" s="234">
        <f t="shared" si="1"/>
        <v>83</v>
      </c>
      <c r="Q5" s="234">
        <f t="shared" si="1"/>
        <v>79</v>
      </c>
      <c r="R5" s="234">
        <f t="shared" si="1"/>
        <v>77</v>
      </c>
      <c r="S5" s="192"/>
      <c r="T5" s="192"/>
      <c r="U5" s="192"/>
      <c r="V5" s="192"/>
      <c r="W5" s="192"/>
      <c r="X5" s="192"/>
      <c r="Y5" s="192"/>
      <c r="Z5" s="192"/>
      <c r="AA5" s="194"/>
      <c r="AB5" s="194"/>
      <c r="AC5" s="193"/>
    </row>
    <row r="6" spans="1:36" ht="18" customHeight="1">
      <c r="A6" s="276"/>
      <c r="B6" s="230">
        <v>2</v>
      </c>
      <c r="C6" s="241" t="s">
        <v>383</v>
      </c>
      <c r="D6" s="234">
        <f>정리!P201</f>
        <v>150</v>
      </c>
      <c r="E6" s="234">
        <f>ROUND(($D6/$D$49)*E$62,0)</f>
        <v>142</v>
      </c>
      <c r="F6" s="234">
        <f t="shared" si="0"/>
        <v>134</v>
      </c>
      <c r="G6" s="234">
        <f t="shared" si="0"/>
        <v>127</v>
      </c>
      <c r="H6" s="234">
        <f t="shared" si="0"/>
        <v>123</v>
      </c>
      <c r="I6" s="235">
        <v>85</v>
      </c>
      <c r="J6" s="235">
        <v>85</v>
      </c>
      <c r="K6" s="235">
        <v>85</v>
      </c>
      <c r="L6" s="235">
        <v>85</v>
      </c>
      <c r="M6" s="235">
        <v>85</v>
      </c>
      <c r="N6" s="234">
        <f t="shared" si="1"/>
        <v>128</v>
      </c>
      <c r="O6" s="234">
        <f t="shared" si="1"/>
        <v>121</v>
      </c>
      <c r="P6" s="234">
        <f t="shared" si="1"/>
        <v>114</v>
      </c>
      <c r="Q6" s="234">
        <f t="shared" si="1"/>
        <v>108</v>
      </c>
      <c r="R6" s="234">
        <f t="shared" si="1"/>
        <v>105</v>
      </c>
      <c r="S6" s="192"/>
      <c r="T6" s="192"/>
      <c r="U6" s="192"/>
      <c r="V6" s="192"/>
      <c r="W6" s="192"/>
      <c r="X6" s="192"/>
      <c r="Y6" s="192"/>
      <c r="Z6" s="192"/>
      <c r="AA6" s="194"/>
      <c r="AB6" s="194"/>
      <c r="AC6" s="193"/>
    </row>
    <row r="7" spans="1:36" ht="18" customHeight="1">
      <c r="A7" s="276"/>
      <c r="B7" s="230">
        <v>2</v>
      </c>
      <c r="C7" s="241" t="s">
        <v>384</v>
      </c>
      <c r="D7" s="234">
        <f>정리!P202</f>
        <v>55</v>
      </c>
      <c r="E7" s="234">
        <f>ROUND(($D7/$D$49)*E$62,0)</f>
        <v>52</v>
      </c>
      <c r="F7" s="234">
        <f t="shared" si="0"/>
        <v>49</v>
      </c>
      <c r="G7" s="234">
        <f t="shared" si="0"/>
        <v>47</v>
      </c>
      <c r="H7" s="234">
        <f t="shared" si="0"/>
        <v>45</v>
      </c>
      <c r="I7" s="235">
        <v>85</v>
      </c>
      <c r="J7" s="235">
        <v>85</v>
      </c>
      <c r="K7" s="235">
        <v>85</v>
      </c>
      <c r="L7" s="235">
        <v>85</v>
      </c>
      <c r="M7" s="235">
        <v>85</v>
      </c>
      <c r="N7" s="234">
        <f t="shared" si="1"/>
        <v>47</v>
      </c>
      <c r="O7" s="234">
        <f t="shared" si="1"/>
        <v>44</v>
      </c>
      <c r="P7" s="234">
        <f t="shared" si="1"/>
        <v>42</v>
      </c>
      <c r="Q7" s="234">
        <f t="shared" si="1"/>
        <v>40</v>
      </c>
      <c r="R7" s="234">
        <f t="shared" si="1"/>
        <v>38</v>
      </c>
      <c r="S7" s="192"/>
      <c r="T7" s="192"/>
      <c r="U7" s="192"/>
      <c r="V7" s="192"/>
      <c r="W7" s="192"/>
      <c r="X7" s="192"/>
      <c r="Y7" s="192"/>
      <c r="Z7" s="192"/>
      <c r="AA7" s="194"/>
      <c r="AB7" s="194"/>
      <c r="AC7" s="193"/>
    </row>
    <row r="8" spans="1:36" ht="18" customHeight="1">
      <c r="A8" s="276"/>
      <c r="B8" s="230">
        <v>2</v>
      </c>
      <c r="C8" s="241" t="s">
        <v>385</v>
      </c>
      <c r="D8" s="234">
        <f>정리!P203</f>
        <v>150</v>
      </c>
      <c r="E8" s="234">
        <f>ROUND(($D8/$D$49)*E$62,0)</f>
        <v>142</v>
      </c>
      <c r="F8" s="234">
        <f t="shared" si="0"/>
        <v>134</v>
      </c>
      <c r="G8" s="234">
        <f t="shared" si="0"/>
        <v>127</v>
      </c>
      <c r="H8" s="234">
        <f t="shared" si="0"/>
        <v>123</v>
      </c>
      <c r="I8" s="235">
        <v>85</v>
      </c>
      <c r="J8" s="235">
        <v>85</v>
      </c>
      <c r="K8" s="235">
        <v>85</v>
      </c>
      <c r="L8" s="235">
        <v>85</v>
      </c>
      <c r="M8" s="235">
        <v>85</v>
      </c>
      <c r="N8" s="234">
        <f t="shared" si="1"/>
        <v>128</v>
      </c>
      <c r="O8" s="234">
        <f t="shared" si="1"/>
        <v>121</v>
      </c>
      <c r="P8" s="234">
        <f t="shared" si="1"/>
        <v>114</v>
      </c>
      <c r="Q8" s="234">
        <f t="shared" si="1"/>
        <v>108</v>
      </c>
      <c r="R8" s="234">
        <f t="shared" si="1"/>
        <v>105</v>
      </c>
      <c r="S8" s="192"/>
      <c r="T8" s="192"/>
      <c r="U8" s="192"/>
      <c r="V8" s="192"/>
      <c r="W8" s="192"/>
      <c r="X8" s="192"/>
      <c r="Y8" s="192"/>
      <c r="Z8" s="192"/>
      <c r="AA8" s="194"/>
      <c r="AB8" s="194"/>
      <c r="AC8" s="193"/>
    </row>
    <row r="9" spans="1:36" ht="18" customHeight="1">
      <c r="A9" s="276"/>
      <c r="B9" s="1">
        <v>1</v>
      </c>
      <c r="C9" s="9" t="s">
        <v>84</v>
      </c>
      <c r="D9" s="203">
        <f>SUM(D10:D11)</f>
        <v>251</v>
      </c>
      <c r="E9" s="203">
        <f>SUM(E10:E11)</f>
        <v>237</v>
      </c>
      <c r="F9" s="203">
        <f>SUM(F10:F11)</f>
        <v>224</v>
      </c>
      <c r="G9" s="203">
        <f>SUM(G10:G11)</f>
        <v>213</v>
      </c>
      <c r="H9" s="203">
        <f>SUM(H10:H11)</f>
        <v>206</v>
      </c>
      <c r="I9" s="204">
        <f>ROUND(N9/D9,2)</f>
        <v>0.85</v>
      </c>
      <c r="J9" s="204">
        <f>ROUND(O9/E9,2)</f>
        <v>0.85</v>
      </c>
      <c r="K9" s="204">
        <f>ROUND(P9/F9,2)</f>
        <v>0.85</v>
      </c>
      <c r="L9" s="204">
        <f>ROUND(Q9/G9,2)</f>
        <v>0.85</v>
      </c>
      <c r="M9" s="204">
        <f>ROUND(R9/H9,2)</f>
        <v>0.85</v>
      </c>
      <c r="N9" s="203">
        <f>SUM(N10:N11)</f>
        <v>213</v>
      </c>
      <c r="O9" s="203">
        <f>SUM(O10:O11)</f>
        <v>202</v>
      </c>
      <c r="P9" s="203">
        <f>SUM(P10:P11)</f>
        <v>191</v>
      </c>
      <c r="Q9" s="203">
        <f>SUM(Q10:Q11)</f>
        <v>181</v>
      </c>
      <c r="R9" s="203">
        <f>SUM(R10:R11)</f>
        <v>176</v>
      </c>
      <c r="S9" s="6"/>
      <c r="T9" s="6"/>
      <c r="U9" s="6"/>
      <c r="V9" s="6"/>
      <c r="W9" s="6"/>
      <c r="X9" s="6"/>
      <c r="Y9" s="6"/>
      <c r="Z9" s="6"/>
      <c r="AA9" s="13" t="s">
        <v>220</v>
      </c>
      <c r="AB9" s="13" t="s">
        <v>220</v>
      </c>
      <c r="AC9" s="5"/>
    </row>
    <row r="10" spans="1:36" ht="18" customHeight="1">
      <c r="A10" s="276"/>
      <c r="B10" s="230">
        <v>2</v>
      </c>
      <c r="C10" s="241" t="s">
        <v>386</v>
      </c>
      <c r="D10" s="234">
        <f>정리!P205</f>
        <v>93</v>
      </c>
      <c r="E10" s="234">
        <f>ROUND(($D10/$D$49)*E$62,0)</f>
        <v>88</v>
      </c>
      <c r="F10" s="234">
        <f t="shared" si="0"/>
        <v>83</v>
      </c>
      <c r="G10" s="234">
        <f t="shared" si="0"/>
        <v>79</v>
      </c>
      <c r="H10" s="234">
        <f t="shared" si="0"/>
        <v>76</v>
      </c>
      <c r="I10" s="235">
        <v>85</v>
      </c>
      <c r="J10" s="235">
        <v>85</v>
      </c>
      <c r="K10" s="235">
        <v>85</v>
      </c>
      <c r="L10" s="235">
        <v>85</v>
      </c>
      <c r="M10" s="235">
        <v>85</v>
      </c>
      <c r="N10" s="234">
        <f t="shared" ref="N10:R11" si="2">ROUND(D10*I10/100,0)</f>
        <v>79</v>
      </c>
      <c r="O10" s="234">
        <f t="shared" si="2"/>
        <v>75</v>
      </c>
      <c r="P10" s="234">
        <f t="shared" si="2"/>
        <v>71</v>
      </c>
      <c r="Q10" s="234">
        <f t="shared" si="2"/>
        <v>67</v>
      </c>
      <c r="R10" s="234">
        <f t="shared" si="2"/>
        <v>65</v>
      </c>
      <c r="S10" s="192"/>
      <c r="T10" s="192"/>
      <c r="U10" s="192"/>
      <c r="V10" s="192"/>
      <c r="W10" s="192"/>
      <c r="X10" s="192"/>
      <c r="Y10" s="192"/>
      <c r="Z10" s="192"/>
      <c r="AA10" s="194"/>
      <c r="AB10" s="194"/>
      <c r="AC10" s="193"/>
    </row>
    <row r="11" spans="1:36" ht="18" customHeight="1">
      <c r="A11" s="276"/>
      <c r="B11" s="230">
        <v>2</v>
      </c>
      <c r="C11" s="241" t="s">
        <v>387</v>
      </c>
      <c r="D11" s="234">
        <f>정리!P206</f>
        <v>158</v>
      </c>
      <c r="E11" s="234">
        <f>ROUND(($D11/$D$49)*E$62,0)</f>
        <v>149</v>
      </c>
      <c r="F11" s="234">
        <f t="shared" si="0"/>
        <v>141</v>
      </c>
      <c r="G11" s="234">
        <f t="shared" si="0"/>
        <v>134</v>
      </c>
      <c r="H11" s="234">
        <f t="shared" si="0"/>
        <v>130</v>
      </c>
      <c r="I11" s="235">
        <v>85</v>
      </c>
      <c r="J11" s="235">
        <v>85</v>
      </c>
      <c r="K11" s="235">
        <v>85</v>
      </c>
      <c r="L11" s="235">
        <v>85</v>
      </c>
      <c r="M11" s="235">
        <v>85</v>
      </c>
      <c r="N11" s="234">
        <f t="shared" si="2"/>
        <v>134</v>
      </c>
      <c r="O11" s="234">
        <f t="shared" si="2"/>
        <v>127</v>
      </c>
      <c r="P11" s="234">
        <f t="shared" si="2"/>
        <v>120</v>
      </c>
      <c r="Q11" s="234">
        <f t="shared" si="2"/>
        <v>114</v>
      </c>
      <c r="R11" s="234">
        <f t="shared" si="2"/>
        <v>111</v>
      </c>
      <c r="S11" s="192"/>
      <c r="T11" s="192"/>
      <c r="U11" s="192"/>
      <c r="V11" s="192"/>
      <c r="W11" s="192"/>
      <c r="X11" s="192"/>
      <c r="Y11" s="192"/>
      <c r="Z11" s="192"/>
      <c r="AA11" s="194"/>
      <c r="AB11" s="194"/>
      <c r="AC11" s="193"/>
    </row>
    <row r="12" spans="1:36" ht="18" customHeight="1">
      <c r="A12" s="276"/>
      <c r="B12" s="1">
        <v>1</v>
      </c>
      <c r="C12" s="9" t="s">
        <v>85</v>
      </c>
      <c r="D12" s="203">
        <f>SUM(D13:D14)</f>
        <v>169</v>
      </c>
      <c r="E12" s="203">
        <f>SUM(E13:E14)</f>
        <v>160</v>
      </c>
      <c r="F12" s="203">
        <f>SUM(F13:F14)</f>
        <v>151</v>
      </c>
      <c r="G12" s="203">
        <f>SUM(G13:G14)</f>
        <v>144</v>
      </c>
      <c r="H12" s="203">
        <f>SUM(H13:H14)</f>
        <v>139</v>
      </c>
      <c r="I12" s="204">
        <f>ROUND(N12/D12,2)</f>
        <v>0.28000000000000003</v>
      </c>
      <c r="J12" s="204">
        <f>ROUND(O12/E12,2)</f>
        <v>0.28000000000000003</v>
      </c>
      <c r="K12" s="204">
        <f>ROUND(P12/F12,2)</f>
        <v>0.28000000000000003</v>
      </c>
      <c r="L12" s="204">
        <f>ROUND(Q12/G12,2)</f>
        <v>0.28000000000000003</v>
      </c>
      <c r="M12" s="204">
        <f>ROUND(R12/H12,2)</f>
        <v>0.28000000000000003</v>
      </c>
      <c r="N12" s="203">
        <f>SUM(N13:N14)</f>
        <v>48</v>
      </c>
      <c r="O12" s="203">
        <f>SUM(O13:O14)</f>
        <v>45</v>
      </c>
      <c r="P12" s="203">
        <f>SUM(P13:P14)</f>
        <v>43</v>
      </c>
      <c r="Q12" s="203">
        <f>SUM(Q13:Q14)</f>
        <v>41</v>
      </c>
      <c r="R12" s="203">
        <f>SUM(R13:R14)</f>
        <v>39</v>
      </c>
      <c r="S12" s="6"/>
      <c r="T12" s="6"/>
      <c r="U12" s="6"/>
      <c r="V12" s="6"/>
      <c r="W12" s="6"/>
      <c r="X12" s="6"/>
      <c r="Y12" s="6"/>
      <c r="Z12" s="6"/>
      <c r="AA12" s="13" t="s">
        <v>220</v>
      </c>
      <c r="AB12" s="13" t="s">
        <v>220</v>
      </c>
      <c r="AC12" s="5"/>
    </row>
    <row r="13" spans="1:36" ht="18" customHeight="1">
      <c r="A13" s="276"/>
      <c r="B13" s="230">
        <v>2</v>
      </c>
      <c r="C13" s="241" t="s">
        <v>388</v>
      </c>
      <c r="D13" s="234">
        <f>정리!P208</f>
        <v>113</v>
      </c>
      <c r="E13" s="234">
        <f>ROUND(($D13/$D$49)*E$62,0)</f>
        <v>107</v>
      </c>
      <c r="F13" s="234">
        <f t="shared" si="0"/>
        <v>101</v>
      </c>
      <c r="G13" s="234">
        <f t="shared" si="0"/>
        <v>96</v>
      </c>
      <c r="H13" s="234">
        <f t="shared" si="0"/>
        <v>93</v>
      </c>
      <c r="I13" s="248">
        <v>0</v>
      </c>
      <c r="J13" s="235">
        <v>0</v>
      </c>
      <c r="K13" s="235">
        <v>0</v>
      </c>
      <c r="L13" s="235">
        <v>0</v>
      </c>
      <c r="M13" s="235">
        <v>0</v>
      </c>
      <c r="N13" s="234">
        <f t="shared" ref="N13:R14" si="3">ROUND(D13*I13/100,0)</f>
        <v>0</v>
      </c>
      <c r="O13" s="234">
        <f t="shared" si="3"/>
        <v>0</v>
      </c>
      <c r="P13" s="234">
        <f t="shared" si="3"/>
        <v>0</v>
      </c>
      <c r="Q13" s="234">
        <f t="shared" si="3"/>
        <v>0</v>
      </c>
      <c r="R13" s="234">
        <f t="shared" si="3"/>
        <v>0</v>
      </c>
      <c r="S13" s="192"/>
      <c r="T13" s="192"/>
      <c r="U13" s="192"/>
      <c r="V13" s="192"/>
      <c r="W13" s="192"/>
      <c r="X13" s="192"/>
      <c r="Y13" s="192"/>
      <c r="Z13" s="192"/>
      <c r="AA13" s="194"/>
      <c r="AB13" s="194"/>
      <c r="AC13" s="193"/>
      <c r="AD13" s="2" t="s">
        <v>567</v>
      </c>
      <c r="AE13" s="2" t="s">
        <v>602</v>
      </c>
      <c r="AJ13" s="2" t="s">
        <v>659</v>
      </c>
    </row>
    <row r="14" spans="1:36" ht="18" customHeight="1">
      <c r="A14" s="276"/>
      <c r="B14" s="230">
        <v>2</v>
      </c>
      <c r="C14" s="241" t="s">
        <v>389</v>
      </c>
      <c r="D14" s="234">
        <f>정리!P209</f>
        <v>56</v>
      </c>
      <c r="E14" s="234">
        <f>ROUND(($D14/$D$49)*E$62,0)</f>
        <v>53</v>
      </c>
      <c r="F14" s="234">
        <f t="shared" si="0"/>
        <v>50</v>
      </c>
      <c r="G14" s="234">
        <f t="shared" si="0"/>
        <v>48</v>
      </c>
      <c r="H14" s="234">
        <f t="shared" si="0"/>
        <v>46</v>
      </c>
      <c r="I14" s="235">
        <v>85</v>
      </c>
      <c r="J14" s="235">
        <v>85</v>
      </c>
      <c r="K14" s="235">
        <v>85</v>
      </c>
      <c r="L14" s="235">
        <v>85</v>
      </c>
      <c r="M14" s="235">
        <v>85</v>
      </c>
      <c r="N14" s="234">
        <f t="shared" si="3"/>
        <v>48</v>
      </c>
      <c r="O14" s="234">
        <f t="shared" si="3"/>
        <v>45</v>
      </c>
      <c r="P14" s="234">
        <f t="shared" si="3"/>
        <v>43</v>
      </c>
      <c r="Q14" s="234">
        <f t="shared" si="3"/>
        <v>41</v>
      </c>
      <c r="R14" s="234">
        <f t="shared" si="3"/>
        <v>39</v>
      </c>
      <c r="S14" s="192"/>
      <c r="T14" s="192"/>
      <c r="U14" s="192"/>
      <c r="V14" s="192"/>
      <c r="W14" s="192"/>
      <c r="X14" s="192"/>
      <c r="Y14" s="192"/>
      <c r="Z14" s="192"/>
      <c r="AA14" s="194"/>
      <c r="AB14" s="194"/>
      <c r="AC14" s="193"/>
    </row>
    <row r="15" spans="1:36" ht="18" customHeight="1">
      <c r="A15" s="276"/>
      <c r="B15" s="1">
        <v>1</v>
      </c>
      <c r="C15" s="9" t="s">
        <v>86</v>
      </c>
      <c r="D15" s="203">
        <f>SUM(D16:D18)</f>
        <v>381</v>
      </c>
      <c r="E15" s="203">
        <f>SUM(E16:E18)</f>
        <v>360</v>
      </c>
      <c r="F15" s="203">
        <f>SUM(F16:F18)</f>
        <v>340</v>
      </c>
      <c r="G15" s="203">
        <f>SUM(G16:G18)</f>
        <v>323</v>
      </c>
      <c r="H15" s="203">
        <f>SUM(H16:H18)</f>
        <v>314</v>
      </c>
      <c r="I15" s="204">
        <f>ROUND(N15/D15,2)</f>
        <v>0.85</v>
      </c>
      <c r="J15" s="204">
        <f>ROUND(O15/E15,2)</f>
        <v>0.85</v>
      </c>
      <c r="K15" s="204">
        <f>ROUND(P15/F15,2)</f>
        <v>0.85</v>
      </c>
      <c r="L15" s="204">
        <f>ROUND(Q15/G15,2)</f>
        <v>0.85</v>
      </c>
      <c r="M15" s="204">
        <f>ROUND(R15/H15,2)</f>
        <v>0.85</v>
      </c>
      <c r="N15" s="203">
        <f>SUM(N16:N18)</f>
        <v>324</v>
      </c>
      <c r="O15" s="203">
        <f>SUM(O16:O18)</f>
        <v>306</v>
      </c>
      <c r="P15" s="203">
        <f>SUM(P16:P18)</f>
        <v>289</v>
      </c>
      <c r="Q15" s="203">
        <f>SUM(Q16:Q18)</f>
        <v>275</v>
      </c>
      <c r="R15" s="203">
        <f>SUM(R16:R18)</f>
        <v>267</v>
      </c>
      <c r="S15" s="6"/>
      <c r="T15" s="6"/>
      <c r="U15" s="6"/>
      <c r="V15" s="6"/>
      <c r="W15" s="6"/>
      <c r="X15" s="6"/>
      <c r="Y15" s="6"/>
      <c r="Z15" s="6"/>
      <c r="AA15" s="13" t="s">
        <v>220</v>
      </c>
      <c r="AB15" s="13" t="s">
        <v>220</v>
      </c>
      <c r="AC15" s="5"/>
    </row>
    <row r="16" spans="1:36" ht="18" customHeight="1">
      <c r="A16" s="276"/>
      <c r="B16" s="230">
        <v>2</v>
      </c>
      <c r="C16" s="241" t="s">
        <v>390</v>
      </c>
      <c r="D16" s="234">
        <f>정리!P211</f>
        <v>120</v>
      </c>
      <c r="E16" s="234">
        <f>ROUND(($D16/$D$49)*E$62,0)</f>
        <v>113</v>
      </c>
      <c r="F16" s="234">
        <f t="shared" si="0"/>
        <v>107</v>
      </c>
      <c r="G16" s="234">
        <f t="shared" si="0"/>
        <v>102</v>
      </c>
      <c r="H16" s="234">
        <f t="shared" si="0"/>
        <v>99</v>
      </c>
      <c r="I16" s="235">
        <v>85</v>
      </c>
      <c r="J16" s="235">
        <v>85</v>
      </c>
      <c r="K16" s="235">
        <v>85</v>
      </c>
      <c r="L16" s="235">
        <v>85</v>
      </c>
      <c r="M16" s="235">
        <v>85</v>
      </c>
      <c r="N16" s="234">
        <f t="shared" ref="N16:R18" si="4">ROUND(D16*I16/100,0)</f>
        <v>102</v>
      </c>
      <c r="O16" s="234">
        <f t="shared" si="4"/>
        <v>96</v>
      </c>
      <c r="P16" s="234">
        <f t="shared" si="4"/>
        <v>91</v>
      </c>
      <c r="Q16" s="234">
        <f t="shared" si="4"/>
        <v>87</v>
      </c>
      <c r="R16" s="234">
        <f t="shared" si="4"/>
        <v>84</v>
      </c>
      <c r="S16" s="192"/>
      <c r="T16" s="192"/>
      <c r="U16" s="192"/>
      <c r="V16" s="192"/>
      <c r="W16" s="192"/>
      <c r="X16" s="192"/>
      <c r="Y16" s="192"/>
      <c r="Z16" s="192"/>
      <c r="AA16" s="194"/>
      <c r="AB16" s="194"/>
      <c r="AC16" s="193"/>
    </row>
    <row r="17" spans="1:35" ht="18" customHeight="1">
      <c r="A17" s="276"/>
      <c r="B17" s="230">
        <v>2</v>
      </c>
      <c r="C17" s="241" t="s">
        <v>391</v>
      </c>
      <c r="D17" s="234">
        <f>정리!P212</f>
        <v>131</v>
      </c>
      <c r="E17" s="234">
        <f>ROUND(($D17/$D$49)*E$62,0)</f>
        <v>124</v>
      </c>
      <c r="F17" s="234">
        <f t="shared" si="0"/>
        <v>117</v>
      </c>
      <c r="G17" s="234">
        <f t="shared" si="0"/>
        <v>111</v>
      </c>
      <c r="H17" s="234">
        <f t="shared" si="0"/>
        <v>108</v>
      </c>
      <c r="I17" s="235">
        <v>85</v>
      </c>
      <c r="J17" s="235">
        <v>85</v>
      </c>
      <c r="K17" s="235">
        <v>85</v>
      </c>
      <c r="L17" s="235">
        <v>85</v>
      </c>
      <c r="M17" s="235">
        <v>85</v>
      </c>
      <c r="N17" s="234">
        <f t="shared" si="4"/>
        <v>111</v>
      </c>
      <c r="O17" s="234">
        <f t="shared" si="4"/>
        <v>105</v>
      </c>
      <c r="P17" s="234">
        <f t="shared" si="4"/>
        <v>99</v>
      </c>
      <c r="Q17" s="234">
        <f t="shared" si="4"/>
        <v>94</v>
      </c>
      <c r="R17" s="234">
        <f t="shared" si="4"/>
        <v>92</v>
      </c>
      <c r="S17" s="192"/>
      <c r="T17" s="192"/>
      <c r="U17" s="192"/>
      <c r="V17" s="192"/>
      <c r="W17" s="192"/>
      <c r="X17" s="192"/>
      <c r="Y17" s="192"/>
      <c r="Z17" s="192"/>
      <c r="AA17" s="194"/>
      <c r="AB17" s="194"/>
      <c r="AC17" s="193"/>
    </row>
    <row r="18" spans="1:35" ht="18" customHeight="1">
      <c r="A18" s="276"/>
      <c r="B18" s="230">
        <v>2</v>
      </c>
      <c r="C18" s="241" t="s">
        <v>392</v>
      </c>
      <c r="D18" s="234">
        <f>정리!P213</f>
        <v>130</v>
      </c>
      <c r="E18" s="234">
        <f>ROUND(($D18/$D$49)*E$62,0)</f>
        <v>123</v>
      </c>
      <c r="F18" s="234">
        <f t="shared" si="0"/>
        <v>116</v>
      </c>
      <c r="G18" s="234">
        <f t="shared" si="0"/>
        <v>110</v>
      </c>
      <c r="H18" s="234">
        <f t="shared" si="0"/>
        <v>107</v>
      </c>
      <c r="I18" s="235">
        <v>85</v>
      </c>
      <c r="J18" s="235">
        <v>85</v>
      </c>
      <c r="K18" s="235">
        <v>85</v>
      </c>
      <c r="L18" s="235">
        <v>85</v>
      </c>
      <c r="M18" s="235">
        <v>85</v>
      </c>
      <c r="N18" s="234">
        <f t="shared" si="4"/>
        <v>111</v>
      </c>
      <c r="O18" s="234">
        <f t="shared" si="4"/>
        <v>105</v>
      </c>
      <c r="P18" s="234">
        <f t="shared" si="4"/>
        <v>99</v>
      </c>
      <c r="Q18" s="234">
        <f t="shared" si="4"/>
        <v>94</v>
      </c>
      <c r="R18" s="234">
        <f t="shared" si="4"/>
        <v>91</v>
      </c>
      <c r="S18" s="192"/>
      <c r="T18" s="192"/>
      <c r="U18" s="192"/>
      <c r="V18" s="192"/>
      <c r="W18" s="192"/>
      <c r="X18" s="192"/>
      <c r="Y18" s="192"/>
      <c r="Z18" s="192"/>
      <c r="AA18" s="194"/>
      <c r="AB18" s="194"/>
      <c r="AC18" s="193"/>
    </row>
    <row r="19" spans="1:35" ht="18" customHeight="1">
      <c r="A19" s="276"/>
      <c r="B19" s="1">
        <v>1</v>
      </c>
      <c r="C19" s="9" t="s">
        <v>87</v>
      </c>
      <c r="D19" s="203">
        <f>정리!P214</f>
        <v>132</v>
      </c>
      <c r="E19" s="203">
        <f>ROUND(($D19/$D$49)*E$62,0)</f>
        <v>125</v>
      </c>
      <c r="F19" s="203">
        <f t="shared" si="0"/>
        <v>118</v>
      </c>
      <c r="G19" s="203">
        <f t="shared" si="0"/>
        <v>112</v>
      </c>
      <c r="H19" s="203">
        <f t="shared" si="0"/>
        <v>109</v>
      </c>
      <c r="I19" s="240">
        <v>85</v>
      </c>
      <c r="J19" s="240">
        <v>85</v>
      </c>
      <c r="K19" s="240">
        <v>85</v>
      </c>
      <c r="L19" s="240">
        <v>85</v>
      </c>
      <c r="M19" s="240">
        <v>85</v>
      </c>
      <c r="N19" s="203">
        <f t="shared" ref="N19:R22" si="5">ROUND(D19*I19/100,0)</f>
        <v>112</v>
      </c>
      <c r="O19" s="203">
        <f t="shared" si="5"/>
        <v>106</v>
      </c>
      <c r="P19" s="203">
        <f t="shared" si="5"/>
        <v>100</v>
      </c>
      <c r="Q19" s="203">
        <f t="shared" si="5"/>
        <v>95</v>
      </c>
      <c r="R19" s="203">
        <f t="shared" si="5"/>
        <v>93</v>
      </c>
      <c r="S19" s="6"/>
      <c r="T19" s="6"/>
      <c r="U19" s="6"/>
      <c r="V19" s="6"/>
      <c r="W19" s="6"/>
      <c r="X19" s="6"/>
      <c r="Y19" s="6"/>
      <c r="Z19" s="6"/>
      <c r="AA19" s="13" t="s">
        <v>220</v>
      </c>
      <c r="AB19" s="13" t="s">
        <v>220</v>
      </c>
      <c r="AC19" s="5"/>
    </row>
    <row r="20" spans="1:35" ht="18" customHeight="1">
      <c r="A20" s="276"/>
      <c r="B20" s="1">
        <v>1</v>
      </c>
      <c r="C20" s="9" t="s">
        <v>88</v>
      </c>
      <c r="D20" s="203">
        <f>SUM(D21:D22)</f>
        <v>225</v>
      </c>
      <c r="E20" s="203">
        <f>SUM(E21:E22)</f>
        <v>213</v>
      </c>
      <c r="F20" s="203">
        <f>SUM(F21:F22)</f>
        <v>200</v>
      </c>
      <c r="G20" s="203">
        <f>SUM(G21:G22)</f>
        <v>191</v>
      </c>
      <c r="H20" s="203">
        <f>SUM(H21:H22)</f>
        <v>185</v>
      </c>
      <c r="I20" s="204">
        <f>ROUND(N20/D20,2)</f>
        <v>0.85</v>
      </c>
      <c r="J20" s="204">
        <f>ROUND(O20/E20,2)</f>
        <v>0.85</v>
      </c>
      <c r="K20" s="204">
        <f>ROUND(P20/F20,2)</f>
        <v>0.85</v>
      </c>
      <c r="L20" s="204">
        <f>ROUND(Q20/G20,2)</f>
        <v>0.85</v>
      </c>
      <c r="M20" s="204">
        <f>ROUND(R20/H20,2)</f>
        <v>0.85</v>
      </c>
      <c r="N20" s="203">
        <f>SUM(N21:N22)</f>
        <v>191</v>
      </c>
      <c r="O20" s="203">
        <f>SUM(O21:O22)</f>
        <v>181</v>
      </c>
      <c r="P20" s="203">
        <f>SUM(P21:P22)</f>
        <v>170</v>
      </c>
      <c r="Q20" s="203">
        <f>SUM(Q21:Q22)</f>
        <v>162</v>
      </c>
      <c r="R20" s="203">
        <f>SUM(R21:R22)</f>
        <v>157</v>
      </c>
      <c r="S20" s="6"/>
      <c r="T20" s="6"/>
      <c r="U20" s="6"/>
      <c r="V20" s="6"/>
      <c r="W20" s="6"/>
      <c r="X20" s="6"/>
      <c r="Y20" s="6"/>
      <c r="Z20" s="6"/>
      <c r="AA20" s="13" t="s">
        <v>220</v>
      </c>
      <c r="AB20" s="13" t="s">
        <v>220</v>
      </c>
      <c r="AC20" s="5"/>
    </row>
    <row r="21" spans="1:35" ht="18" customHeight="1">
      <c r="A21" s="276"/>
      <c r="B21" s="230">
        <v>2</v>
      </c>
      <c r="C21" s="241" t="s">
        <v>393</v>
      </c>
      <c r="D21" s="234">
        <f>정리!P216</f>
        <v>171</v>
      </c>
      <c r="E21" s="234">
        <f>ROUND(($D21/$D$49)*E$62,0)</f>
        <v>162</v>
      </c>
      <c r="F21" s="234">
        <f t="shared" si="0"/>
        <v>152</v>
      </c>
      <c r="G21" s="234">
        <f t="shared" si="0"/>
        <v>145</v>
      </c>
      <c r="H21" s="234">
        <f t="shared" si="0"/>
        <v>141</v>
      </c>
      <c r="I21" s="235">
        <v>85</v>
      </c>
      <c r="J21" s="235">
        <v>85</v>
      </c>
      <c r="K21" s="235">
        <v>85</v>
      </c>
      <c r="L21" s="235">
        <v>85</v>
      </c>
      <c r="M21" s="235">
        <v>85</v>
      </c>
      <c r="N21" s="234">
        <f t="shared" si="5"/>
        <v>145</v>
      </c>
      <c r="O21" s="234">
        <f t="shared" si="5"/>
        <v>138</v>
      </c>
      <c r="P21" s="234">
        <f t="shared" si="5"/>
        <v>129</v>
      </c>
      <c r="Q21" s="234">
        <f t="shared" si="5"/>
        <v>123</v>
      </c>
      <c r="R21" s="234">
        <f t="shared" si="5"/>
        <v>120</v>
      </c>
      <c r="S21" s="192"/>
      <c r="T21" s="192"/>
      <c r="U21" s="192"/>
      <c r="V21" s="192"/>
      <c r="W21" s="192"/>
      <c r="X21" s="192"/>
      <c r="Y21" s="192"/>
      <c r="Z21" s="192"/>
      <c r="AA21" s="194"/>
      <c r="AB21" s="194"/>
      <c r="AC21" s="193"/>
    </row>
    <row r="22" spans="1:35" ht="18" customHeight="1">
      <c r="A22" s="276"/>
      <c r="B22" s="230">
        <v>2</v>
      </c>
      <c r="C22" s="241" t="s">
        <v>394</v>
      </c>
      <c r="D22" s="234">
        <f>정리!P217</f>
        <v>54</v>
      </c>
      <c r="E22" s="234">
        <f>ROUND(($D22/$D$49)*E$62,0)</f>
        <v>51</v>
      </c>
      <c r="F22" s="234">
        <f t="shared" si="0"/>
        <v>48</v>
      </c>
      <c r="G22" s="234">
        <f t="shared" si="0"/>
        <v>46</v>
      </c>
      <c r="H22" s="234">
        <f t="shared" si="0"/>
        <v>44</v>
      </c>
      <c r="I22" s="235">
        <v>85</v>
      </c>
      <c r="J22" s="235">
        <v>85</v>
      </c>
      <c r="K22" s="235">
        <v>85</v>
      </c>
      <c r="L22" s="235">
        <v>85</v>
      </c>
      <c r="M22" s="235">
        <v>85</v>
      </c>
      <c r="N22" s="234">
        <f t="shared" si="5"/>
        <v>46</v>
      </c>
      <c r="O22" s="234">
        <f t="shared" si="5"/>
        <v>43</v>
      </c>
      <c r="P22" s="234">
        <f t="shared" si="5"/>
        <v>41</v>
      </c>
      <c r="Q22" s="234">
        <f t="shared" si="5"/>
        <v>39</v>
      </c>
      <c r="R22" s="234">
        <f t="shared" si="5"/>
        <v>37</v>
      </c>
      <c r="S22" s="192"/>
      <c r="T22" s="192"/>
      <c r="U22" s="192"/>
      <c r="V22" s="192"/>
      <c r="W22" s="192"/>
      <c r="X22" s="192"/>
      <c r="Y22" s="192"/>
      <c r="Z22" s="192"/>
      <c r="AA22" s="194"/>
      <c r="AB22" s="194"/>
      <c r="AC22" s="193"/>
    </row>
    <row r="23" spans="1:35" ht="18" customHeight="1">
      <c r="A23" s="276"/>
      <c r="B23" s="1">
        <v>1</v>
      </c>
      <c r="C23" s="9" t="s">
        <v>89</v>
      </c>
      <c r="D23" s="203">
        <f>SUM(D24:D25)</f>
        <v>238</v>
      </c>
      <c r="E23" s="203">
        <f>SUM(E24:E25)</f>
        <v>225</v>
      </c>
      <c r="F23" s="203">
        <f>SUM(F24:F25)</f>
        <v>212</v>
      </c>
      <c r="G23" s="203">
        <f>SUM(G24:G25)</f>
        <v>202</v>
      </c>
      <c r="H23" s="203">
        <f>SUM(H24:H25)</f>
        <v>196</v>
      </c>
      <c r="I23" s="204">
        <f>ROUND(N23/D23,2)</f>
        <v>0.85</v>
      </c>
      <c r="J23" s="204">
        <f>ROUND(O23/E23,2)</f>
        <v>0.85</v>
      </c>
      <c r="K23" s="204">
        <f>ROUND(P23/F23,2)</f>
        <v>0.85</v>
      </c>
      <c r="L23" s="204">
        <f>ROUND(Q23/G23,2)</f>
        <v>0.85</v>
      </c>
      <c r="M23" s="204">
        <f>ROUND(R23/H23,2)</f>
        <v>0.85</v>
      </c>
      <c r="N23" s="203">
        <f>SUM(N24:N25)</f>
        <v>202</v>
      </c>
      <c r="O23" s="203">
        <f>SUM(O24:O25)</f>
        <v>192</v>
      </c>
      <c r="P23" s="203">
        <f>SUM(P24:P25)</f>
        <v>181</v>
      </c>
      <c r="Q23" s="203">
        <f>SUM(Q24:Q25)</f>
        <v>171</v>
      </c>
      <c r="R23" s="203">
        <f>SUM(R24:R25)</f>
        <v>167</v>
      </c>
      <c r="S23" s="6"/>
      <c r="T23" s="6"/>
      <c r="U23" s="6"/>
      <c r="V23" s="6"/>
      <c r="W23" s="6"/>
      <c r="X23" s="6"/>
      <c r="Y23" s="6"/>
      <c r="Z23" s="6"/>
      <c r="AA23" s="13" t="s">
        <v>220</v>
      </c>
      <c r="AB23" s="13" t="s">
        <v>220</v>
      </c>
      <c r="AC23" s="5"/>
    </row>
    <row r="24" spans="1:35" ht="18" customHeight="1">
      <c r="A24" s="276"/>
      <c r="B24" s="230">
        <v>2</v>
      </c>
      <c r="C24" s="241" t="s">
        <v>395</v>
      </c>
      <c r="D24" s="234">
        <f>정리!P219</f>
        <v>100</v>
      </c>
      <c r="E24" s="234">
        <f>ROUND(($D24/$D$49)*E$62,0)</f>
        <v>95</v>
      </c>
      <c r="F24" s="234">
        <f>ROUND(($D24/$D$49)*F$62,0)</f>
        <v>89</v>
      </c>
      <c r="G24" s="234">
        <f>ROUND(($D24/$D$49)*G$62,0)</f>
        <v>85</v>
      </c>
      <c r="H24" s="234">
        <f>ROUND(($D24/$D$49)*H$62,0)</f>
        <v>82</v>
      </c>
      <c r="I24" s="235">
        <v>85</v>
      </c>
      <c r="J24" s="235">
        <v>85</v>
      </c>
      <c r="K24" s="235">
        <v>85</v>
      </c>
      <c r="L24" s="235">
        <v>85</v>
      </c>
      <c r="M24" s="235">
        <v>85</v>
      </c>
      <c r="N24" s="234">
        <f t="shared" ref="N24:R25" si="6">ROUND(D24*I24/100,0)</f>
        <v>85</v>
      </c>
      <c r="O24" s="234">
        <f t="shared" si="6"/>
        <v>81</v>
      </c>
      <c r="P24" s="234">
        <f t="shared" si="6"/>
        <v>76</v>
      </c>
      <c r="Q24" s="234">
        <f t="shared" si="6"/>
        <v>72</v>
      </c>
      <c r="R24" s="234">
        <f t="shared" si="6"/>
        <v>70</v>
      </c>
      <c r="S24" s="192"/>
      <c r="T24" s="192"/>
      <c r="U24" s="192"/>
      <c r="V24" s="192"/>
      <c r="W24" s="192"/>
      <c r="X24" s="192"/>
      <c r="Y24" s="192"/>
      <c r="Z24" s="192"/>
      <c r="AA24" s="194"/>
      <c r="AB24" s="194"/>
      <c r="AC24" s="193"/>
    </row>
    <row r="25" spans="1:35" ht="18" customHeight="1">
      <c r="A25" s="276"/>
      <c r="B25" s="230">
        <v>2</v>
      </c>
      <c r="C25" s="241" t="s">
        <v>396</v>
      </c>
      <c r="D25" s="234">
        <f>정리!P220</f>
        <v>138</v>
      </c>
      <c r="E25" s="234">
        <f t="shared" ref="E25:H44" si="7">ROUND(($D25/$D$49)*E$62,0)</f>
        <v>130</v>
      </c>
      <c r="F25" s="234">
        <f t="shared" si="7"/>
        <v>123</v>
      </c>
      <c r="G25" s="234">
        <f t="shared" si="7"/>
        <v>117</v>
      </c>
      <c r="H25" s="234">
        <f t="shared" si="7"/>
        <v>114</v>
      </c>
      <c r="I25" s="235">
        <v>85</v>
      </c>
      <c r="J25" s="235">
        <v>85</v>
      </c>
      <c r="K25" s="235">
        <v>85</v>
      </c>
      <c r="L25" s="235">
        <v>85</v>
      </c>
      <c r="M25" s="235">
        <v>85</v>
      </c>
      <c r="N25" s="234">
        <f t="shared" si="6"/>
        <v>117</v>
      </c>
      <c r="O25" s="234">
        <f t="shared" si="6"/>
        <v>111</v>
      </c>
      <c r="P25" s="234">
        <f t="shared" si="6"/>
        <v>105</v>
      </c>
      <c r="Q25" s="234">
        <f t="shared" si="6"/>
        <v>99</v>
      </c>
      <c r="R25" s="234">
        <f t="shared" si="6"/>
        <v>97</v>
      </c>
      <c r="S25" s="192"/>
      <c r="T25" s="192"/>
      <c r="U25" s="192"/>
      <c r="V25" s="192"/>
      <c r="W25" s="192"/>
      <c r="X25" s="192"/>
      <c r="Y25" s="192"/>
      <c r="Z25" s="192"/>
      <c r="AA25" s="194"/>
      <c r="AB25" s="194"/>
      <c r="AC25" s="193"/>
    </row>
    <row r="26" spans="1:35" ht="18" customHeight="1">
      <c r="A26" s="276"/>
      <c r="B26" s="1">
        <v>1</v>
      </c>
      <c r="C26" s="9" t="s">
        <v>90</v>
      </c>
      <c r="D26" s="203">
        <f>SUM(D27:D28)</f>
        <v>257</v>
      </c>
      <c r="E26" s="203">
        <f>SUM(E27:E28)</f>
        <v>243</v>
      </c>
      <c r="F26" s="203">
        <f>SUM(F27:F28)</f>
        <v>230</v>
      </c>
      <c r="G26" s="203">
        <f>SUM(G27:G28)</f>
        <v>218</v>
      </c>
      <c r="H26" s="203">
        <f>SUM(H27:H28)</f>
        <v>211</v>
      </c>
      <c r="I26" s="204">
        <f>ROUND(N26/D26,2)</f>
        <v>0.85</v>
      </c>
      <c r="J26" s="204">
        <f>ROUND(O26/E26,2)</f>
        <v>0.85</v>
      </c>
      <c r="K26" s="204">
        <f>ROUND(P26/F26,2)</f>
        <v>0.85</v>
      </c>
      <c r="L26" s="204">
        <f>ROUND(Q26/G26,2)</f>
        <v>0.85</v>
      </c>
      <c r="M26" s="204">
        <f>ROUND(R26/H26,2)</f>
        <v>0.85</v>
      </c>
      <c r="N26" s="203">
        <f>SUM(N27:N28)</f>
        <v>219</v>
      </c>
      <c r="O26" s="203">
        <f>SUM(O27:O28)</f>
        <v>207</v>
      </c>
      <c r="P26" s="203">
        <f>SUM(P27:P28)</f>
        <v>196</v>
      </c>
      <c r="Q26" s="203">
        <f>SUM(Q27:Q28)</f>
        <v>185</v>
      </c>
      <c r="R26" s="203">
        <f>SUM(R27:R28)</f>
        <v>180</v>
      </c>
      <c r="S26" s="6"/>
      <c r="T26" s="6"/>
      <c r="U26" s="6"/>
      <c r="V26" s="6"/>
      <c r="W26" s="6"/>
      <c r="X26" s="6"/>
      <c r="Y26" s="6"/>
      <c r="Z26" s="6"/>
      <c r="AA26" s="13" t="s">
        <v>220</v>
      </c>
      <c r="AB26" s="13" t="s">
        <v>220</v>
      </c>
      <c r="AC26" s="5"/>
    </row>
    <row r="27" spans="1:35" ht="18" customHeight="1">
      <c r="A27" s="276"/>
      <c r="B27" s="230">
        <v>2</v>
      </c>
      <c r="C27" s="241" t="s">
        <v>334</v>
      </c>
      <c r="D27" s="234">
        <f>정리!P222</f>
        <v>107</v>
      </c>
      <c r="E27" s="234">
        <f t="shared" si="7"/>
        <v>101</v>
      </c>
      <c r="F27" s="234">
        <f t="shared" si="7"/>
        <v>95</v>
      </c>
      <c r="G27" s="234">
        <f t="shared" si="7"/>
        <v>91</v>
      </c>
      <c r="H27" s="234">
        <f t="shared" si="7"/>
        <v>88</v>
      </c>
      <c r="I27" s="235">
        <v>85</v>
      </c>
      <c r="J27" s="235">
        <v>85</v>
      </c>
      <c r="K27" s="235">
        <v>85</v>
      </c>
      <c r="L27" s="235">
        <v>85</v>
      </c>
      <c r="M27" s="235">
        <v>85</v>
      </c>
      <c r="N27" s="234">
        <f t="shared" ref="N27:R28" si="8">ROUND(D27*I27/100,0)</f>
        <v>91</v>
      </c>
      <c r="O27" s="234">
        <f t="shared" si="8"/>
        <v>86</v>
      </c>
      <c r="P27" s="234">
        <f t="shared" si="8"/>
        <v>81</v>
      </c>
      <c r="Q27" s="234">
        <f t="shared" si="8"/>
        <v>77</v>
      </c>
      <c r="R27" s="234">
        <f t="shared" si="8"/>
        <v>75</v>
      </c>
      <c r="S27" s="192"/>
      <c r="T27" s="192"/>
      <c r="U27" s="192"/>
      <c r="V27" s="192"/>
      <c r="W27" s="192"/>
      <c r="X27" s="192"/>
      <c r="Y27" s="192"/>
      <c r="Z27" s="192"/>
      <c r="AA27" s="194"/>
      <c r="AB27" s="194"/>
      <c r="AC27" s="193"/>
    </row>
    <row r="28" spans="1:35" ht="18" customHeight="1">
      <c r="A28" s="276"/>
      <c r="B28" s="230">
        <v>2</v>
      </c>
      <c r="C28" s="241" t="s">
        <v>397</v>
      </c>
      <c r="D28" s="234">
        <f>정리!P223</f>
        <v>150</v>
      </c>
      <c r="E28" s="234">
        <f t="shared" si="7"/>
        <v>142</v>
      </c>
      <c r="F28" s="234">
        <f>ROUND(($D28/$D$49)*F$62,0)+1</f>
        <v>135</v>
      </c>
      <c r="G28" s="234">
        <f t="shared" si="7"/>
        <v>127</v>
      </c>
      <c r="H28" s="234">
        <f t="shared" si="7"/>
        <v>123</v>
      </c>
      <c r="I28" s="235">
        <v>85</v>
      </c>
      <c r="J28" s="235">
        <v>85</v>
      </c>
      <c r="K28" s="235">
        <v>85</v>
      </c>
      <c r="L28" s="235">
        <v>85</v>
      </c>
      <c r="M28" s="235">
        <v>85</v>
      </c>
      <c r="N28" s="234">
        <f t="shared" si="8"/>
        <v>128</v>
      </c>
      <c r="O28" s="234">
        <f t="shared" si="8"/>
        <v>121</v>
      </c>
      <c r="P28" s="234">
        <f t="shared" si="8"/>
        <v>115</v>
      </c>
      <c r="Q28" s="234">
        <f t="shared" si="8"/>
        <v>108</v>
      </c>
      <c r="R28" s="234">
        <f t="shared" si="8"/>
        <v>105</v>
      </c>
      <c r="S28" s="192"/>
      <c r="T28" s="192"/>
      <c r="U28" s="192"/>
      <c r="V28" s="192"/>
      <c r="W28" s="192"/>
      <c r="X28" s="192"/>
      <c r="Y28" s="192"/>
      <c r="Z28" s="192"/>
      <c r="AA28" s="194"/>
      <c r="AB28" s="194"/>
      <c r="AC28" s="193"/>
    </row>
    <row r="29" spans="1:35" ht="18" customHeight="1">
      <c r="A29" s="276"/>
      <c r="B29" s="1">
        <v>1</v>
      </c>
      <c r="C29" s="9" t="s">
        <v>91</v>
      </c>
      <c r="D29" s="203">
        <f>SUM(D30:D32)</f>
        <v>352</v>
      </c>
      <c r="E29" s="203">
        <f>SUM(E30:E32)</f>
        <v>332</v>
      </c>
      <c r="F29" s="203">
        <f>SUM(F30:F32)</f>
        <v>313</v>
      </c>
      <c r="G29" s="203">
        <f>SUM(G30:G32)</f>
        <v>300</v>
      </c>
      <c r="H29" s="203">
        <f>SUM(H30:H32)</f>
        <v>290</v>
      </c>
      <c r="I29" s="204">
        <f>ROUND(N29/D29,2)</f>
        <v>0.53</v>
      </c>
      <c r="J29" s="204">
        <f>ROUND(O29/E29,2)</f>
        <v>0.53</v>
      </c>
      <c r="K29" s="204">
        <f>ROUND(P29/F29,2)</f>
        <v>0.85</v>
      </c>
      <c r="L29" s="204">
        <f>ROUND(Q29/G29,2)</f>
        <v>0.85</v>
      </c>
      <c r="M29" s="204">
        <f>ROUND(R29/H29,2)</f>
        <v>0.85</v>
      </c>
      <c r="N29" s="203">
        <f>SUM(N30:N32)</f>
        <v>185</v>
      </c>
      <c r="O29" s="203">
        <f>SUM(O30:O32)</f>
        <v>175</v>
      </c>
      <c r="P29" s="203">
        <f>SUM(P30:P32)</f>
        <v>266</v>
      </c>
      <c r="Q29" s="203">
        <f>SUM(Q30:Q32)</f>
        <v>255</v>
      </c>
      <c r="R29" s="203">
        <f>SUM(R30:R32)</f>
        <v>247</v>
      </c>
      <c r="S29" s="6"/>
      <c r="T29" s="6"/>
      <c r="U29" s="6"/>
      <c r="V29" s="6"/>
      <c r="W29" s="6"/>
      <c r="X29" s="6"/>
      <c r="Y29" s="6"/>
      <c r="Z29" s="6"/>
      <c r="AA29" s="13" t="s">
        <v>220</v>
      </c>
      <c r="AB29" s="13" t="s">
        <v>220</v>
      </c>
      <c r="AC29" s="5"/>
    </row>
    <row r="30" spans="1:35" ht="18" customHeight="1">
      <c r="A30" s="276"/>
      <c r="B30" s="230">
        <v>2</v>
      </c>
      <c r="C30" s="241" t="s">
        <v>400</v>
      </c>
      <c r="D30" s="234">
        <f>정리!P225</f>
        <v>135</v>
      </c>
      <c r="E30" s="234">
        <f>ROUND(($D30/$D$49)*E$62,0)-1</f>
        <v>127</v>
      </c>
      <c r="F30" s="234">
        <f t="shared" si="7"/>
        <v>120</v>
      </c>
      <c r="G30" s="234">
        <f t="shared" si="7"/>
        <v>115</v>
      </c>
      <c r="H30" s="234">
        <f t="shared" si="7"/>
        <v>111</v>
      </c>
      <c r="I30" s="248">
        <v>0</v>
      </c>
      <c r="J30" s="235">
        <v>0</v>
      </c>
      <c r="K30" s="235">
        <v>85</v>
      </c>
      <c r="L30" s="235">
        <v>85</v>
      </c>
      <c r="M30" s="235">
        <v>85</v>
      </c>
      <c r="N30" s="234">
        <f t="shared" ref="N30:R32" si="9">ROUND(D30*I30/100,0)</f>
        <v>0</v>
      </c>
      <c r="O30" s="234">
        <f t="shared" si="9"/>
        <v>0</v>
      </c>
      <c r="P30" s="234">
        <f t="shared" si="9"/>
        <v>102</v>
      </c>
      <c r="Q30" s="234">
        <f t="shared" si="9"/>
        <v>98</v>
      </c>
      <c r="R30" s="234">
        <f t="shared" si="9"/>
        <v>94</v>
      </c>
      <c r="S30" s="192"/>
      <c r="T30" s="192"/>
      <c r="U30" s="192"/>
      <c r="V30" s="192"/>
      <c r="W30" s="192"/>
      <c r="X30" s="192"/>
      <c r="Y30" s="192"/>
      <c r="Z30" s="192"/>
      <c r="AA30" s="194"/>
      <c r="AB30" s="194"/>
      <c r="AC30" s="193"/>
      <c r="AH30" s="2" t="s">
        <v>656</v>
      </c>
      <c r="AI30" s="2" t="s">
        <v>663</v>
      </c>
    </row>
    <row r="31" spans="1:35" ht="18" customHeight="1">
      <c r="A31" s="276"/>
      <c r="B31" s="230">
        <v>2</v>
      </c>
      <c r="C31" s="241" t="s">
        <v>298</v>
      </c>
      <c r="D31" s="234">
        <f>정리!P226</f>
        <v>109</v>
      </c>
      <c r="E31" s="234">
        <f t="shared" si="7"/>
        <v>103</v>
      </c>
      <c r="F31" s="234">
        <f t="shared" si="7"/>
        <v>97</v>
      </c>
      <c r="G31" s="234">
        <f t="shared" si="7"/>
        <v>93</v>
      </c>
      <c r="H31" s="234">
        <f t="shared" si="7"/>
        <v>90</v>
      </c>
      <c r="I31" s="249">
        <v>85</v>
      </c>
      <c r="J31" s="249">
        <v>85</v>
      </c>
      <c r="K31" s="249">
        <v>85</v>
      </c>
      <c r="L31" s="249">
        <v>85</v>
      </c>
      <c r="M31" s="249">
        <v>85</v>
      </c>
      <c r="N31" s="234">
        <f t="shared" si="9"/>
        <v>93</v>
      </c>
      <c r="O31" s="234">
        <f t="shared" si="9"/>
        <v>88</v>
      </c>
      <c r="P31" s="234">
        <f t="shared" si="9"/>
        <v>82</v>
      </c>
      <c r="Q31" s="234">
        <f t="shared" si="9"/>
        <v>79</v>
      </c>
      <c r="R31" s="234">
        <f t="shared" si="9"/>
        <v>77</v>
      </c>
      <c r="S31" s="192"/>
      <c r="T31" s="192"/>
      <c r="U31" s="192"/>
      <c r="V31" s="192"/>
      <c r="W31" s="192"/>
      <c r="X31" s="192"/>
      <c r="Y31" s="192"/>
      <c r="Z31" s="192"/>
      <c r="AA31" s="194"/>
      <c r="AB31" s="194"/>
      <c r="AC31" s="193"/>
      <c r="AH31" s="2" t="s">
        <v>656</v>
      </c>
      <c r="AI31" s="2" t="s">
        <v>658</v>
      </c>
    </row>
    <row r="32" spans="1:35" ht="18" customHeight="1">
      <c r="A32" s="276"/>
      <c r="B32" s="230">
        <v>2</v>
      </c>
      <c r="C32" s="241" t="s">
        <v>401</v>
      </c>
      <c r="D32" s="234">
        <f>정리!P227</f>
        <v>108</v>
      </c>
      <c r="E32" s="234">
        <f t="shared" si="7"/>
        <v>102</v>
      </c>
      <c r="F32" s="234">
        <f t="shared" si="7"/>
        <v>96</v>
      </c>
      <c r="G32" s="234">
        <f t="shared" si="7"/>
        <v>92</v>
      </c>
      <c r="H32" s="234">
        <f t="shared" si="7"/>
        <v>89</v>
      </c>
      <c r="I32" s="249">
        <v>85</v>
      </c>
      <c r="J32" s="249">
        <v>85</v>
      </c>
      <c r="K32" s="249">
        <v>85</v>
      </c>
      <c r="L32" s="249">
        <v>85</v>
      </c>
      <c r="M32" s="249">
        <v>85</v>
      </c>
      <c r="N32" s="234">
        <f t="shared" si="9"/>
        <v>92</v>
      </c>
      <c r="O32" s="234">
        <f t="shared" si="9"/>
        <v>87</v>
      </c>
      <c r="P32" s="234">
        <f t="shared" si="9"/>
        <v>82</v>
      </c>
      <c r="Q32" s="234">
        <f t="shared" si="9"/>
        <v>78</v>
      </c>
      <c r="R32" s="234">
        <f t="shared" si="9"/>
        <v>76</v>
      </c>
      <c r="S32" s="192"/>
      <c r="T32" s="192"/>
      <c r="U32" s="192"/>
      <c r="V32" s="192"/>
      <c r="W32" s="192"/>
      <c r="X32" s="192"/>
      <c r="Y32" s="192"/>
      <c r="Z32" s="192"/>
      <c r="AA32" s="194"/>
      <c r="AB32" s="194"/>
      <c r="AC32" s="193"/>
    </row>
    <row r="33" spans="1:36" ht="18" customHeight="1">
      <c r="A33" s="276"/>
      <c r="B33" s="1">
        <v>1</v>
      </c>
      <c r="C33" s="9" t="s">
        <v>92</v>
      </c>
      <c r="D33" s="203">
        <f>SUM(D34:D36)</f>
        <v>233</v>
      </c>
      <c r="E33" s="203">
        <f>SUM(E34:E36)</f>
        <v>220</v>
      </c>
      <c r="F33" s="203">
        <f>SUM(F34:F36)</f>
        <v>209</v>
      </c>
      <c r="G33" s="203">
        <f>SUM(G34:G36)</f>
        <v>198</v>
      </c>
      <c r="H33" s="203">
        <f>SUM(H34:H36)</f>
        <v>192</v>
      </c>
      <c r="I33" s="204">
        <f>ROUND(N33/D33,2)</f>
        <v>0.85</v>
      </c>
      <c r="J33" s="204">
        <f>ROUND(O33/E33,2)</f>
        <v>0.85</v>
      </c>
      <c r="K33" s="204">
        <f>ROUND(P33/F33,2)</f>
        <v>0.85</v>
      </c>
      <c r="L33" s="204">
        <f>ROUND(Q33/G33,2)</f>
        <v>0.85</v>
      </c>
      <c r="M33" s="204">
        <f>ROUND(R33/H33,2)</f>
        <v>0.85</v>
      </c>
      <c r="N33" s="203">
        <f>SUM(N34:N36)</f>
        <v>198</v>
      </c>
      <c r="O33" s="203">
        <f>SUM(O34:O36)</f>
        <v>187</v>
      </c>
      <c r="P33" s="203">
        <f>SUM(P34:P36)</f>
        <v>177</v>
      </c>
      <c r="Q33" s="203">
        <f>SUM(Q34:Q36)</f>
        <v>168</v>
      </c>
      <c r="R33" s="203">
        <f>SUM(R34:R36)</f>
        <v>163</v>
      </c>
      <c r="S33" s="6"/>
      <c r="T33" s="6"/>
      <c r="U33" s="6"/>
      <c r="V33" s="6"/>
      <c r="W33" s="6"/>
      <c r="X33" s="6"/>
      <c r="Y33" s="6"/>
      <c r="Z33" s="6"/>
      <c r="AA33" s="13" t="s">
        <v>220</v>
      </c>
      <c r="AB33" s="13" t="s">
        <v>220</v>
      </c>
      <c r="AC33" s="5"/>
    </row>
    <row r="34" spans="1:36" ht="18" customHeight="1">
      <c r="A34" s="276"/>
      <c r="B34" s="230">
        <v>2</v>
      </c>
      <c r="C34" s="241" t="s">
        <v>402</v>
      </c>
      <c r="D34" s="234">
        <f>정리!P229</f>
        <v>86</v>
      </c>
      <c r="E34" s="234">
        <f t="shared" si="7"/>
        <v>81</v>
      </c>
      <c r="F34" s="234">
        <f t="shared" si="7"/>
        <v>77</v>
      </c>
      <c r="G34" s="234">
        <f t="shared" si="7"/>
        <v>73</v>
      </c>
      <c r="H34" s="234">
        <f t="shared" si="7"/>
        <v>71</v>
      </c>
      <c r="I34" s="235">
        <v>85</v>
      </c>
      <c r="J34" s="235">
        <v>85</v>
      </c>
      <c r="K34" s="235">
        <v>85</v>
      </c>
      <c r="L34" s="235">
        <v>85</v>
      </c>
      <c r="M34" s="235">
        <v>85</v>
      </c>
      <c r="N34" s="234">
        <f t="shared" ref="N34:R36" si="10">ROUND(D34*I34/100,0)</f>
        <v>73</v>
      </c>
      <c r="O34" s="234">
        <f t="shared" si="10"/>
        <v>69</v>
      </c>
      <c r="P34" s="234">
        <f t="shared" si="10"/>
        <v>65</v>
      </c>
      <c r="Q34" s="234">
        <f t="shared" si="10"/>
        <v>62</v>
      </c>
      <c r="R34" s="234">
        <f t="shared" si="10"/>
        <v>60</v>
      </c>
      <c r="S34" s="192"/>
      <c r="T34" s="192"/>
      <c r="U34" s="192"/>
      <c r="V34" s="192"/>
      <c r="W34" s="192"/>
      <c r="X34" s="192"/>
      <c r="Y34" s="192"/>
      <c r="Z34" s="192"/>
      <c r="AA34" s="194"/>
      <c r="AB34" s="194"/>
      <c r="AC34" s="193"/>
      <c r="AH34" s="2" t="s">
        <v>656</v>
      </c>
      <c r="AI34" s="2" t="s">
        <v>658</v>
      </c>
    </row>
    <row r="35" spans="1:36" ht="18" customHeight="1">
      <c r="A35" s="276"/>
      <c r="B35" s="230">
        <v>2</v>
      </c>
      <c r="C35" s="241" t="s">
        <v>403</v>
      </c>
      <c r="D35" s="234">
        <f>정리!P230</f>
        <v>75</v>
      </c>
      <c r="E35" s="234">
        <f t="shared" si="7"/>
        <v>71</v>
      </c>
      <c r="F35" s="234">
        <f t="shared" si="7"/>
        <v>67</v>
      </c>
      <c r="G35" s="234">
        <f t="shared" si="7"/>
        <v>64</v>
      </c>
      <c r="H35" s="234">
        <f t="shared" si="7"/>
        <v>62</v>
      </c>
      <c r="I35" s="235">
        <v>85</v>
      </c>
      <c r="J35" s="235">
        <v>85</v>
      </c>
      <c r="K35" s="235">
        <v>85</v>
      </c>
      <c r="L35" s="235">
        <v>85</v>
      </c>
      <c r="M35" s="235">
        <v>85</v>
      </c>
      <c r="N35" s="234">
        <f t="shared" si="10"/>
        <v>64</v>
      </c>
      <c r="O35" s="234">
        <f t="shared" si="10"/>
        <v>60</v>
      </c>
      <c r="P35" s="234">
        <f t="shared" si="10"/>
        <v>57</v>
      </c>
      <c r="Q35" s="234">
        <f t="shared" si="10"/>
        <v>54</v>
      </c>
      <c r="R35" s="234">
        <f t="shared" si="10"/>
        <v>53</v>
      </c>
      <c r="S35" s="192"/>
      <c r="T35" s="192"/>
      <c r="U35" s="192"/>
      <c r="V35" s="192"/>
      <c r="W35" s="192"/>
      <c r="X35" s="192"/>
      <c r="Y35" s="192"/>
      <c r="Z35" s="192"/>
      <c r="AA35" s="194"/>
      <c r="AB35" s="194"/>
      <c r="AC35" s="193"/>
      <c r="AH35" s="2" t="s">
        <v>656</v>
      </c>
      <c r="AI35" s="2" t="s">
        <v>658</v>
      </c>
    </row>
    <row r="36" spans="1:36" ht="18" customHeight="1">
      <c r="A36" s="276"/>
      <c r="B36" s="230">
        <v>2</v>
      </c>
      <c r="C36" s="241" t="s">
        <v>404</v>
      </c>
      <c r="D36" s="234">
        <f>정리!P231</f>
        <v>72</v>
      </c>
      <c r="E36" s="234">
        <f t="shared" si="7"/>
        <v>68</v>
      </c>
      <c r="F36" s="234">
        <f>ROUND(($D36/$D$49)*F$62,0)+1</f>
        <v>65</v>
      </c>
      <c r="G36" s="234">
        <f t="shared" si="7"/>
        <v>61</v>
      </c>
      <c r="H36" s="234">
        <f t="shared" si="7"/>
        <v>59</v>
      </c>
      <c r="I36" s="235">
        <v>85</v>
      </c>
      <c r="J36" s="235">
        <v>85</v>
      </c>
      <c r="K36" s="235">
        <v>85</v>
      </c>
      <c r="L36" s="235">
        <v>85</v>
      </c>
      <c r="M36" s="235">
        <v>85</v>
      </c>
      <c r="N36" s="234">
        <f t="shared" si="10"/>
        <v>61</v>
      </c>
      <c r="O36" s="234">
        <f t="shared" si="10"/>
        <v>58</v>
      </c>
      <c r="P36" s="234">
        <f t="shared" si="10"/>
        <v>55</v>
      </c>
      <c r="Q36" s="234">
        <f t="shared" si="10"/>
        <v>52</v>
      </c>
      <c r="R36" s="234">
        <f t="shared" si="10"/>
        <v>50</v>
      </c>
      <c r="S36" s="192"/>
      <c r="T36" s="192"/>
      <c r="U36" s="192"/>
      <c r="V36" s="192"/>
      <c r="W36" s="192"/>
      <c r="X36" s="192"/>
      <c r="Y36" s="192"/>
      <c r="Z36" s="192"/>
      <c r="AA36" s="194"/>
      <c r="AB36" s="194"/>
      <c r="AC36" s="193"/>
      <c r="AD36" s="2" t="s">
        <v>568</v>
      </c>
      <c r="AE36" s="2" t="s">
        <v>603</v>
      </c>
      <c r="AI36" s="2" t="s">
        <v>658</v>
      </c>
      <c r="AJ36" s="2" t="s">
        <v>664</v>
      </c>
    </row>
    <row r="37" spans="1:36" ht="18" customHeight="1">
      <c r="A37" s="276"/>
      <c r="B37" s="1">
        <v>1</v>
      </c>
      <c r="C37" s="9" t="s">
        <v>93</v>
      </c>
      <c r="D37" s="203">
        <f>SUM(D38:D40)</f>
        <v>338</v>
      </c>
      <c r="E37" s="203">
        <f>SUM(E38:E40)</f>
        <v>319</v>
      </c>
      <c r="F37" s="203">
        <f>SUM(F38:F40)</f>
        <v>300</v>
      </c>
      <c r="G37" s="203">
        <f>SUM(G38:G40)</f>
        <v>287</v>
      </c>
      <c r="H37" s="203">
        <f>SUM(H38:H40)</f>
        <v>278</v>
      </c>
      <c r="I37" s="204">
        <f>ROUND(N37/D37,2)</f>
        <v>0.35</v>
      </c>
      <c r="J37" s="204">
        <f>ROUND(O37/E37,2)</f>
        <v>0.35</v>
      </c>
      <c r="K37" s="204">
        <f>ROUND(P37/F37,2)</f>
        <v>0.85</v>
      </c>
      <c r="L37" s="204">
        <f>ROUND(Q37/G37,2)</f>
        <v>0.85</v>
      </c>
      <c r="M37" s="204">
        <f>ROUND(R37/H37,2)</f>
        <v>0.85</v>
      </c>
      <c r="N37" s="203">
        <f>SUM(N38:N40)</f>
        <v>119</v>
      </c>
      <c r="O37" s="203">
        <f>SUM(O38:O40)</f>
        <v>112</v>
      </c>
      <c r="P37" s="203">
        <f>SUM(P38:P40)</f>
        <v>255</v>
      </c>
      <c r="Q37" s="203">
        <f>SUM(Q38:Q40)</f>
        <v>244</v>
      </c>
      <c r="R37" s="203">
        <f>SUM(R38:R40)</f>
        <v>237</v>
      </c>
      <c r="S37" s="6"/>
      <c r="T37" s="6"/>
      <c r="U37" s="6"/>
      <c r="V37" s="6"/>
      <c r="W37" s="6"/>
      <c r="X37" s="6"/>
      <c r="Y37" s="6"/>
      <c r="Z37" s="6"/>
      <c r="AA37" s="13" t="s">
        <v>220</v>
      </c>
      <c r="AB37" s="13" t="s">
        <v>220</v>
      </c>
      <c r="AC37" s="5"/>
    </row>
    <row r="38" spans="1:36" ht="18" customHeight="1">
      <c r="A38" s="276"/>
      <c r="B38" s="230">
        <v>2</v>
      </c>
      <c r="C38" s="241" t="s">
        <v>405</v>
      </c>
      <c r="D38" s="234">
        <f>정리!P233</f>
        <v>140</v>
      </c>
      <c r="E38" s="234">
        <f t="shared" si="7"/>
        <v>132</v>
      </c>
      <c r="F38" s="234">
        <f t="shared" si="7"/>
        <v>125</v>
      </c>
      <c r="G38" s="234">
        <f t="shared" si="7"/>
        <v>119</v>
      </c>
      <c r="H38" s="234">
        <f t="shared" si="7"/>
        <v>115</v>
      </c>
      <c r="I38" s="235">
        <v>85</v>
      </c>
      <c r="J38" s="235">
        <v>85</v>
      </c>
      <c r="K38" s="235">
        <v>85</v>
      </c>
      <c r="L38" s="235">
        <v>85</v>
      </c>
      <c r="M38" s="235">
        <v>85</v>
      </c>
      <c r="N38" s="234">
        <f t="shared" ref="N38:R40" si="11">ROUND(D38*I38/100,0)</f>
        <v>119</v>
      </c>
      <c r="O38" s="234">
        <f t="shared" si="11"/>
        <v>112</v>
      </c>
      <c r="P38" s="234">
        <f t="shared" si="11"/>
        <v>106</v>
      </c>
      <c r="Q38" s="234">
        <f t="shared" si="11"/>
        <v>101</v>
      </c>
      <c r="R38" s="234">
        <f t="shared" si="11"/>
        <v>98</v>
      </c>
      <c r="S38" s="192"/>
      <c r="T38" s="192"/>
      <c r="U38" s="192"/>
      <c r="V38" s="192"/>
      <c r="W38" s="192"/>
      <c r="X38" s="192"/>
      <c r="Y38" s="192"/>
      <c r="Z38" s="192"/>
      <c r="AA38" s="194"/>
      <c r="AB38" s="194"/>
      <c r="AC38" s="193"/>
    </row>
    <row r="39" spans="1:36" ht="18" customHeight="1">
      <c r="A39" s="276"/>
      <c r="B39" s="230">
        <v>2</v>
      </c>
      <c r="C39" s="241" t="s">
        <v>406</v>
      </c>
      <c r="D39" s="234">
        <f>정리!P234</f>
        <v>73</v>
      </c>
      <c r="E39" s="234">
        <f t="shared" si="7"/>
        <v>69</v>
      </c>
      <c r="F39" s="234">
        <f t="shared" si="7"/>
        <v>65</v>
      </c>
      <c r="G39" s="234">
        <f t="shared" si="7"/>
        <v>62</v>
      </c>
      <c r="H39" s="234">
        <f t="shared" si="7"/>
        <v>60</v>
      </c>
      <c r="I39" s="248">
        <v>0</v>
      </c>
      <c r="J39" s="235">
        <v>0</v>
      </c>
      <c r="K39" s="235">
        <v>85</v>
      </c>
      <c r="L39" s="235">
        <v>85</v>
      </c>
      <c r="M39" s="235">
        <v>85</v>
      </c>
      <c r="N39" s="234">
        <f t="shared" si="11"/>
        <v>0</v>
      </c>
      <c r="O39" s="234">
        <f t="shared" si="11"/>
        <v>0</v>
      </c>
      <c r="P39" s="234">
        <f t="shared" si="11"/>
        <v>55</v>
      </c>
      <c r="Q39" s="234">
        <f t="shared" si="11"/>
        <v>53</v>
      </c>
      <c r="R39" s="234">
        <f t="shared" si="11"/>
        <v>51</v>
      </c>
      <c r="S39" s="192"/>
      <c r="T39" s="192"/>
      <c r="U39" s="192"/>
      <c r="V39" s="192"/>
      <c r="W39" s="192"/>
      <c r="X39" s="192"/>
      <c r="Y39" s="192"/>
      <c r="Z39" s="192"/>
      <c r="AA39" s="194"/>
      <c r="AB39" s="194"/>
      <c r="AC39" s="193"/>
      <c r="AH39" s="2" t="s">
        <v>656</v>
      </c>
      <c r="AI39" s="2" t="s">
        <v>657</v>
      </c>
    </row>
    <row r="40" spans="1:36" ht="18" customHeight="1">
      <c r="A40" s="276"/>
      <c r="B40" s="230">
        <v>2</v>
      </c>
      <c r="C40" s="241" t="s">
        <v>326</v>
      </c>
      <c r="D40" s="234">
        <f>정리!P235</f>
        <v>125</v>
      </c>
      <c r="E40" s="234">
        <f t="shared" si="7"/>
        <v>118</v>
      </c>
      <c r="F40" s="234">
        <f>ROUND(($D40/$D$49)*F$62,0)-1</f>
        <v>110</v>
      </c>
      <c r="G40" s="234">
        <f t="shared" si="7"/>
        <v>106</v>
      </c>
      <c r="H40" s="234">
        <f t="shared" si="7"/>
        <v>103</v>
      </c>
      <c r="I40" s="248">
        <v>0</v>
      </c>
      <c r="J40" s="235">
        <v>0</v>
      </c>
      <c r="K40" s="235">
        <v>85</v>
      </c>
      <c r="L40" s="235">
        <v>85</v>
      </c>
      <c r="M40" s="235">
        <v>85</v>
      </c>
      <c r="N40" s="234">
        <f t="shared" si="11"/>
        <v>0</v>
      </c>
      <c r="O40" s="234">
        <f t="shared" si="11"/>
        <v>0</v>
      </c>
      <c r="P40" s="234">
        <f t="shared" si="11"/>
        <v>94</v>
      </c>
      <c r="Q40" s="234">
        <f t="shared" si="11"/>
        <v>90</v>
      </c>
      <c r="R40" s="234">
        <f t="shared" si="11"/>
        <v>88</v>
      </c>
      <c r="S40" s="192"/>
      <c r="T40" s="192"/>
      <c r="U40" s="192"/>
      <c r="V40" s="192"/>
      <c r="W40" s="192"/>
      <c r="X40" s="192"/>
      <c r="Y40" s="192"/>
      <c r="Z40" s="192"/>
      <c r="AA40" s="194"/>
      <c r="AB40" s="194"/>
      <c r="AC40" s="193"/>
      <c r="AH40" s="2" t="s">
        <v>656</v>
      </c>
      <c r="AI40" s="2" t="s">
        <v>657</v>
      </c>
    </row>
    <row r="41" spans="1:36" ht="18" customHeight="1">
      <c r="A41" s="276"/>
      <c r="B41" s="1">
        <v>1</v>
      </c>
      <c r="C41" s="9" t="s">
        <v>94</v>
      </c>
      <c r="D41" s="203">
        <f>SUM(D42:D43)</f>
        <v>130</v>
      </c>
      <c r="E41" s="203">
        <f>SUM(E42:E43)</f>
        <v>122</v>
      </c>
      <c r="F41" s="203">
        <f>SUM(F42:F43)</f>
        <v>114</v>
      </c>
      <c r="G41" s="203">
        <f>SUM(G42:G43)</f>
        <v>110</v>
      </c>
      <c r="H41" s="203">
        <f>SUM(H42:H43)</f>
        <v>107</v>
      </c>
      <c r="I41" s="204">
        <f>ROUND(N41/D41,2)</f>
        <v>0.85</v>
      </c>
      <c r="J41" s="204">
        <f>ROUND(O41/E41,2)</f>
        <v>0.85</v>
      </c>
      <c r="K41" s="204">
        <f>ROUND(P41/F41,2)</f>
        <v>0.85</v>
      </c>
      <c r="L41" s="204">
        <f>ROUND(Q41/G41,2)</f>
        <v>0.85</v>
      </c>
      <c r="M41" s="204">
        <f>ROUND(R41/H41,2)</f>
        <v>0.85</v>
      </c>
      <c r="N41" s="203">
        <f>SUM(N42:N43)</f>
        <v>110</v>
      </c>
      <c r="O41" s="203">
        <f>SUM(O42:O43)</f>
        <v>104</v>
      </c>
      <c r="P41" s="203">
        <f>SUM(P42:P43)</f>
        <v>97</v>
      </c>
      <c r="Q41" s="203">
        <f>SUM(Q42:Q43)</f>
        <v>94</v>
      </c>
      <c r="R41" s="203">
        <f>SUM(R42:R43)</f>
        <v>91</v>
      </c>
      <c r="S41" s="6"/>
      <c r="T41" s="6"/>
      <c r="U41" s="6"/>
      <c r="V41" s="6"/>
      <c r="W41" s="6"/>
      <c r="X41" s="6"/>
      <c r="Y41" s="6"/>
      <c r="Z41" s="6"/>
      <c r="AA41" s="13" t="s">
        <v>220</v>
      </c>
      <c r="AB41" s="13" t="s">
        <v>220</v>
      </c>
      <c r="AC41" s="5"/>
    </row>
    <row r="42" spans="1:36" ht="18" customHeight="1">
      <c r="A42" s="276"/>
      <c r="B42" s="230">
        <v>2</v>
      </c>
      <c r="C42" s="241" t="s">
        <v>407</v>
      </c>
      <c r="D42" s="234">
        <f>정리!P237</f>
        <v>64</v>
      </c>
      <c r="E42" s="234">
        <f t="shared" si="7"/>
        <v>60</v>
      </c>
      <c r="F42" s="234">
        <f>ROUND(($D42/$D$49)*F$62,0)-1</f>
        <v>56</v>
      </c>
      <c r="G42" s="234">
        <f t="shared" si="7"/>
        <v>54</v>
      </c>
      <c r="H42" s="234">
        <f t="shared" si="7"/>
        <v>53</v>
      </c>
      <c r="I42" s="235">
        <v>85</v>
      </c>
      <c r="J42" s="235">
        <v>85</v>
      </c>
      <c r="K42" s="235">
        <v>85</v>
      </c>
      <c r="L42" s="235">
        <v>85</v>
      </c>
      <c r="M42" s="235">
        <v>85</v>
      </c>
      <c r="N42" s="234">
        <f t="shared" ref="N42:R43" si="12">ROUND(D42*I42/100,0)</f>
        <v>54</v>
      </c>
      <c r="O42" s="234">
        <f t="shared" si="12"/>
        <v>51</v>
      </c>
      <c r="P42" s="234">
        <f t="shared" si="12"/>
        <v>48</v>
      </c>
      <c r="Q42" s="234">
        <f t="shared" si="12"/>
        <v>46</v>
      </c>
      <c r="R42" s="234">
        <f t="shared" si="12"/>
        <v>45</v>
      </c>
      <c r="S42" s="192"/>
      <c r="T42" s="192"/>
      <c r="U42" s="192"/>
      <c r="V42" s="192"/>
      <c r="W42" s="192"/>
      <c r="X42" s="192"/>
      <c r="Y42" s="192"/>
      <c r="Z42" s="192"/>
      <c r="AA42" s="194"/>
      <c r="AB42" s="194"/>
      <c r="AC42" s="193"/>
    </row>
    <row r="43" spans="1:36" ht="18" customHeight="1">
      <c r="A43" s="276"/>
      <c r="B43" s="230">
        <v>2</v>
      </c>
      <c r="C43" s="241" t="s">
        <v>408</v>
      </c>
      <c r="D43" s="234">
        <f>정리!P238</f>
        <v>66</v>
      </c>
      <c r="E43" s="234">
        <f t="shared" si="7"/>
        <v>62</v>
      </c>
      <c r="F43" s="234">
        <f>ROUND(($D43/$D$49)*F$62,0)-1</f>
        <v>58</v>
      </c>
      <c r="G43" s="234">
        <f t="shared" si="7"/>
        <v>56</v>
      </c>
      <c r="H43" s="234">
        <f t="shared" si="7"/>
        <v>54</v>
      </c>
      <c r="I43" s="235">
        <v>85</v>
      </c>
      <c r="J43" s="235">
        <v>85</v>
      </c>
      <c r="K43" s="235">
        <v>85</v>
      </c>
      <c r="L43" s="235">
        <v>85</v>
      </c>
      <c r="M43" s="235">
        <v>85</v>
      </c>
      <c r="N43" s="234">
        <f t="shared" si="12"/>
        <v>56</v>
      </c>
      <c r="O43" s="234">
        <f t="shared" si="12"/>
        <v>53</v>
      </c>
      <c r="P43" s="234">
        <f t="shared" si="12"/>
        <v>49</v>
      </c>
      <c r="Q43" s="234">
        <f t="shared" si="12"/>
        <v>48</v>
      </c>
      <c r="R43" s="234">
        <f t="shared" si="12"/>
        <v>46</v>
      </c>
      <c r="S43" s="192"/>
      <c r="T43" s="192"/>
      <c r="U43" s="192"/>
      <c r="V43" s="192"/>
      <c r="W43" s="192"/>
      <c r="X43" s="192"/>
      <c r="Y43" s="192"/>
      <c r="Z43" s="192"/>
      <c r="AA43" s="194"/>
      <c r="AB43" s="194"/>
      <c r="AC43" s="193"/>
    </row>
    <row r="44" spans="1:36" ht="18" customHeight="1">
      <c r="A44" s="276"/>
      <c r="B44" s="1">
        <v>1</v>
      </c>
      <c r="C44" s="9" t="s">
        <v>95</v>
      </c>
      <c r="D44" s="203">
        <f>정리!P239</f>
        <v>121</v>
      </c>
      <c r="E44" s="203">
        <f t="shared" si="7"/>
        <v>114</v>
      </c>
      <c r="F44" s="203">
        <f t="shared" si="7"/>
        <v>108</v>
      </c>
      <c r="G44" s="203">
        <f t="shared" si="7"/>
        <v>103</v>
      </c>
      <c r="H44" s="203">
        <f t="shared" si="7"/>
        <v>100</v>
      </c>
      <c r="I44" s="239">
        <v>0</v>
      </c>
      <c r="J44" s="240">
        <v>85</v>
      </c>
      <c r="K44" s="240">
        <v>85</v>
      </c>
      <c r="L44" s="240">
        <v>85</v>
      </c>
      <c r="M44" s="240">
        <v>85</v>
      </c>
      <c r="N44" s="203">
        <f t="shared" ref="N44:R48" si="13">ROUND(D44*I44/100,0)</f>
        <v>0</v>
      </c>
      <c r="O44" s="203">
        <f t="shared" si="13"/>
        <v>97</v>
      </c>
      <c r="P44" s="203">
        <f t="shared" si="13"/>
        <v>92</v>
      </c>
      <c r="Q44" s="203">
        <f t="shared" si="13"/>
        <v>88</v>
      </c>
      <c r="R44" s="203">
        <f t="shared" si="13"/>
        <v>85</v>
      </c>
      <c r="S44" s="6"/>
      <c r="T44" s="6"/>
      <c r="U44" s="6"/>
      <c r="V44" s="6"/>
      <c r="W44" s="6"/>
      <c r="X44" s="6"/>
      <c r="Y44" s="6"/>
      <c r="Z44" s="6"/>
      <c r="AA44" s="13" t="s">
        <v>220</v>
      </c>
      <c r="AB44" s="13" t="s">
        <v>220</v>
      </c>
      <c r="AC44" s="5"/>
      <c r="AH44" s="2" t="s">
        <v>656</v>
      </c>
      <c r="AI44" s="2" t="s">
        <v>665</v>
      </c>
    </row>
    <row r="45" spans="1:36" ht="18" customHeight="1">
      <c r="A45" s="276"/>
      <c r="B45" s="1">
        <v>1</v>
      </c>
      <c r="C45" s="9" t="s">
        <v>96</v>
      </c>
      <c r="D45" s="203">
        <f>SUM(D46:D48)</f>
        <v>235</v>
      </c>
      <c r="E45" s="203">
        <f>SUM(E46:E48)</f>
        <v>224</v>
      </c>
      <c r="F45" s="203">
        <f>SUM(F46:F48)</f>
        <v>207</v>
      </c>
      <c r="G45" s="203">
        <f>SUM(G46:G48)</f>
        <v>202</v>
      </c>
      <c r="H45" s="203">
        <f>SUM(H46:H48)</f>
        <v>193</v>
      </c>
      <c r="I45" s="204">
        <f>ROUND(N45/D45,2)</f>
        <v>0.85</v>
      </c>
      <c r="J45" s="204">
        <f>ROUND(O45/E45,2)</f>
        <v>0.85</v>
      </c>
      <c r="K45" s="204">
        <f>ROUND(P45/F45,2)</f>
        <v>0.85</v>
      </c>
      <c r="L45" s="204">
        <f>ROUND(Q45/G45,2)</f>
        <v>0.85</v>
      </c>
      <c r="M45" s="204">
        <f>ROUND(R45/H45,2)</f>
        <v>0.85</v>
      </c>
      <c r="N45" s="203">
        <f>SUM(N46:N48)</f>
        <v>200</v>
      </c>
      <c r="O45" s="203">
        <f>SUM(O46:O48)</f>
        <v>190</v>
      </c>
      <c r="P45" s="203">
        <f>SUM(P46:P48)</f>
        <v>176</v>
      </c>
      <c r="Q45" s="203">
        <f>SUM(Q46:Q48)</f>
        <v>171</v>
      </c>
      <c r="R45" s="203">
        <f>SUM(R46:R48)</f>
        <v>165</v>
      </c>
      <c r="S45" s="6"/>
      <c r="T45" s="6"/>
      <c r="U45" s="6"/>
      <c r="V45" s="6"/>
      <c r="W45" s="6"/>
      <c r="X45" s="6"/>
      <c r="Y45" s="6"/>
      <c r="Z45" s="6"/>
      <c r="AA45" s="13" t="s">
        <v>220</v>
      </c>
      <c r="AB45" s="13" t="s">
        <v>220</v>
      </c>
      <c r="AC45" s="5"/>
    </row>
    <row r="46" spans="1:36" ht="18" customHeight="1">
      <c r="A46" s="276"/>
      <c r="B46" s="230">
        <v>2</v>
      </c>
      <c r="C46" s="241" t="s">
        <v>398</v>
      </c>
      <c r="D46" s="234">
        <f>정리!P241</f>
        <v>92</v>
      </c>
      <c r="E46" s="234">
        <f>ROUND(($D46/$D$49)*E$62,0)</f>
        <v>87</v>
      </c>
      <c r="F46" s="234">
        <f>ROUND(($D46/$D$49)*F$62,0)-1</f>
        <v>81</v>
      </c>
      <c r="G46" s="234">
        <f>ROUND(($D46/$D$49)*G$62,0)</f>
        <v>78</v>
      </c>
      <c r="H46" s="234">
        <f>ROUND(($D46/$D$49)*H$62,0)</f>
        <v>76</v>
      </c>
      <c r="I46" s="235">
        <v>85</v>
      </c>
      <c r="J46" s="235">
        <v>85</v>
      </c>
      <c r="K46" s="235">
        <v>85</v>
      </c>
      <c r="L46" s="235">
        <v>85</v>
      </c>
      <c r="M46" s="235">
        <v>85</v>
      </c>
      <c r="N46" s="234">
        <f t="shared" si="13"/>
        <v>78</v>
      </c>
      <c r="O46" s="234">
        <f t="shared" si="13"/>
        <v>74</v>
      </c>
      <c r="P46" s="234">
        <f t="shared" si="13"/>
        <v>69</v>
      </c>
      <c r="Q46" s="234">
        <f t="shared" si="13"/>
        <v>66</v>
      </c>
      <c r="R46" s="234">
        <f t="shared" si="13"/>
        <v>65</v>
      </c>
      <c r="S46" s="192"/>
      <c r="T46" s="192"/>
      <c r="U46" s="192"/>
      <c r="V46" s="192"/>
      <c r="W46" s="192"/>
      <c r="X46" s="192"/>
      <c r="Y46" s="192"/>
      <c r="Z46" s="192"/>
      <c r="AA46" s="194"/>
      <c r="AB46" s="194"/>
      <c r="AC46" s="193"/>
    </row>
    <row r="47" spans="1:36" ht="18" customHeight="1">
      <c r="A47" s="276"/>
      <c r="B47" s="230">
        <v>2</v>
      </c>
      <c r="C47" s="241" t="s">
        <v>362</v>
      </c>
      <c r="D47" s="234">
        <f>정리!P242</f>
        <v>76</v>
      </c>
      <c r="E47" s="234">
        <f>ROUND(($D47/$D$49)*E$62,0)+1</f>
        <v>73</v>
      </c>
      <c r="F47" s="234">
        <f>ROUND(($D47/$D$49)*F$62,0)-1</f>
        <v>67</v>
      </c>
      <c r="G47" s="234">
        <f>ROUND(($D47/$D$49)*G$62,0)+1</f>
        <v>66</v>
      </c>
      <c r="H47" s="234">
        <f>ROUND(($D47/$D$49)*H$62,0)</f>
        <v>63</v>
      </c>
      <c r="I47" s="235">
        <v>85</v>
      </c>
      <c r="J47" s="235">
        <v>85</v>
      </c>
      <c r="K47" s="235">
        <v>85</v>
      </c>
      <c r="L47" s="235">
        <v>85</v>
      </c>
      <c r="M47" s="235">
        <v>85</v>
      </c>
      <c r="N47" s="234">
        <f t="shared" si="13"/>
        <v>65</v>
      </c>
      <c r="O47" s="234">
        <f t="shared" si="13"/>
        <v>62</v>
      </c>
      <c r="P47" s="234">
        <f t="shared" si="13"/>
        <v>57</v>
      </c>
      <c r="Q47" s="234">
        <f t="shared" si="13"/>
        <v>56</v>
      </c>
      <c r="R47" s="234">
        <f t="shared" si="13"/>
        <v>54</v>
      </c>
      <c r="S47" s="192"/>
      <c r="T47" s="192"/>
      <c r="U47" s="192"/>
      <c r="V47" s="192"/>
      <c r="W47" s="192"/>
      <c r="X47" s="192"/>
      <c r="Y47" s="192"/>
      <c r="Z47" s="192"/>
      <c r="AA47" s="194"/>
      <c r="AB47" s="194"/>
      <c r="AC47" s="193"/>
    </row>
    <row r="48" spans="1:36" ht="18" customHeight="1">
      <c r="A48" s="276"/>
      <c r="B48" s="230">
        <v>2</v>
      </c>
      <c r="C48" s="241" t="s">
        <v>399</v>
      </c>
      <c r="D48" s="234">
        <f>정리!P243</f>
        <v>67</v>
      </c>
      <c r="E48" s="234">
        <f>ROUND(($D48/$D$49)*E$62,0)+1</f>
        <v>64</v>
      </c>
      <c r="F48" s="234">
        <f>ROUND(($D48/$D$49)*F$62,0)-1</f>
        <v>59</v>
      </c>
      <c r="G48" s="234">
        <f>ROUND(($D48/$D$49)*G$62,0)+1</f>
        <v>58</v>
      </c>
      <c r="H48" s="234">
        <f>ROUND(($D48/$D$49)*H$62,0)-1</f>
        <v>54</v>
      </c>
      <c r="I48" s="235">
        <v>85</v>
      </c>
      <c r="J48" s="235">
        <v>85</v>
      </c>
      <c r="K48" s="235">
        <v>85</v>
      </c>
      <c r="L48" s="235">
        <v>85</v>
      </c>
      <c r="M48" s="235">
        <v>85</v>
      </c>
      <c r="N48" s="234">
        <f t="shared" si="13"/>
        <v>57</v>
      </c>
      <c r="O48" s="234">
        <f t="shared" si="13"/>
        <v>54</v>
      </c>
      <c r="P48" s="234">
        <f t="shared" si="13"/>
        <v>50</v>
      </c>
      <c r="Q48" s="234">
        <f t="shared" si="13"/>
        <v>49</v>
      </c>
      <c r="R48" s="234">
        <f t="shared" si="13"/>
        <v>46</v>
      </c>
      <c r="S48" s="192"/>
      <c r="T48" s="192"/>
      <c r="U48" s="192"/>
      <c r="V48" s="192"/>
      <c r="W48" s="192"/>
      <c r="X48" s="192"/>
      <c r="Y48" s="192"/>
      <c r="Z48" s="192"/>
      <c r="AA48" s="194"/>
      <c r="AB48" s="194"/>
      <c r="AC48" s="193"/>
    </row>
    <row r="49" spans="1:29" ht="18" customHeight="1">
      <c r="A49" s="276"/>
      <c r="B49" s="1">
        <v>1</v>
      </c>
      <c r="C49" s="1" t="s">
        <v>2</v>
      </c>
      <c r="D49" s="220">
        <f>SUM(D4,D9,D12,D15,D19,D20,D23,D26,D29,D33,D37,D41,D44,D45)</f>
        <v>3527</v>
      </c>
      <c r="E49" s="220">
        <f>SUM(E4,E9,E12,E15,E19,E20,E23,E26,E29,E33,E37,E41,E44,E45)</f>
        <v>3334</v>
      </c>
      <c r="F49" s="220">
        <f>SUM(F4,F9,F12,F15,F19,F20,F23,F26,F29,F33,F37,F41,F44,F45)</f>
        <v>3141</v>
      </c>
      <c r="G49" s="220">
        <f>SUM(G4,G9,G12,G15,G19,G20,G23,G26,G29,G33,G37,G41,G44,G45)</f>
        <v>2997</v>
      </c>
      <c r="H49" s="220">
        <f>SUM(H4,H9,H12,H15,H19,H20,H23,H26,H29,H33,H37,H41,H44,H45)</f>
        <v>2901</v>
      </c>
      <c r="I49" s="206">
        <f>ROUND((N49/D49)*100,1)</f>
        <v>71.400000000000006</v>
      </c>
      <c r="J49" s="206">
        <f>ROUND((O49/E49)*100,1)</f>
        <v>74.3</v>
      </c>
      <c r="K49" s="206">
        <f>ROUND((P49/F49)*100,1)</f>
        <v>82.3</v>
      </c>
      <c r="L49" s="206">
        <f>ROUND((Q49/G49)*100,1)</f>
        <v>82.2</v>
      </c>
      <c r="M49" s="206">
        <f>ROUND((R49/H49)*100,1)</f>
        <v>82.5</v>
      </c>
      <c r="N49" s="207">
        <f>SUMIF($B$4:$B$48,1,N$4:N$48)</f>
        <v>2518</v>
      </c>
      <c r="O49" s="207">
        <f>SUMIF($B$4:$B$48,1,O$4:O$48)</f>
        <v>2478</v>
      </c>
      <c r="P49" s="207">
        <f>SUMIF($B$4:$B$48,1,P$4:P$48)</f>
        <v>2586</v>
      </c>
      <c r="Q49" s="207">
        <f>SUMIF($B$4:$B$48,1,Q$4:Q$48)</f>
        <v>2465</v>
      </c>
      <c r="R49" s="207">
        <f>SUMIF($B$4:$B$48,1,R$4:R$48)</f>
        <v>2392</v>
      </c>
      <c r="S49" s="40" t="e">
        <f>AVERAGE(S4:S45)</f>
        <v>#DIV/0!</v>
      </c>
      <c r="T49" s="40" t="e">
        <f>AVERAGE(T4:T45)</f>
        <v>#DIV/0!</v>
      </c>
      <c r="U49" s="40" t="e">
        <f>AVERAGE(U4:U45)</f>
        <v>#DIV/0!</v>
      </c>
      <c r="V49" s="40" t="e">
        <f>AVERAGE(V4:V45)</f>
        <v>#DIV/0!</v>
      </c>
      <c r="W49" s="40">
        <f>SUM(W4:W45)</f>
        <v>0</v>
      </c>
      <c r="X49" s="40">
        <f>SUM(X4:X45)</f>
        <v>0</v>
      </c>
      <c r="Y49" s="40">
        <f>SUM(Y4:Y45)</f>
        <v>0</v>
      </c>
      <c r="Z49" s="40">
        <f>SUM(Z4:Z45)</f>
        <v>0</v>
      </c>
      <c r="AA49" s="5"/>
      <c r="AB49" s="5"/>
      <c r="AC49" s="5"/>
    </row>
    <row r="50" spans="1:29" ht="18" customHeight="1">
      <c r="B50" s="51"/>
      <c r="E50" s="213" t="b">
        <f>E49=E60</f>
        <v>1</v>
      </c>
      <c r="F50" s="213" t="b">
        <f>F49=F60</f>
        <v>1</v>
      </c>
      <c r="G50" s="213" t="b">
        <f>G49=G60</f>
        <v>1</v>
      </c>
      <c r="H50" s="213" t="b">
        <f>H49=H60</f>
        <v>1</v>
      </c>
      <c r="I50" s="214">
        <v>77.900000000000006</v>
      </c>
      <c r="N50" s="214">
        <f>N49/D49</f>
        <v>0.71392117947263967</v>
      </c>
      <c r="O50" s="215">
        <f>O49/E49</f>
        <v>0.74325134973005402</v>
      </c>
      <c r="P50" s="215">
        <f>P49/F49</f>
        <v>0.82330468003820434</v>
      </c>
      <c r="Q50" s="215">
        <f>Q49/G49</f>
        <v>0.82248915582248916</v>
      </c>
      <c r="R50" s="215">
        <f>R49/H49</f>
        <v>0.82454326094450192</v>
      </c>
    </row>
    <row r="51" spans="1:29" ht="18" customHeight="1">
      <c r="B51" s="51"/>
      <c r="N51" s="216">
        <f>D49*I49/100</f>
        <v>2518.2780000000002</v>
      </c>
      <c r="O51" s="216">
        <f>E49*J49/100</f>
        <v>2477.1619999999998</v>
      </c>
      <c r="P51" s="216">
        <f>F49*K49/100</f>
        <v>2585.0429999999997</v>
      </c>
      <c r="Q51" s="216">
        <f>G49*L49/100</f>
        <v>2463.5340000000001</v>
      </c>
      <c r="R51" s="216">
        <f>H49*M49/100</f>
        <v>2393.3249999999998</v>
      </c>
    </row>
    <row r="52" spans="1:29" ht="18" customHeight="1">
      <c r="B52" s="51"/>
    </row>
    <row r="53" spans="1:29" ht="18" customHeight="1">
      <c r="B53" s="51"/>
    </row>
    <row r="54" spans="1:29" ht="18" customHeight="1">
      <c r="B54" s="51"/>
    </row>
    <row r="55" spans="1:29" ht="18" customHeight="1">
      <c r="B55" s="51"/>
    </row>
    <row r="56" spans="1:29" ht="18" customHeight="1">
      <c r="B56" s="51"/>
    </row>
    <row r="57" spans="1:29" ht="18" customHeight="1">
      <c r="B57" s="51"/>
    </row>
    <row r="58" spans="1:29" ht="18" customHeight="1">
      <c r="B58" s="51"/>
    </row>
    <row r="59" spans="1:29" ht="18" customHeight="1">
      <c r="B59" s="51"/>
      <c r="E59" s="213" t="s">
        <v>210</v>
      </c>
      <c r="F59" s="213" t="s">
        <v>211</v>
      </c>
      <c r="G59" s="213" t="s">
        <v>212</v>
      </c>
      <c r="H59" s="213" t="s">
        <v>213</v>
      </c>
    </row>
    <row r="60" spans="1:29" ht="18" customHeight="1">
      <c r="B60" s="51"/>
      <c r="C60" s="14" t="s">
        <v>50</v>
      </c>
      <c r="D60" s="214"/>
      <c r="E60" s="217">
        <f>E62+E69</f>
        <v>3334</v>
      </c>
      <c r="F60" s="217">
        <f>F62+F69</f>
        <v>3141</v>
      </c>
      <c r="G60" s="217">
        <f>G62+G69</f>
        <v>2997</v>
      </c>
      <c r="H60" s="217">
        <f>H62+H69</f>
        <v>2901</v>
      </c>
      <c r="J60" s="218"/>
      <c r="K60" s="218"/>
      <c r="L60" s="218"/>
      <c r="M60" s="218"/>
      <c r="N60" s="218"/>
    </row>
    <row r="61" spans="1:29" ht="18" customHeight="1">
      <c r="B61" s="51"/>
    </row>
    <row r="62" spans="1:29" ht="12" customHeight="1">
      <c r="B62" s="51"/>
      <c r="C62" s="14" t="s">
        <v>200</v>
      </c>
      <c r="D62" s="214"/>
      <c r="E62" s="213">
        <f>'[2]계획인구(최종)'!E94</f>
        <v>3334</v>
      </c>
      <c r="F62" s="213">
        <f>'[2]계획인구(최종)'!F94</f>
        <v>3141</v>
      </c>
      <c r="G62" s="213">
        <f>'[2]계획인구(최종)'!G94</f>
        <v>2997</v>
      </c>
      <c r="H62" s="213">
        <f>'[2]계획인구(최종)'!H94</f>
        <v>2901</v>
      </c>
    </row>
    <row r="63" spans="1:29" ht="12" customHeight="1">
      <c r="B63" s="51"/>
      <c r="C63" s="14"/>
      <c r="D63" s="214"/>
    </row>
    <row r="64" spans="1:29" ht="12" customHeight="1">
      <c r="B64" s="51"/>
      <c r="C64" s="14" t="s">
        <v>201</v>
      </c>
      <c r="D64" s="219"/>
      <c r="E64" s="203" t="s">
        <v>210</v>
      </c>
      <c r="F64" s="203" t="s">
        <v>211</v>
      </c>
      <c r="G64" s="203" t="s">
        <v>212</v>
      </c>
      <c r="H64" s="203" t="s">
        <v>213</v>
      </c>
      <c r="I64" s="296" t="s">
        <v>214</v>
      </c>
      <c r="J64" s="296"/>
      <c r="K64" s="296"/>
    </row>
    <row r="65" spans="2:11" ht="13.5" customHeight="1">
      <c r="B65" s="51"/>
      <c r="D65" s="220" t="s">
        <v>206</v>
      </c>
      <c r="E65" s="221"/>
      <c r="F65" s="221"/>
      <c r="G65" s="221"/>
      <c r="H65" s="221"/>
      <c r="I65" s="222"/>
      <c r="J65" s="222"/>
      <c r="K65" s="222"/>
    </row>
    <row r="66" spans="2:11" ht="13.5" customHeight="1">
      <c r="B66" s="51"/>
      <c r="C66" s="14"/>
      <c r="D66" s="220" t="s">
        <v>207</v>
      </c>
      <c r="E66" s="221"/>
      <c r="F66" s="221"/>
      <c r="G66" s="221"/>
      <c r="H66" s="221"/>
      <c r="I66" s="222"/>
      <c r="J66" s="222"/>
      <c r="K66" s="222"/>
    </row>
    <row r="67" spans="2:11" ht="13.5" customHeight="1">
      <c r="B67" s="51"/>
      <c r="C67" s="14"/>
      <c r="D67" s="220" t="s">
        <v>208</v>
      </c>
      <c r="E67" s="221"/>
      <c r="F67" s="221"/>
      <c r="G67" s="221"/>
      <c r="H67" s="221"/>
      <c r="I67" s="222"/>
      <c r="J67" s="222"/>
      <c r="K67" s="222"/>
    </row>
    <row r="68" spans="2:11" ht="13.5" customHeight="1">
      <c r="B68" s="51"/>
      <c r="D68" s="220" t="s">
        <v>209</v>
      </c>
      <c r="E68" s="221"/>
      <c r="F68" s="221"/>
      <c r="G68" s="221"/>
      <c r="H68" s="221"/>
      <c r="I68" s="222"/>
      <c r="J68" s="222"/>
      <c r="K68" s="222"/>
    </row>
    <row r="69" spans="2:11">
      <c r="B69" s="51"/>
      <c r="D69" s="220" t="s">
        <v>0</v>
      </c>
      <c r="E69" s="220">
        <f>SUM(E65:E68)</f>
        <v>0</v>
      </c>
      <c r="F69" s="220">
        <f>SUM(F65:F68)</f>
        <v>0</v>
      </c>
      <c r="G69" s="220">
        <f>SUM(G65:G68)</f>
        <v>0</v>
      </c>
      <c r="H69" s="220">
        <f>SUM(H65:H68)</f>
        <v>0</v>
      </c>
      <c r="I69" s="296"/>
      <c r="J69" s="296"/>
      <c r="K69" s="296"/>
    </row>
    <row r="70" spans="2:11">
      <c r="B70" s="51"/>
    </row>
    <row r="71" spans="2:11">
      <c r="B71" s="51"/>
    </row>
    <row r="72" spans="2:11">
      <c r="B72" s="51"/>
    </row>
    <row r="73" spans="2:11">
      <c r="B73" s="51"/>
    </row>
    <row r="74" spans="2:11">
      <c r="B74" s="51"/>
    </row>
    <row r="75" spans="2:11">
      <c r="B75" s="51"/>
    </row>
    <row r="76" spans="2:11">
      <c r="B76" s="51"/>
    </row>
    <row r="77" spans="2:11">
      <c r="B77" s="51"/>
    </row>
    <row r="78" spans="2:11">
      <c r="B78" s="51"/>
    </row>
    <row r="79" spans="2:11">
      <c r="B79" s="51"/>
    </row>
    <row r="80" spans="2:11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  <row r="92" spans="2:2">
      <c r="B92" s="51"/>
    </row>
    <row r="93" spans="2:2">
      <c r="B93" s="51"/>
    </row>
    <row r="94" spans="2:2">
      <c r="B94" s="51"/>
    </row>
    <row r="95" spans="2:2">
      <c r="B95" s="51"/>
    </row>
  </sheetData>
  <autoFilter ref="A2:AC51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</autoFilter>
  <mergeCells count="14">
    <mergeCell ref="AB2:AB3"/>
    <mergeCell ref="AC2:AC3"/>
    <mergeCell ref="A1:H1"/>
    <mergeCell ref="A2:A3"/>
    <mergeCell ref="C2:C3"/>
    <mergeCell ref="D2:H2"/>
    <mergeCell ref="I2:M2"/>
    <mergeCell ref="N2:R2"/>
    <mergeCell ref="AA2:AA3"/>
    <mergeCell ref="A4:A49"/>
    <mergeCell ref="I64:K64"/>
    <mergeCell ref="I69:K69"/>
    <mergeCell ref="S2:V2"/>
    <mergeCell ref="W2:Z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26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J93"/>
  <sheetViews>
    <sheetView view="pageBreakPreview" topLeftCell="A46" zoomScaleSheetLayoutView="100" workbookViewId="0">
      <selection activeCell="E60" sqref="E60:H60"/>
    </sheetView>
  </sheetViews>
  <sheetFormatPr defaultRowHeight="12" outlineLevelCol="1"/>
  <cols>
    <col min="1" max="1" width="7.21875" style="2" customWidth="1"/>
    <col min="2" max="2" width="2.6640625" style="2" customWidth="1" outlineLevel="1"/>
    <col min="3" max="3" width="6.33203125" style="2" customWidth="1"/>
    <col min="4" max="8" width="6.6640625" style="213" customWidth="1"/>
    <col min="9" max="13" width="5.5546875" style="214" customWidth="1"/>
    <col min="14" max="18" width="6.6640625" style="214" customWidth="1"/>
    <col min="19" max="22" width="5.5546875" style="2" hidden="1" customWidth="1"/>
    <col min="23" max="26" width="6.6640625" style="2" hidden="1" customWidth="1"/>
    <col min="27" max="28" width="11.109375" style="2" hidden="1" customWidth="1"/>
    <col min="29" max="29" width="11.44140625" style="2" hidden="1" customWidth="1"/>
    <col min="30" max="32" width="8.88671875" style="2" customWidth="1"/>
    <col min="33" max="34" width="8.88671875" style="2"/>
    <col min="35" max="35" width="16.44140625" style="2" customWidth="1"/>
    <col min="36" max="16384" width="8.88671875" style="2"/>
  </cols>
  <sheetData>
    <row r="1" spans="1:36" ht="23.25" customHeight="1">
      <c r="A1" s="292" t="s">
        <v>101</v>
      </c>
      <c r="B1" s="292"/>
      <c r="C1" s="292"/>
      <c r="D1" s="292"/>
      <c r="E1" s="292"/>
      <c r="F1" s="292"/>
      <c r="G1" s="292"/>
      <c r="H1" s="29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36" ht="18.75" customHeight="1">
      <c r="A2" s="276" t="s">
        <v>5</v>
      </c>
      <c r="B2" s="1">
        <v>1</v>
      </c>
      <c r="C2" s="276" t="s">
        <v>6</v>
      </c>
      <c r="D2" s="277" t="s">
        <v>7</v>
      </c>
      <c r="E2" s="277"/>
      <c r="F2" s="277"/>
      <c r="G2" s="277"/>
      <c r="H2" s="277"/>
      <c r="I2" s="276" t="s">
        <v>8</v>
      </c>
      <c r="J2" s="276"/>
      <c r="K2" s="276"/>
      <c r="L2" s="276"/>
      <c r="M2" s="276"/>
      <c r="N2" s="280" t="s">
        <v>1</v>
      </c>
      <c r="O2" s="281"/>
      <c r="P2" s="281"/>
      <c r="Q2" s="281"/>
      <c r="R2" s="282"/>
      <c r="S2" s="276" t="s">
        <v>13</v>
      </c>
      <c r="T2" s="276"/>
      <c r="U2" s="276"/>
      <c r="V2" s="276"/>
      <c r="W2" s="276" t="s">
        <v>14</v>
      </c>
      <c r="X2" s="276"/>
      <c r="Y2" s="276"/>
      <c r="Z2" s="276"/>
      <c r="AA2" s="293" t="s">
        <v>241</v>
      </c>
      <c r="AB2" s="293" t="s">
        <v>15</v>
      </c>
      <c r="AC2" s="276" t="s">
        <v>9</v>
      </c>
    </row>
    <row r="3" spans="1:36" ht="18.75" customHeight="1">
      <c r="A3" s="276"/>
      <c r="B3" s="1">
        <v>1</v>
      </c>
      <c r="C3" s="276"/>
      <c r="D3" s="4" t="s">
        <v>3</v>
      </c>
      <c r="E3" s="4" t="s">
        <v>4</v>
      </c>
      <c r="F3" s="4" t="s">
        <v>32</v>
      </c>
      <c r="G3" s="4" t="s">
        <v>33</v>
      </c>
      <c r="H3" s="4" t="s">
        <v>34</v>
      </c>
      <c r="I3" s="4" t="s">
        <v>3</v>
      </c>
      <c r="J3" s="4" t="s">
        <v>4</v>
      </c>
      <c r="K3" s="4" t="s">
        <v>32</v>
      </c>
      <c r="L3" s="4" t="s">
        <v>33</v>
      </c>
      <c r="M3" s="4" t="s">
        <v>34</v>
      </c>
      <c r="N3" s="4" t="s">
        <v>3</v>
      </c>
      <c r="O3" s="4" t="s">
        <v>4</v>
      </c>
      <c r="P3" s="4" t="s">
        <v>32</v>
      </c>
      <c r="Q3" s="4" t="s">
        <v>33</v>
      </c>
      <c r="R3" s="4" t="s">
        <v>34</v>
      </c>
      <c r="S3" s="4" t="s">
        <v>4</v>
      </c>
      <c r="T3" s="4" t="s">
        <v>32</v>
      </c>
      <c r="U3" s="4" t="s">
        <v>33</v>
      </c>
      <c r="V3" s="4" t="s">
        <v>34</v>
      </c>
      <c r="W3" s="4" t="s">
        <v>4</v>
      </c>
      <c r="X3" s="4" t="s">
        <v>32</v>
      </c>
      <c r="Y3" s="4" t="s">
        <v>33</v>
      </c>
      <c r="Z3" s="4" t="s">
        <v>34</v>
      </c>
      <c r="AA3" s="276"/>
      <c r="AB3" s="276"/>
      <c r="AC3" s="276"/>
    </row>
    <row r="4" spans="1:36" ht="18" customHeight="1">
      <c r="A4" s="276" t="s">
        <v>103</v>
      </c>
      <c r="B4" s="1">
        <v>1</v>
      </c>
      <c r="C4" s="8" t="s">
        <v>104</v>
      </c>
      <c r="D4" s="203">
        <f>SUM(D5:D6)</f>
        <v>335</v>
      </c>
      <c r="E4" s="203">
        <f>SUM(E5:E6)</f>
        <v>324</v>
      </c>
      <c r="F4" s="203">
        <f>SUM(F5:F6)</f>
        <v>304</v>
      </c>
      <c r="G4" s="203">
        <f>SUM(G5:G6)</f>
        <v>291</v>
      </c>
      <c r="H4" s="203">
        <f>SUM(H5:H6)</f>
        <v>281</v>
      </c>
      <c r="I4" s="204">
        <f>ROUND(N4/D4,2)</f>
        <v>0.85</v>
      </c>
      <c r="J4" s="204">
        <f>ROUND(O4/E4,2)</f>
        <v>0.85</v>
      </c>
      <c r="K4" s="204">
        <f>ROUND(P4/F4,2)</f>
        <v>0.85</v>
      </c>
      <c r="L4" s="204">
        <f>ROUND(Q4/G4,2)</f>
        <v>0.85</v>
      </c>
      <c r="M4" s="204">
        <f>ROUND(R4/H4,2)</f>
        <v>0.85</v>
      </c>
      <c r="N4" s="205">
        <f>SUM(N5:N6)</f>
        <v>284</v>
      </c>
      <c r="O4" s="205">
        <f>SUM(O5:O6)</f>
        <v>276</v>
      </c>
      <c r="P4" s="205">
        <f>SUM(P5:P6)</f>
        <v>259</v>
      </c>
      <c r="Q4" s="205">
        <f>SUM(Q5:Q6)</f>
        <v>247</v>
      </c>
      <c r="R4" s="205">
        <f>SUM(R5:R6)</f>
        <v>239</v>
      </c>
      <c r="S4" s="13"/>
      <c r="T4" s="13"/>
      <c r="U4" s="13"/>
      <c r="V4" s="13"/>
      <c r="W4" s="13"/>
      <c r="X4" s="13"/>
      <c r="Y4" s="13"/>
      <c r="Z4" s="13"/>
      <c r="AA4" s="13" t="s">
        <v>220</v>
      </c>
      <c r="AB4" s="13" t="s">
        <v>220</v>
      </c>
      <c r="AC4" s="5"/>
    </row>
    <row r="5" spans="1:36" ht="18" customHeight="1">
      <c r="A5" s="276"/>
      <c r="B5" s="230">
        <v>2</v>
      </c>
      <c r="C5" s="233" t="s">
        <v>409</v>
      </c>
      <c r="D5" s="234">
        <f>정리!P246</f>
        <v>238</v>
      </c>
      <c r="E5" s="234">
        <f>ROUND(($D5/$D$49)*E$60,0)</f>
        <v>230</v>
      </c>
      <c r="F5" s="234">
        <f t="shared" ref="F5:H23" si="0">ROUND(($D5/$D$49)*F$60,0)</f>
        <v>216</v>
      </c>
      <c r="G5" s="234">
        <f t="shared" si="0"/>
        <v>207</v>
      </c>
      <c r="H5" s="234">
        <f t="shared" si="0"/>
        <v>200</v>
      </c>
      <c r="I5" s="235">
        <v>85</v>
      </c>
      <c r="J5" s="235">
        <v>85</v>
      </c>
      <c r="K5" s="235">
        <v>85</v>
      </c>
      <c r="L5" s="235">
        <v>85</v>
      </c>
      <c r="M5" s="235">
        <v>85</v>
      </c>
      <c r="N5" s="234">
        <f>ROUNDDOWN(D5*I5/100,0)</f>
        <v>202</v>
      </c>
      <c r="O5" s="234">
        <f t="shared" ref="O5:R6" si="1">ROUND(E5*J5/100,0)</f>
        <v>196</v>
      </c>
      <c r="P5" s="234">
        <f t="shared" si="1"/>
        <v>184</v>
      </c>
      <c r="Q5" s="234">
        <f t="shared" si="1"/>
        <v>176</v>
      </c>
      <c r="R5" s="234">
        <f t="shared" si="1"/>
        <v>170</v>
      </c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3"/>
    </row>
    <row r="6" spans="1:36" ht="18" customHeight="1">
      <c r="A6" s="276"/>
      <c r="B6" s="230">
        <v>2</v>
      </c>
      <c r="C6" s="233" t="s">
        <v>410</v>
      </c>
      <c r="D6" s="234">
        <f>정리!P247</f>
        <v>97</v>
      </c>
      <c r="E6" s="234">
        <f>ROUND(($D6/$D$49)*E$60,0)</f>
        <v>94</v>
      </c>
      <c r="F6" s="234">
        <f t="shared" si="0"/>
        <v>88</v>
      </c>
      <c r="G6" s="234">
        <f t="shared" si="0"/>
        <v>84</v>
      </c>
      <c r="H6" s="234">
        <f t="shared" si="0"/>
        <v>81</v>
      </c>
      <c r="I6" s="235">
        <v>85</v>
      </c>
      <c r="J6" s="235">
        <v>85</v>
      </c>
      <c r="K6" s="235">
        <v>85</v>
      </c>
      <c r="L6" s="235">
        <v>85</v>
      </c>
      <c r="M6" s="235">
        <v>85</v>
      </c>
      <c r="N6" s="234">
        <f>ROUNDDOWN(D6*I6/100,0)</f>
        <v>82</v>
      </c>
      <c r="O6" s="234">
        <f t="shared" si="1"/>
        <v>80</v>
      </c>
      <c r="P6" s="234">
        <f t="shared" si="1"/>
        <v>75</v>
      </c>
      <c r="Q6" s="234">
        <f t="shared" si="1"/>
        <v>71</v>
      </c>
      <c r="R6" s="234">
        <f t="shared" si="1"/>
        <v>69</v>
      </c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3"/>
    </row>
    <row r="7" spans="1:36" ht="18" customHeight="1">
      <c r="A7" s="276"/>
      <c r="B7" s="1">
        <v>1</v>
      </c>
      <c r="C7" s="8" t="s">
        <v>105</v>
      </c>
      <c r="D7" s="203">
        <f>SUM(D8:D10)</f>
        <v>216</v>
      </c>
      <c r="E7" s="203">
        <f>SUM(E8:E10)</f>
        <v>208</v>
      </c>
      <c r="F7" s="203">
        <f>SUM(F8:F10)</f>
        <v>196</v>
      </c>
      <c r="G7" s="203">
        <f>SUM(G8:G10)</f>
        <v>188</v>
      </c>
      <c r="H7" s="203">
        <f>SUM(H8:H10)</f>
        <v>181</v>
      </c>
      <c r="I7" s="204">
        <f>ROUND(N7/D7,2)</f>
        <v>0</v>
      </c>
      <c r="J7" s="204">
        <f>ROUND(O7/E7,2)</f>
        <v>0.85</v>
      </c>
      <c r="K7" s="204">
        <f>ROUND(P7/F7,2)</f>
        <v>0.85</v>
      </c>
      <c r="L7" s="204">
        <f>ROUND(Q7/G7,2)</f>
        <v>0.85</v>
      </c>
      <c r="M7" s="204">
        <f>ROUND(R7/H7,2)</f>
        <v>0.85</v>
      </c>
      <c r="N7" s="205">
        <f>SUM(N8:N10)</f>
        <v>0</v>
      </c>
      <c r="O7" s="205">
        <f>SUM(O8:O10)</f>
        <v>176</v>
      </c>
      <c r="P7" s="205">
        <f>SUM(P8:P10)</f>
        <v>167</v>
      </c>
      <c r="Q7" s="205">
        <f>SUM(Q8:Q10)</f>
        <v>160</v>
      </c>
      <c r="R7" s="205">
        <f>SUM(R8:R10)</f>
        <v>154</v>
      </c>
      <c r="S7" s="13"/>
      <c r="T7" s="13"/>
      <c r="U7" s="13"/>
      <c r="V7" s="13"/>
      <c r="W7" s="13"/>
      <c r="X7" s="13"/>
      <c r="Y7" s="13"/>
      <c r="Z7" s="13"/>
      <c r="AA7" s="13" t="s">
        <v>220</v>
      </c>
      <c r="AB7" s="13" t="s">
        <v>220</v>
      </c>
      <c r="AC7" s="5"/>
    </row>
    <row r="8" spans="1:36" ht="18" customHeight="1">
      <c r="A8" s="276"/>
      <c r="B8" s="230">
        <v>2</v>
      </c>
      <c r="C8" s="233" t="s">
        <v>411</v>
      </c>
      <c r="D8" s="234">
        <f>정리!P249</f>
        <v>54</v>
      </c>
      <c r="E8" s="234">
        <f>ROUND(($D8/$D$49)*E$60,0)</f>
        <v>52</v>
      </c>
      <c r="F8" s="234">
        <f t="shared" si="0"/>
        <v>49</v>
      </c>
      <c r="G8" s="234">
        <f t="shared" si="0"/>
        <v>47</v>
      </c>
      <c r="H8" s="234">
        <f t="shared" si="0"/>
        <v>45</v>
      </c>
      <c r="I8" s="235">
        <v>0</v>
      </c>
      <c r="J8" s="235">
        <v>85</v>
      </c>
      <c r="K8" s="235">
        <v>85</v>
      </c>
      <c r="L8" s="235">
        <v>85</v>
      </c>
      <c r="M8" s="235">
        <v>85</v>
      </c>
      <c r="N8" s="234">
        <f t="shared" ref="N8:R10" si="2">ROUND(D8*I8/100,0)</f>
        <v>0</v>
      </c>
      <c r="O8" s="234">
        <f t="shared" si="2"/>
        <v>44</v>
      </c>
      <c r="P8" s="234">
        <f t="shared" si="2"/>
        <v>42</v>
      </c>
      <c r="Q8" s="234">
        <f t="shared" si="2"/>
        <v>40</v>
      </c>
      <c r="R8" s="234">
        <f t="shared" si="2"/>
        <v>38</v>
      </c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3"/>
      <c r="AD8" s="2" t="s">
        <v>567</v>
      </c>
      <c r="AE8" s="2" t="s">
        <v>617</v>
      </c>
      <c r="AI8" s="2" t="s">
        <v>665</v>
      </c>
      <c r="AJ8" s="2" t="s">
        <v>661</v>
      </c>
    </row>
    <row r="9" spans="1:36" ht="18" customHeight="1">
      <c r="A9" s="276"/>
      <c r="B9" s="230">
        <v>2</v>
      </c>
      <c r="C9" s="233" t="s">
        <v>412</v>
      </c>
      <c r="D9" s="234">
        <f>정리!P250</f>
        <v>75</v>
      </c>
      <c r="E9" s="234">
        <f>ROUND(($D9/$D$49)*E$60,0)</f>
        <v>72</v>
      </c>
      <c r="F9" s="234">
        <f t="shared" si="0"/>
        <v>68</v>
      </c>
      <c r="G9" s="234">
        <f t="shared" si="0"/>
        <v>65</v>
      </c>
      <c r="H9" s="234">
        <f t="shared" si="0"/>
        <v>63</v>
      </c>
      <c r="I9" s="235">
        <v>0</v>
      </c>
      <c r="J9" s="235">
        <v>85</v>
      </c>
      <c r="K9" s="235">
        <v>85</v>
      </c>
      <c r="L9" s="235">
        <v>85</v>
      </c>
      <c r="M9" s="235">
        <v>85</v>
      </c>
      <c r="N9" s="234">
        <f t="shared" si="2"/>
        <v>0</v>
      </c>
      <c r="O9" s="234">
        <f t="shared" si="2"/>
        <v>61</v>
      </c>
      <c r="P9" s="234">
        <f t="shared" si="2"/>
        <v>58</v>
      </c>
      <c r="Q9" s="234">
        <f t="shared" si="2"/>
        <v>55</v>
      </c>
      <c r="R9" s="234">
        <f t="shared" si="2"/>
        <v>54</v>
      </c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3"/>
      <c r="AH9" s="2" t="s">
        <v>656</v>
      </c>
      <c r="AI9" s="2" t="s">
        <v>665</v>
      </c>
    </row>
    <row r="10" spans="1:36" ht="18" customHeight="1">
      <c r="A10" s="276"/>
      <c r="B10" s="230">
        <v>2</v>
      </c>
      <c r="C10" s="233" t="s">
        <v>413</v>
      </c>
      <c r="D10" s="234">
        <f>정리!P251</f>
        <v>87</v>
      </c>
      <c r="E10" s="234">
        <f>ROUND(($D10/$D$49)*E$60,0)</f>
        <v>84</v>
      </c>
      <c r="F10" s="234">
        <f t="shared" si="0"/>
        <v>79</v>
      </c>
      <c r="G10" s="234">
        <f t="shared" si="0"/>
        <v>76</v>
      </c>
      <c r="H10" s="234">
        <f t="shared" si="0"/>
        <v>73</v>
      </c>
      <c r="I10" s="235">
        <v>0</v>
      </c>
      <c r="J10" s="235">
        <v>85</v>
      </c>
      <c r="K10" s="235">
        <v>85</v>
      </c>
      <c r="L10" s="235">
        <v>85</v>
      </c>
      <c r="M10" s="235">
        <v>85</v>
      </c>
      <c r="N10" s="234">
        <f t="shared" si="2"/>
        <v>0</v>
      </c>
      <c r="O10" s="234">
        <f t="shared" si="2"/>
        <v>71</v>
      </c>
      <c r="P10" s="234">
        <f t="shared" si="2"/>
        <v>67</v>
      </c>
      <c r="Q10" s="234">
        <f t="shared" si="2"/>
        <v>65</v>
      </c>
      <c r="R10" s="234">
        <f t="shared" si="2"/>
        <v>62</v>
      </c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3"/>
      <c r="AH10" s="2" t="s">
        <v>656</v>
      </c>
      <c r="AI10" s="2" t="s">
        <v>665</v>
      </c>
    </row>
    <row r="11" spans="1:36" ht="18" customHeight="1">
      <c r="A11" s="276"/>
      <c r="B11" s="1">
        <v>1</v>
      </c>
      <c r="C11" s="8" t="s">
        <v>106</v>
      </c>
      <c r="D11" s="203">
        <f>SUM(D12:D13)</f>
        <v>147</v>
      </c>
      <c r="E11" s="203">
        <f>SUM(E12:E13)</f>
        <v>142</v>
      </c>
      <c r="F11" s="203">
        <f>SUM(F12:F13)</f>
        <v>134</v>
      </c>
      <c r="G11" s="203">
        <f>SUM(G12:G13)</f>
        <v>127</v>
      </c>
      <c r="H11" s="203">
        <f>SUM(H12:H13)</f>
        <v>124</v>
      </c>
      <c r="I11" s="204">
        <f>ROUND(N11/D11,2)</f>
        <v>0.33</v>
      </c>
      <c r="J11" s="204">
        <f>ROUND(O11/E11,2)</f>
        <v>0.85</v>
      </c>
      <c r="K11" s="204">
        <f>ROUND(P11/F11,2)</f>
        <v>0.85</v>
      </c>
      <c r="L11" s="204">
        <f>ROUND(Q11/G11,2)</f>
        <v>0.85</v>
      </c>
      <c r="M11" s="204">
        <f>ROUND(R11/H11,2)</f>
        <v>0.85</v>
      </c>
      <c r="N11" s="205">
        <f>SUM(N12:N13)</f>
        <v>49</v>
      </c>
      <c r="O11" s="205">
        <f>SUM(O12:O13)</f>
        <v>121</v>
      </c>
      <c r="P11" s="205">
        <f>SUM(P12:P13)</f>
        <v>114</v>
      </c>
      <c r="Q11" s="205">
        <f>SUM(Q12:Q13)</f>
        <v>108</v>
      </c>
      <c r="R11" s="205">
        <f>SUM(R12:R13)</f>
        <v>106</v>
      </c>
      <c r="S11" s="13"/>
      <c r="T11" s="13"/>
      <c r="U11" s="13"/>
      <c r="V11" s="13"/>
      <c r="W11" s="13"/>
      <c r="X11" s="13"/>
      <c r="Y11" s="13"/>
      <c r="Z11" s="13"/>
      <c r="AA11" s="13" t="s">
        <v>220</v>
      </c>
      <c r="AB11" s="13" t="s">
        <v>220</v>
      </c>
      <c r="AC11" s="5"/>
    </row>
    <row r="12" spans="1:36" ht="18" customHeight="1">
      <c r="A12" s="276"/>
      <c r="B12" s="230">
        <v>2</v>
      </c>
      <c r="C12" s="233" t="s">
        <v>414</v>
      </c>
      <c r="D12" s="234">
        <f>정리!P253</f>
        <v>89</v>
      </c>
      <c r="E12" s="234">
        <f>ROUND(($D12/$D$49)*E$60,0)</f>
        <v>86</v>
      </c>
      <c r="F12" s="234">
        <f t="shared" si="0"/>
        <v>81</v>
      </c>
      <c r="G12" s="234">
        <f t="shared" si="0"/>
        <v>77</v>
      </c>
      <c r="H12" s="234">
        <f t="shared" si="0"/>
        <v>75</v>
      </c>
      <c r="I12" s="235">
        <v>0</v>
      </c>
      <c r="J12" s="235">
        <v>85</v>
      </c>
      <c r="K12" s="235">
        <v>85</v>
      </c>
      <c r="L12" s="235">
        <v>85</v>
      </c>
      <c r="M12" s="235">
        <v>85</v>
      </c>
      <c r="N12" s="234">
        <f>ROUNDDOWN(D12*I12/100,0)</f>
        <v>0</v>
      </c>
      <c r="O12" s="234">
        <f t="shared" ref="O12:R13" si="3">ROUND(E12*J12/100,0)</f>
        <v>73</v>
      </c>
      <c r="P12" s="234">
        <f t="shared" si="3"/>
        <v>69</v>
      </c>
      <c r="Q12" s="234">
        <f t="shared" si="3"/>
        <v>65</v>
      </c>
      <c r="R12" s="234">
        <f t="shared" si="3"/>
        <v>64</v>
      </c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3"/>
      <c r="AH12" s="2" t="s">
        <v>656</v>
      </c>
      <c r="AI12" s="2" t="s">
        <v>665</v>
      </c>
    </row>
    <row r="13" spans="1:36" ht="18" customHeight="1">
      <c r="A13" s="276"/>
      <c r="B13" s="230">
        <v>2</v>
      </c>
      <c r="C13" s="233" t="s">
        <v>415</v>
      </c>
      <c r="D13" s="234">
        <f>정리!P254</f>
        <v>58</v>
      </c>
      <c r="E13" s="234">
        <f>ROUND(($D13/$D$49)*E$60,0)</f>
        <v>56</v>
      </c>
      <c r="F13" s="234">
        <f t="shared" si="0"/>
        <v>53</v>
      </c>
      <c r="G13" s="234">
        <f t="shared" si="0"/>
        <v>50</v>
      </c>
      <c r="H13" s="234">
        <f t="shared" si="0"/>
        <v>49</v>
      </c>
      <c r="I13" s="235">
        <v>85</v>
      </c>
      <c r="J13" s="235">
        <v>85</v>
      </c>
      <c r="K13" s="235">
        <v>85</v>
      </c>
      <c r="L13" s="235">
        <v>85</v>
      </c>
      <c r="M13" s="235">
        <v>85</v>
      </c>
      <c r="N13" s="234">
        <f>ROUNDDOWN(D13*I13/100,0)</f>
        <v>49</v>
      </c>
      <c r="O13" s="234">
        <f t="shared" si="3"/>
        <v>48</v>
      </c>
      <c r="P13" s="234">
        <f t="shared" si="3"/>
        <v>45</v>
      </c>
      <c r="Q13" s="234">
        <f t="shared" si="3"/>
        <v>43</v>
      </c>
      <c r="R13" s="234">
        <f t="shared" si="3"/>
        <v>42</v>
      </c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3"/>
    </row>
    <row r="14" spans="1:36" ht="18" customHeight="1">
      <c r="A14" s="276"/>
      <c r="B14" s="1">
        <v>1</v>
      </c>
      <c r="C14" s="8" t="s">
        <v>107</v>
      </c>
      <c r="D14" s="203">
        <f>SUM(D15:D17)</f>
        <v>284</v>
      </c>
      <c r="E14" s="203">
        <f>SUM(E15:E17)</f>
        <v>274</v>
      </c>
      <c r="F14" s="203">
        <f>SUM(F15:F17)</f>
        <v>259</v>
      </c>
      <c r="G14" s="203">
        <f>SUM(G15:G17)</f>
        <v>246</v>
      </c>
      <c r="H14" s="203">
        <f>SUM(H15:H17)</f>
        <v>238</v>
      </c>
      <c r="I14" s="204">
        <f>ROUND(N14/D14,2)</f>
        <v>0</v>
      </c>
      <c r="J14" s="204">
        <f>ROUND(O14/E14,2)</f>
        <v>0.85</v>
      </c>
      <c r="K14" s="204">
        <f>ROUND(P14/F14,2)</f>
        <v>0.85</v>
      </c>
      <c r="L14" s="204">
        <f>ROUND(Q14/G14,2)</f>
        <v>0.85</v>
      </c>
      <c r="M14" s="204">
        <f>ROUND(R14/H14,2)</f>
        <v>0.85</v>
      </c>
      <c r="N14" s="205">
        <f>SUM(N15:N17)</f>
        <v>0</v>
      </c>
      <c r="O14" s="205">
        <f>SUM(O15:O17)</f>
        <v>233</v>
      </c>
      <c r="P14" s="205">
        <f>SUM(P15:P17)</f>
        <v>220</v>
      </c>
      <c r="Q14" s="205">
        <f>SUM(Q15:Q17)</f>
        <v>210</v>
      </c>
      <c r="R14" s="205">
        <f>SUM(R15:R17)</f>
        <v>202</v>
      </c>
      <c r="S14" s="13"/>
      <c r="T14" s="13"/>
      <c r="U14" s="13"/>
      <c r="V14" s="13"/>
      <c r="W14" s="13"/>
      <c r="X14" s="13"/>
      <c r="Y14" s="13"/>
      <c r="Z14" s="13"/>
      <c r="AA14" s="13" t="s">
        <v>220</v>
      </c>
      <c r="AB14" s="13" t="s">
        <v>220</v>
      </c>
      <c r="AC14" s="5"/>
    </row>
    <row r="15" spans="1:36" ht="18" customHeight="1">
      <c r="A15" s="276"/>
      <c r="B15" s="230">
        <v>2</v>
      </c>
      <c r="C15" s="233" t="s">
        <v>416</v>
      </c>
      <c r="D15" s="234">
        <f>정리!P256</f>
        <v>110</v>
      </c>
      <c r="E15" s="234">
        <f>ROUND(($D15/$D$49)*E$60,0)</f>
        <v>106</v>
      </c>
      <c r="F15" s="234">
        <f t="shared" si="0"/>
        <v>100</v>
      </c>
      <c r="G15" s="234">
        <f t="shared" si="0"/>
        <v>95</v>
      </c>
      <c r="H15" s="234">
        <f t="shared" si="0"/>
        <v>92</v>
      </c>
      <c r="I15" s="235">
        <v>0</v>
      </c>
      <c r="J15" s="235">
        <v>85</v>
      </c>
      <c r="K15" s="235">
        <v>85</v>
      </c>
      <c r="L15" s="235">
        <v>85</v>
      </c>
      <c r="M15" s="235">
        <v>85</v>
      </c>
      <c r="N15" s="234">
        <f t="shared" ref="N15:R17" si="4">ROUND(D15*I15/100,0)</f>
        <v>0</v>
      </c>
      <c r="O15" s="234">
        <f t="shared" si="4"/>
        <v>90</v>
      </c>
      <c r="P15" s="234">
        <f t="shared" si="4"/>
        <v>85</v>
      </c>
      <c r="Q15" s="234">
        <f t="shared" si="4"/>
        <v>81</v>
      </c>
      <c r="R15" s="234">
        <f t="shared" si="4"/>
        <v>78</v>
      </c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3"/>
      <c r="AD15" s="2" t="s">
        <v>567</v>
      </c>
      <c r="AE15" s="2" t="s">
        <v>608</v>
      </c>
      <c r="AI15" s="2" t="s">
        <v>665</v>
      </c>
      <c r="AJ15" s="2" t="s">
        <v>661</v>
      </c>
    </row>
    <row r="16" spans="1:36" ht="18" customHeight="1">
      <c r="A16" s="276"/>
      <c r="B16" s="230">
        <v>2</v>
      </c>
      <c r="C16" s="233" t="s">
        <v>417</v>
      </c>
      <c r="D16" s="234">
        <f>정리!P257</f>
        <v>81</v>
      </c>
      <c r="E16" s="234">
        <f>ROUND(($D16/$D$49)*E$60,0)</f>
        <v>78</v>
      </c>
      <c r="F16" s="234">
        <f t="shared" si="0"/>
        <v>74</v>
      </c>
      <c r="G16" s="234">
        <f t="shared" si="0"/>
        <v>70</v>
      </c>
      <c r="H16" s="234">
        <f t="shared" si="0"/>
        <v>68</v>
      </c>
      <c r="I16" s="235">
        <v>0</v>
      </c>
      <c r="J16" s="235">
        <v>85</v>
      </c>
      <c r="K16" s="235">
        <v>85</v>
      </c>
      <c r="L16" s="235">
        <v>85</v>
      </c>
      <c r="M16" s="235">
        <v>85</v>
      </c>
      <c r="N16" s="234">
        <f t="shared" si="4"/>
        <v>0</v>
      </c>
      <c r="O16" s="234">
        <f t="shared" si="4"/>
        <v>66</v>
      </c>
      <c r="P16" s="234">
        <f t="shared" si="4"/>
        <v>63</v>
      </c>
      <c r="Q16" s="234">
        <f t="shared" si="4"/>
        <v>60</v>
      </c>
      <c r="R16" s="234">
        <f t="shared" si="4"/>
        <v>58</v>
      </c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3"/>
      <c r="AD16" s="2" t="s">
        <v>567</v>
      </c>
      <c r="AE16" s="2" t="s">
        <v>609</v>
      </c>
      <c r="AI16" s="2" t="s">
        <v>665</v>
      </c>
      <c r="AJ16" s="2" t="s">
        <v>666</v>
      </c>
    </row>
    <row r="17" spans="1:36" ht="18" customHeight="1">
      <c r="A17" s="276"/>
      <c r="B17" s="230">
        <v>2</v>
      </c>
      <c r="C17" s="233" t="s">
        <v>418</v>
      </c>
      <c r="D17" s="234">
        <f>정리!P258</f>
        <v>93</v>
      </c>
      <c r="E17" s="234">
        <f>ROUND(($D17/$D$49)*E$60,0)</f>
        <v>90</v>
      </c>
      <c r="F17" s="234">
        <f t="shared" si="0"/>
        <v>85</v>
      </c>
      <c r="G17" s="234">
        <f t="shared" si="0"/>
        <v>81</v>
      </c>
      <c r="H17" s="234">
        <f t="shared" si="0"/>
        <v>78</v>
      </c>
      <c r="I17" s="235">
        <v>0</v>
      </c>
      <c r="J17" s="235">
        <v>85</v>
      </c>
      <c r="K17" s="235">
        <v>85</v>
      </c>
      <c r="L17" s="235">
        <v>85</v>
      </c>
      <c r="M17" s="235">
        <v>85</v>
      </c>
      <c r="N17" s="234">
        <f t="shared" si="4"/>
        <v>0</v>
      </c>
      <c r="O17" s="234">
        <f t="shared" si="4"/>
        <v>77</v>
      </c>
      <c r="P17" s="234">
        <f t="shared" si="4"/>
        <v>72</v>
      </c>
      <c r="Q17" s="234">
        <f t="shared" si="4"/>
        <v>69</v>
      </c>
      <c r="R17" s="234">
        <f t="shared" si="4"/>
        <v>66</v>
      </c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3"/>
      <c r="AD17" s="2" t="s">
        <v>567</v>
      </c>
      <c r="AE17" s="2" t="s">
        <v>607</v>
      </c>
      <c r="AI17" s="2" t="s">
        <v>665</v>
      </c>
      <c r="AJ17" s="2" t="s">
        <v>661</v>
      </c>
    </row>
    <row r="18" spans="1:36" ht="18" customHeight="1">
      <c r="A18" s="276"/>
      <c r="B18" s="1">
        <v>1</v>
      </c>
      <c r="C18" s="8" t="s">
        <v>108</v>
      </c>
      <c r="D18" s="203">
        <f>정리!P259</f>
        <v>140</v>
      </c>
      <c r="E18" s="203">
        <f>ROUND(($D18/$D$49)*E$60,0)</f>
        <v>135</v>
      </c>
      <c r="F18" s="203">
        <f t="shared" si="0"/>
        <v>127</v>
      </c>
      <c r="G18" s="203">
        <f t="shared" si="0"/>
        <v>121</v>
      </c>
      <c r="H18" s="203">
        <f t="shared" si="0"/>
        <v>118</v>
      </c>
      <c r="I18" s="242">
        <v>85</v>
      </c>
      <c r="J18" s="242">
        <v>85</v>
      </c>
      <c r="K18" s="242">
        <v>85</v>
      </c>
      <c r="L18" s="242">
        <v>85</v>
      </c>
      <c r="M18" s="242">
        <v>85</v>
      </c>
      <c r="N18" s="205">
        <f>ROUND(D18*I18/100,0)</f>
        <v>119</v>
      </c>
      <c r="O18" s="203">
        <f t="shared" ref="O18:R19" si="5">ROUND(E18*J18/100,0)</f>
        <v>115</v>
      </c>
      <c r="P18" s="203">
        <f t="shared" si="5"/>
        <v>108</v>
      </c>
      <c r="Q18" s="203">
        <f t="shared" si="5"/>
        <v>103</v>
      </c>
      <c r="R18" s="203">
        <f t="shared" si="5"/>
        <v>100</v>
      </c>
      <c r="S18" s="13"/>
      <c r="T18" s="13"/>
      <c r="U18" s="13"/>
      <c r="V18" s="13"/>
      <c r="W18" s="13"/>
      <c r="X18" s="13"/>
      <c r="Y18" s="13"/>
      <c r="Z18" s="13"/>
      <c r="AA18" s="13" t="s">
        <v>220</v>
      </c>
      <c r="AB18" s="13" t="s">
        <v>220</v>
      </c>
      <c r="AC18" s="5"/>
    </row>
    <row r="19" spans="1:36" ht="18" customHeight="1">
      <c r="A19" s="276"/>
      <c r="B19" s="1">
        <v>1</v>
      </c>
      <c r="C19" s="8" t="s">
        <v>109</v>
      </c>
      <c r="D19" s="203">
        <f>정리!P260</f>
        <v>105</v>
      </c>
      <c r="E19" s="203">
        <f>ROUND(($D19/$D$49)*E$60,0)</f>
        <v>101</v>
      </c>
      <c r="F19" s="203">
        <f t="shared" si="0"/>
        <v>95</v>
      </c>
      <c r="G19" s="203">
        <f t="shared" si="0"/>
        <v>91</v>
      </c>
      <c r="H19" s="203">
        <f t="shared" si="0"/>
        <v>88</v>
      </c>
      <c r="I19" s="242">
        <v>85</v>
      </c>
      <c r="J19" s="242">
        <v>85</v>
      </c>
      <c r="K19" s="242">
        <v>85</v>
      </c>
      <c r="L19" s="242">
        <v>85</v>
      </c>
      <c r="M19" s="242">
        <v>85</v>
      </c>
      <c r="N19" s="205">
        <f>ROUND(D19*I19/100,0)</f>
        <v>89</v>
      </c>
      <c r="O19" s="203">
        <f t="shared" si="5"/>
        <v>86</v>
      </c>
      <c r="P19" s="203">
        <f t="shared" si="5"/>
        <v>81</v>
      </c>
      <c r="Q19" s="203">
        <f t="shared" si="5"/>
        <v>77</v>
      </c>
      <c r="R19" s="203">
        <f t="shared" si="5"/>
        <v>75</v>
      </c>
      <c r="S19" s="13"/>
      <c r="T19" s="13"/>
      <c r="U19" s="13"/>
      <c r="V19" s="13"/>
      <c r="W19" s="13"/>
      <c r="X19" s="13"/>
      <c r="Y19" s="13"/>
      <c r="Z19" s="13"/>
      <c r="AA19" s="13" t="s">
        <v>220</v>
      </c>
      <c r="AB19" s="13" t="s">
        <v>220</v>
      </c>
      <c r="AC19" s="5"/>
    </row>
    <row r="20" spans="1:36" ht="18" customHeight="1">
      <c r="A20" s="276"/>
      <c r="B20" s="1">
        <v>1</v>
      </c>
      <c r="C20" s="8" t="s">
        <v>110</v>
      </c>
      <c r="D20" s="203">
        <f>SUM(D21:D22)</f>
        <v>212</v>
      </c>
      <c r="E20" s="203">
        <f>SUM(E21:E22)</f>
        <v>204</v>
      </c>
      <c r="F20" s="203">
        <f>SUM(F21:F22)</f>
        <v>192</v>
      </c>
      <c r="G20" s="203">
        <f>SUM(G21:G22)</f>
        <v>184</v>
      </c>
      <c r="H20" s="203">
        <f>SUM(H21:H22)</f>
        <v>178</v>
      </c>
      <c r="I20" s="204">
        <f>ROUND(N20/D20,2)</f>
        <v>0.85</v>
      </c>
      <c r="J20" s="204">
        <f>ROUND(O20/E20,2)</f>
        <v>0.85</v>
      </c>
      <c r="K20" s="204">
        <f>ROUND(P20/F20,2)</f>
        <v>0.85</v>
      </c>
      <c r="L20" s="204">
        <f>ROUND(Q20/G20,2)</f>
        <v>0.85</v>
      </c>
      <c r="M20" s="204">
        <f>ROUND(R20/H20,2)</f>
        <v>0.85</v>
      </c>
      <c r="N20" s="205">
        <f>SUM(N21:N22)</f>
        <v>180</v>
      </c>
      <c r="O20" s="205">
        <f>SUM(O21:O22)</f>
        <v>174</v>
      </c>
      <c r="P20" s="205">
        <f>SUM(P21:P22)</f>
        <v>164</v>
      </c>
      <c r="Q20" s="205">
        <f>SUM(Q21:Q22)</f>
        <v>156</v>
      </c>
      <c r="R20" s="205">
        <f>SUM(R21:R22)</f>
        <v>152</v>
      </c>
      <c r="S20" s="13"/>
      <c r="T20" s="13"/>
      <c r="U20" s="13"/>
      <c r="V20" s="13"/>
      <c r="W20" s="13"/>
      <c r="X20" s="13"/>
      <c r="Y20" s="13"/>
      <c r="Z20" s="13"/>
      <c r="AA20" s="13" t="s">
        <v>220</v>
      </c>
      <c r="AB20" s="13" t="s">
        <v>220</v>
      </c>
      <c r="AC20" s="5"/>
    </row>
    <row r="21" spans="1:36" ht="18" customHeight="1">
      <c r="A21" s="276"/>
      <c r="B21" s="230">
        <v>2</v>
      </c>
      <c r="C21" s="233" t="s">
        <v>419</v>
      </c>
      <c r="D21" s="234">
        <f>정리!P262</f>
        <v>106</v>
      </c>
      <c r="E21" s="234">
        <f>ROUND(($D21/$D$49)*E$60,0)</f>
        <v>102</v>
      </c>
      <c r="F21" s="234">
        <f t="shared" si="0"/>
        <v>96</v>
      </c>
      <c r="G21" s="234">
        <f t="shared" si="0"/>
        <v>92</v>
      </c>
      <c r="H21" s="234">
        <f t="shared" si="0"/>
        <v>89</v>
      </c>
      <c r="I21" s="235">
        <v>85</v>
      </c>
      <c r="J21" s="235">
        <v>85</v>
      </c>
      <c r="K21" s="235">
        <v>85</v>
      </c>
      <c r="L21" s="235">
        <v>85</v>
      </c>
      <c r="M21" s="235">
        <v>85</v>
      </c>
      <c r="N21" s="234">
        <f>ROUNDDOWN(D21*I21/100,0)</f>
        <v>90</v>
      </c>
      <c r="O21" s="234">
        <f t="shared" ref="O21:R22" si="6">ROUND(E21*J21/100,0)</f>
        <v>87</v>
      </c>
      <c r="P21" s="234">
        <f t="shared" si="6"/>
        <v>82</v>
      </c>
      <c r="Q21" s="234">
        <f t="shared" si="6"/>
        <v>78</v>
      </c>
      <c r="R21" s="234">
        <f t="shared" si="6"/>
        <v>76</v>
      </c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3"/>
    </row>
    <row r="22" spans="1:36" ht="18" customHeight="1">
      <c r="A22" s="276"/>
      <c r="B22" s="230">
        <v>2</v>
      </c>
      <c r="C22" s="233" t="s">
        <v>420</v>
      </c>
      <c r="D22" s="234">
        <f>정리!P263</f>
        <v>106</v>
      </c>
      <c r="E22" s="234">
        <f>ROUND(($D22/$D$49)*E$60,0)</f>
        <v>102</v>
      </c>
      <c r="F22" s="234">
        <f t="shared" si="0"/>
        <v>96</v>
      </c>
      <c r="G22" s="234">
        <f t="shared" si="0"/>
        <v>92</v>
      </c>
      <c r="H22" s="234">
        <f t="shared" si="0"/>
        <v>89</v>
      </c>
      <c r="I22" s="235">
        <v>85</v>
      </c>
      <c r="J22" s="235">
        <v>85</v>
      </c>
      <c r="K22" s="235">
        <v>85</v>
      </c>
      <c r="L22" s="235">
        <v>85</v>
      </c>
      <c r="M22" s="235">
        <v>85</v>
      </c>
      <c r="N22" s="234">
        <f>ROUNDDOWN(D22*I22/100,0)</f>
        <v>90</v>
      </c>
      <c r="O22" s="234">
        <f t="shared" si="6"/>
        <v>87</v>
      </c>
      <c r="P22" s="234">
        <f t="shared" si="6"/>
        <v>82</v>
      </c>
      <c r="Q22" s="234">
        <f t="shared" si="6"/>
        <v>78</v>
      </c>
      <c r="R22" s="234">
        <f t="shared" si="6"/>
        <v>76</v>
      </c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3"/>
    </row>
    <row r="23" spans="1:36" ht="18" customHeight="1">
      <c r="A23" s="276"/>
      <c r="B23" s="1">
        <v>1</v>
      </c>
      <c r="C23" s="8" t="s">
        <v>111</v>
      </c>
      <c r="D23" s="203">
        <f>정리!P264</f>
        <v>141</v>
      </c>
      <c r="E23" s="203">
        <f>ROUND(($D23/$D$49)*E$60,0)</f>
        <v>136</v>
      </c>
      <c r="F23" s="203">
        <f t="shared" si="0"/>
        <v>128</v>
      </c>
      <c r="G23" s="203">
        <f t="shared" si="0"/>
        <v>122</v>
      </c>
      <c r="H23" s="203">
        <f t="shared" si="0"/>
        <v>118</v>
      </c>
      <c r="I23" s="224">
        <v>85</v>
      </c>
      <c r="J23" s="224">
        <v>85</v>
      </c>
      <c r="K23" s="224">
        <v>85</v>
      </c>
      <c r="L23" s="224">
        <v>85</v>
      </c>
      <c r="M23" s="224">
        <v>85</v>
      </c>
      <c r="N23" s="205">
        <f>ROUNDDOWN(D23*I23/100,0)</f>
        <v>119</v>
      </c>
      <c r="O23" s="203">
        <f>ROUND(E23*J23/100,0)</f>
        <v>116</v>
      </c>
      <c r="P23" s="203">
        <f>ROUND(F23*K23/100,0)</f>
        <v>109</v>
      </c>
      <c r="Q23" s="203">
        <f>ROUND(G23*L23/100,0)</f>
        <v>104</v>
      </c>
      <c r="R23" s="203">
        <f>ROUND(H23*M23/100,0)</f>
        <v>100</v>
      </c>
      <c r="S23" s="13"/>
      <c r="T23" s="13"/>
      <c r="U23" s="13"/>
      <c r="V23" s="13"/>
      <c r="W23" s="13"/>
      <c r="X23" s="13"/>
      <c r="Y23" s="13"/>
      <c r="Z23" s="13"/>
      <c r="AA23" s="13" t="s">
        <v>220</v>
      </c>
      <c r="AB23" s="13" t="s">
        <v>220</v>
      </c>
      <c r="AC23" s="5"/>
    </row>
    <row r="24" spans="1:36" ht="18" customHeight="1">
      <c r="A24" s="276"/>
      <c r="B24" s="1">
        <v>1</v>
      </c>
      <c r="C24" s="8" t="s">
        <v>112</v>
      </c>
      <c r="D24" s="203">
        <f>SUM(D25:D26)</f>
        <v>318</v>
      </c>
      <c r="E24" s="203">
        <f>SUM(E25:E26)</f>
        <v>307</v>
      </c>
      <c r="F24" s="203">
        <f>SUM(F25:F26)</f>
        <v>289</v>
      </c>
      <c r="G24" s="203">
        <f>SUM(G25:G26)</f>
        <v>276</v>
      </c>
      <c r="H24" s="203">
        <f>SUM(H25:H26)</f>
        <v>266</v>
      </c>
      <c r="I24" s="204">
        <f>ROUND(N24/D24,2)</f>
        <v>0.85</v>
      </c>
      <c r="J24" s="204">
        <f>ROUND(O24/E24,2)</f>
        <v>0.85</v>
      </c>
      <c r="K24" s="204">
        <f>ROUND(P24/F24,2)</f>
        <v>0.85</v>
      </c>
      <c r="L24" s="204">
        <f>ROUND(Q24/G24,2)</f>
        <v>0.85</v>
      </c>
      <c r="M24" s="204">
        <f>ROUND(R24/H24,2)</f>
        <v>0.85</v>
      </c>
      <c r="N24" s="205">
        <f>SUM(N25:N26)</f>
        <v>269</v>
      </c>
      <c r="O24" s="205">
        <f>SUM(O25:O26)</f>
        <v>261</v>
      </c>
      <c r="P24" s="205">
        <f>SUM(P25:P26)</f>
        <v>246</v>
      </c>
      <c r="Q24" s="205">
        <f>SUM(Q25:Q26)</f>
        <v>234</v>
      </c>
      <c r="R24" s="205">
        <f>SUM(R25:R26)</f>
        <v>227</v>
      </c>
      <c r="S24" s="13"/>
      <c r="T24" s="13"/>
      <c r="U24" s="13"/>
      <c r="V24" s="13"/>
      <c r="W24" s="13"/>
      <c r="X24" s="13"/>
      <c r="Y24" s="13"/>
      <c r="Z24" s="13"/>
      <c r="AA24" s="13" t="s">
        <v>220</v>
      </c>
      <c r="AB24" s="13" t="s">
        <v>220</v>
      </c>
      <c r="AC24" s="5"/>
    </row>
    <row r="25" spans="1:36" ht="18" customHeight="1">
      <c r="A25" s="276"/>
      <c r="B25" s="230">
        <v>2</v>
      </c>
      <c r="C25" s="233" t="s">
        <v>421</v>
      </c>
      <c r="D25" s="234">
        <f>정리!P266</f>
        <v>227</v>
      </c>
      <c r="E25" s="234">
        <f t="shared" ref="E25:G26" si="7">ROUND(($D25/$D$49)*E$60,0)</f>
        <v>219</v>
      </c>
      <c r="F25" s="234">
        <f t="shared" si="7"/>
        <v>206</v>
      </c>
      <c r="G25" s="234">
        <f t="shared" si="7"/>
        <v>197</v>
      </c>
      <c r="H25" s="234">
        <f>ROUNDDOWN(($D25/$D$49)*H$60,0)</f>
        <v>190</v>
      </c>
      <c r="I25" s="236">
        <v>85</v>
      </c>
      <c r="J25" s="236">
        <v>85</v>
      </c>
      <c r="K25" s="236">
        <v>85</v>
      </c>
      <c r="L25" s="236">
        <v>85</v>
      </c>
      <c r="M25" s="236">
        <v>85</v>
      </c>
      <c r="N25" s="234">
        <f>ROUNDDOWN(D25*I25/100,0)</f>
        <v>192</v>
      </c>
      <c r="O25" s="234">
        <f t="shared" ref="O25:R26" si="8">ROUND(E25*J25/100,0)</f>
        <v>186</v>
      </c>
      <c r="P25" s="234">
        <f t="shared" si="8"/>
        <v>175</v>
      </c>
      <c r="Q25" s="234">
        <f t="shared" si="8"/>
        <v>167</v>
      </c>
      <c r="R25" s="234">
        <f t="shared" si="8"/>
        <v>162</v>
      </c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3"/>
    </row>
    <row r="26" spans="1:36" ht="18" customHeight="1">
      <c r="A26" s="276"/>
      <c r="B26" s="230">
        <v>2</v>
      </c>
      <c r="C26" s="233" t="s">
        <v>422</v>
      </c>
      <c r="D26" s="234">
        <f>정리!P267</f>
        <v>91</v>
      </c>
      <c r="E26" s="234">
        <f t="shared" si="7"/>
        <v>88</v>
      </c>
      <c r="F26" s="234">
        <f t="shared" si="7"/>
        <v>83</v>
      </c>
      <c r="G26" s="234">
        <f t="shared" si="7"/>
        <v>79</v>
      </c>
      <c r="H26" s="234">
        <f>ROUND(($D26/$D$49)*H$60,0)</f>
        <v>76</v>
      </c>
      <c r="I26" s="236">
        <v>85</v>
      </c>
      <c r="J26" s="236">
        <v>85</v>
      </c>
      <c r="K26" s="236">
        <v>85</v>
      </c>
      <c r="L26" s="236">
        <v>85</v>
      </c>
      <c r="M26" s="236">
        <v>85</v>
      </c>
      <c r="N26" s="234">
        <f>ROUNDDOWN(D26*I26/100,0)</f>
        <v>77</v>
      </c>
      <c r="O26" s="234">
        <f t="shared" si="8"/>
        <v>75</v>
      </c>
      <c r="P26" s="234">
        <f t="shared" si="8"/>
        <v>71</v>
      </c>
      <c r="Q26" s="234">
        <f t="shared" si="8"/>
        <v>67</v>
      </c>
      <c r="R26" s="234">
        <f t="shared" si="8"/>
        <v>65</v>
      </c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3"/>
    </row>
    <row r="27" spans="1:36" ht="18" customHeight="1">
      <c r="A27" s="276"/>
      <c r="B27" s="1">
        <v>1</v>
      </c>
      <c r="C27" s="8" t="s">
        <v>113</v>
      </c>
      <c r="D27" s="203">
        <f>SUM(D28:D29)</f>
        <v>204</v>
      </c>
      <c r="E27" s="203">
        <f>SUM(E28:E29)</f>
        <v>197</v>
      </c>
      <c r="F27" s="203">
        <f>SUM(F28:F29)</f>
        <v>185</v>
      </c>
      <c r="G27" s="203">
        <f>SUM(G28:G29)</f>
        <v>177</v>
      </c>
      <c r="H27" s="203">
        <f>SUM(H28:H29)</f>
        <v>171</v>
      </c>
      <c r="I27" s="204">
        <f>ROUND(N27/D27,2)</f>
        <v>0</v>
      </c>
      <c r="J27" s="204">
        <f>ROUND(O27/E27,2)</f>
        <v>0.65</v>
      </c>
      <c r="K27" s="204">
        <f>ROUND(P27/F27,2)</f>
        <v>0.65</v>
      </c>
      <c r="L27" s="204">
        <f>ROUND(Q27/G27,2)</f>
        <v>0.65</v>
      </c>
      <c r="M27" s="204">
        <f>ROUND(R27/H27,2)</f>
        <v>0.65</v>
      </c>
      <c r="N27" s="205">
        <f>SUM(N28:N29)</f>
        <v>0</v>
      </c>
      <c r="O27" s="205">
        <f>SUM(O28:O29)</f>
        <v>128</v>
      </c>
      <c r="P27" s="205">
        <f>SUM(P28:P29)</f>
        <v>120</v>
      </c>
      <c r="Q27" s="205">
        <f>SUM(Q28:Q29)</f>
        <v>115</v>
      </c>
      <c r="R27" s="205">
        <f>SUM(R28:R29)</f>
        <v>111</v>
      </c>
      <c r="S27" s="13"/>
      <c r="T27" s="13"/>
      <c r="U27" s="13"/>
      <c r="V27" s="13"/>
      <c r="W27" s="13"/>
      <c r="X27" s="13"/>
      <c r="Y27" s="13"/>
      <c r="Z27" s="13"/>
      <c r="AA27" s="13" t="s">
        <v>220</v>
      </c>
      <c r="AB27" s="13" t="s">
        <v>220</v>
      </c>
      <c r="AC27" s="5"/>
    </row>
    <row r="28" spans="1:36" ht="18" customHeight="1">
      <c r="A28" s="276"/>
      <c r="B28" s="230">
        <v>2</v>
      </c>
      <c r="C28" s="233" t="s">
        <v>423</v>
      </c>
      <c r="D28" s="234">
        <f>정리!P269</f>
        <v>86</v>
      </c>
      <c r="E28" s="234">
        <f>ROUND(($D28/$D$49)*E$60,0)</f>
        <v>83</v>
      </c>
      <c r="F28" s="234">
        <f>ROUND(($D28/$D$49)*F$60,0)</f>
        <v>78</v>
      </c>
      <c r="G28" s="234">
        <f>ROUND(($D28/$D$49)*G$60,0)</f>
        <v>75</v>
      </c>
      <c r="H28" s="234">
        <f>ROUND(($D28/$D$49)*H$60,0)</f>
        <v>72</v>
      </c>
      <c r="I28" s="235">
        <v>0</v>
      </c>
      <c r="J28" s="236">
        <v>85</v>
      </c>
      <c r="K28" s="236">
        <v>85</v>
      </c>
      <c r="L28" s="236">
        <v>85</v>
      </c>
      <c r="M28" s="236">
        <v>85</v>
      </c>
      <c r="N28" s="234">
        <f t="shared" ref="N28:R29" si="9">ROUND(D28*I28/100,0)</f>
        <v>0</v>
      </c>
      <c r="O28" s="234">
        <f t="shared" si="9"/>
        <v>71</v>
      </c>
      <c r="P28" s="234">
        <f t="shared" si="9"/>
        <v>66</v>
      </c>
      <c r="Q28" s="234">
        <f t="shared" si="9"/>
        <v>64</v>
      </c>
      <c r="R28" s="234">
        <f t="shared" si="9"/>
        <v>61</v>
      </c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3"/>
      <c r="AD28" s="2" t="s">
        <v>567</v>
      </c>
      <c r="AE28" s="2" t="s">
        <v>611</v>
      </c>
      <c r="AI28" s="2" t="s">
        <v>665</v>
      </c>
      <c r="AJ28" s="2" t="s">
        <v>661</v>
      </c>
    </row>
    <row r="29" spans="1:36" ht="18" customHeight="1">
      <c r="A29" s="276"/>
      <c r="B29" s="230">
        <v>2</v>
      </c>
      <c r="C29" s="233" t="s">
        <v>424</v>
      </c>
      <c r="D29" s="234">
        <f>정리!P270</f>
        <v>118</v>
      </c>
      <c r="E29" s="234">
        <f>ROUND(($D29/$D$49)*E$60,0)</f>
        <v>114</v>
      </c>
      <c r="F29" s="234">
        <f>ROUND(($D29/$D$49)*F$60,0)</f>
        <v>107</v>
      </c>
      <c r="G29" s="234">
        <f>ROUND(($D29/$D$49)*G$60,0)</f>
        <v>102</v>
      </c>
      <c r="H29" s="234">
        <f>ROUNDDOWN(($D29/$D$49)*H$60,0)</f>
        <v>99</v>
      </c>
      <c r="I29" s="235">
        <v>0</v>
      </c>
      <c r="J29" s="236">
        <v>50</v>
      </c>
      <c r="K29" s="236">
        <v>50</v>
      </c>
      <c r="L29" s="236">
        <v>50</v>
      </c>
      <c r="M29" s="236">
        <v>50</v>
      </c>
      <c r="N29" s="234">
        <f t="shared" si="9"/>
        <v>0</v>
      </c>
      <c r="O29" s="234">
        <f t="shared" si="9"/>
        <v>57</v>
      </c>
      <c r="P29" s="234">
        <f t="shared" si="9"/>
        <v>54</v>
      </c>
      <c r="Q29" s="234">
        <f t="shared" si="9"/>
        <v>51</v>
      </c>
      <c r="R29" s="234">
        <f t="shared" si="9"/>
        <v>50</v>
      </c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3"/>
      <c r="AD29" s="2" t="s">
        <v>568</v>
      </c>
      <c r="AE29" s="2" t="s">
        <v>619</v>
      </c>
      <c r="AF29" s="2" t="s">
        <v>567</v>
      </c>
      <c r="AG29" s="2" t="s">
        <v>610</v>
      </c>
      <c r="AI29" s="2" t="s">
        <v>665</v>
      </c>
      <c r="AJ29" s="2" t="s">
        <v>667</v>
      </c>
    </row>
    <row r="30" spans="1:36" ht="18" customHeight="1">
      <c r="A30" s="276"/>
      <c r="B30" s="1">
        <v>1</v>
      </c>
      <c r="C30" s="8" t="s">
        <v>114</v>
      </c>
      <c r="D30" s="203">
        <f>SUM(D31:D32)</f>
        <v>167</v>
      </c>
      <c r="E30" s="203">
        <f>SUM(E31:E32)</f>
        <v>161</v>
      </c>
      <c r="F30" s="203">
        <f>SUM(F31:F32)</f>
        <v>152</v>
      </c>
      <c r="G30" s="203">
        <f>SUM(G31:G32)</f>
        <v>145</v>
      </c>
      <c r="H30" s="203">
        <f>SUM(H31:H32)</f>
        <v>140</v>
      </c>
      <c r="I30" s="204">
        <f>ROUND(N30/D30,2)</f>
        <v>0</v>
      </c>
      <c r="J30" s="204">
        <f>ROUND(O30/E30,2)</f>
        <v>0.84</v>
      </c>
      <c r="K30" s="204">
        <f>ROUND(P30/F30,2)</f>
        <v>0.85</v>
      </c>
      <c r="L30" s="204">
        <f>ROUND(Q30/G30,2)</f>
        <v>0.86</v>
      </c>
      <c r="M30" s="204">
        <f>ROUND(R30/H30,2)</f>
        <v>0.85</v>
      </c>
      <c r="N30" s="205">
        <f>SUM(N31:N32)</f>
        <v>0</v>
      </c>
      <c r="O30" s="205">
        <f>SUM(O31:O32)</f>
        <v>136</v>
      </c>
      <c r="P30" s="205">
        <f>SUM(P31:P32)</f>
        <v>129</v>
      </c>
      <c r="Q30" s="205">
        <f>SUM(Q31:Q32)</f>
        <v>124</v>
      </c>
      <c r="R30" s="205">
        <f>SUM(R31:R32)</f>
        <v>119</v>
      </c>
      <c r="S30" s="13"/>
      <c r="T30" s="13"/>
      <c r="U30" s="13"/>
      <c r="V30" s="13"/>
      <c r="W30" s="13"/>
      <c r="X30" s="13"/>
      <c r="Y30" s="13"/>
      <c r="Z30" s="13"/>
      <c r="AA30" s="13" t="s">
        <v>220</v>
      </c>
      <c r="AB30" s="13" t="s">
        <v>220</v>
      </c>
      <c r="AC30" s="5"/>
    </row>
    <row r="31" spans="1:36" ht="18" customHeight="1">
      <c r="A31" s="276"/>
      <c r="B31" s="230">
        <v>2</v>
      </c>
      <c r="C31" s="233" t="s">
        <v>425</v>
      </c>
      <c r="D31" s="234">
        <f>정리!P272</f>
        <v>80</v>
      </c>
      <c r="E31" s="234">
        <f t="shared" ref="E31:H32" si="10">ROUND(($D31/$D$49)*E$60,0)</f>
        <v>77</v>
      </c>
      <c r="F31" s="234">
        <f t="shared" si="10"/>
        <v>73</v>
      </c>
      <c r="G31" s="234">
        <f t="shared" si="10"/>
        <v>69</v>
      </c>
      <c r="H31" s="234">
        <f t="shared" si="10"/>
        <v>67</v>
      </c>
      <c r="I31" s="235">
        <v>0</v>
      </c>
      <c r="J31" s="236">
        <v>85</v>
      </c>
      <c r="K31" s="236">
        <v>85</v>
      </c>
      <c r="L31" s="236">
        <v>85</v>
      </c>
      <c r="M31" s="236">
        <v>85</v>
      </c>
      <c r="N31" s="234">
        <f t="shared" ref="N31:R32" si="11">ROUND(D31*I31/100,0)</f>
        <v>0</v>
      </c>
      <c r="O31" s="234">
        <f t="shared" si="11"/>
        <v>65</v>
      </c>
      <c r="P31" s="234">
        <f t="shared" si="11"/>
        <v>62</v>
      </c>
      <c r="Q31" s="234">
        <f t="shared" si="11"/>
        <v>59</v>
      </c>
      <c r="R31" s="234">
        <f t="shared" si="11"/>
        <v>57</v>
      </c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3"/>
      <c r="AD31" s="2" t="s">
        <v>567</v>
      </c>
      <c r="AE31" s="2" t="s">
        <v>615</v>
      </c>
      <c r="AI31" s="2" t="s">
        <v>665</v>
      </c>
      <c r="AJ31" s="2" t="s">
        <v>661</v>
      </c>
    </row>
    <row r="32" spans="1:36" ht="18" customHeight="1">
      <c r="A32" s="276"/>
      <c r="B32" s="230">
        <v>2</v>
      </c>
      <c r="C32" s="233" t="s">
        <v>426</v>
      </c>
      <c r="D32" s="234">
        <f>정리!P273</f>
        <v>87</v>
      </c>
      <c r="E32" s="234">
        <f t="shared" si="10"/>
        <v>84</v>
      </c>
      <c r="F32" s="234">
        <f t="shared" si="10"/>
        <v>79</v>
      </c>
      <c r="G32" s="234">
        <f t="shared" si="10"/>
        <v>76</v>
      </c>
      <c r="H32" s="234">
        <f t="shared" si="10"/>
        <v>73</v>
      </c>
      <c r="I32" s="235">
        <v>0</v>
      </c>
      <c r="J32" s="236">
        <v>85</v>
      </c>
      <c r="K32" s="236">
        <v>85</v>
      </c>
      <c r="L32" s="236">
        <v>85</v>
      </c>
      <c r="M32" s="236">
        <v>85</v>
      </c>
      <c r="N32" s="234">
        <f t="shared" si="11"/>
        <v>0</v>
      </c>
      <c r="O32" s="234">
        <f t="shared" si="11"/>
        <v>71</v>
      </c>
      <c r="P32" s="234">
        <f t="shared" si="11"/>
        <v>67</v>
      </c>
      <c r="Q32" s="234">
        <f t="shared" si="11"/>
        <v>65</v>
      </c>
      <c r="R32" s="234">
        <f t="shared" si="11"/>
        <v>62</v>
      </c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3"/>
      <c r="AD32" s="2" t="s">
        <v>567</v>
      </c>
      <c r="AE32" s="2" t="s">
        <v>614</v>
      </c>
      <c r="AI32" s="2" t="s">
        <v>665</v>
      </c>
      <c r="AJ32" s="2" t="s">
        <v>661</v>
      </c>
    </row>
    <row r="33" spans="1:36" ht="18" customHeight="1">
      <c r="A33" s="276"/>
      <c r="B33" s="1">
        <v>1</v>
      </c>
      <c r="C33" s="8" t="s">
        <v>115</v>
      </c>
      <c r="D33" s="203">
        <f>SUM(D34:D35)</f>
        <v>224</v>
      </c>
      <c r="E33" s="203">
        <f>SUM(E34:E35)</f>
        <v>216</v>
      </c>
      <c r="F33" s="203">
        <f>SUM(F34:F35)</f>
        <v>204</v>
      </c>
      <c r="G33" s="203">
        <f>SUM(G34:G35)</f>
        <v>194</v>
      </c>
      <c r="H33" s="203">
        <f>SUM(H34:H35)</f>
        <v>188</v>
      </c>
      <c r="I33" s="204">
        <f>ROUND(N33/D33,2)</f>
        <v>0</v>
      </c>
      <c r="J33" s="204">
        <f>ROUND(O33/E33,2)</f>
        <v>0.85</v>
      </c>
      <c r="K33" s="204">
        <f>ROUND(P33/F33,2)</f>
        <v>0.85</v>
      </c>
      <c r="L33" s="204">
        <f>ROUND(Q33/G33,2)</f>
        <v>0.85</v>
      </c>
      <c r="M33" s="204">
        <f>ROUND(R33/H33,2)</f>
        <v>0.85</v>
      </c>
      <c r="N33" s="205">
        <f>SUM(N34:N35)</f>
        <v>0</v>
      </c>
      <c r="O33" s="205">
        <f>SUM(O34:O35)</f>
        <v>183</v>
      </c>
      <c r="P33" s="205">
        <f>SUM(P34:P35)</f>
        <v>174</v>
      </c>
      <c r="Q33" s="205">
        <f>SUM(Q34:Q35)</f>
        <v>165</v>
      </c>
      <c r="R33" s="205">
        <f>SUM(R34:R35)</f>
        <v>160</v>
      </c>
      <c r="S33" s="13"/>
      <c r="T33" s="13"/>
      <c r="U33" s="13"/>
      <c r="V33" s="13"/>
      <c r="W33" s="13"/>
      <c r="X33" s="13"/>
      <c r="Y33" s="13"/>
      <c r="Z33" s="13"/>
      <c r="AA33" s="13" t="s">
        <v>220</v>
      </c>
      <c r="AB33" s="13" t="s">
        <v>220</v>
      </c>
      <c r="AC33" s="5"/>
    </row>
    <row r="34" spans="1:36" ht="18" customHeight="1">
      <c r="A34" s="276"/>
      <c r="B34" s="230">
        <v>2</v>
      </c>
      <c r="C34" s="233" t="s">
        <v>427</v>
      </c>
      <c r="D34" s="234">
        <f>정리!P275</f>
        <v>103</v>
      </c>
      <c r="E34" s="234">
        <f t="shared" ref="E34:H35" si="12">ROUND(($D34/$D$49)*E$60,0)</f>
        <v>99</v>
      </c>
      <c r="F34" s="234">
        <f t="shared" si="12"/>
        <v>94</v>
      </c>
      <c r="G34" s="234">
        <f t="shared" si="12"/>
        <v>89</v>
      </c>
      <c r="H34" s="234">
        <f t="shared" si="12"/>
        <v>86</v>
      </c>
      <c r="I34" s="235">
        <v>0</v>
      </c>
      <c r="J34" s="236">
        <v>85</v>
      </c>
      <c r="K34" s="236">
        <v>85</v>
      </c>
      <c r="L34" s="236">
        <v>85</v>
      </c>
      <c r="M34" s="236">
        <v>85</v>
      </c>
      <c r="N34" s="234">
        <f t="shared" ref="N34:R35" si="13">ROUND(D34*I34/100,0)</f>
        <v>0</v>
      </c>
      <c r="O34" s="234">
        <f t="shared" si="13"/>
        <v>84</v>
      </c>
      <c r="P34" s="234">
        <f t="shared" si="13"/>
        <v>80</v>
      </c>
      <c r="Q34" s="234">
        <f t="shared" si="13"/>
        <v>76</v>
      </c>
      <c r="R34" s="234">
        <f t="shared" si="13"/>
        <v>73</v>
      </c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3"/>
      <c r="AH34" s="2" t="s">
        <v>656</v>
      </c>
      <c r="AI34" s="2" t="s">
        <v>665</v>
      </c>
      <c r="AJ34" s="2" t="s">
        <v>661</v>
      </c>
    </row>
    <row r="35" spans="1:36" ht="18" customHeight="1">
      <c r="A35" s="276"/>
      <c r="B35" s="230">
        <v>2</v>
      </c>
      <c r="C35" s="233" t="s">
        <v>428</v>
      </c>
      <c r="D35" s="234">
        <f>정리!P276</f>
        <v>121</v>
      </c>
      <c r="E35" s="234">
        <f t="shared" si="12"/>
        <v>117</v>
      </c>
      <c r="F35" s="234">
        <f t="shared" si="12"/>
        <v>110</v>
      </c>
      <c r="G35" s="234">
        <f t="shared" si="12"/>
        <v>105</v>
      </c>
      <c r="H35" s="234">
        <f t="shared" si="12"/>
        <v>102</v>
      </c>
      <c r="I35" s="235">
        <v>0</v>
      </c>
      <c r="J35" s="236">
        <v>85</v>
      </c>
      <c r="K35" s="236">
        <v>85</v>
      </c>
      <c r="L35" s="236">
        <v>85</v>
      </c>
      <c r="M35" s="236">
        <v>85</v>
      </c>
      <c r="N35" s="234">
        <f t="shared" si="13"/>
        <v>0</v>
      </c>
      <c r="O35" s="234">
        <f t="shared" si="13"/>
        <v>99</v>
      </c>
      <c r="P35" s="234">
        <f t="shared" si="13"/>
        <v>94</v>
      </c>
      <c r="Q35" s="234">
        <f t="shared" si="13"/>
        <v>89</v>
      </c>
      <c r="R35" s="234">
        <f t="shared" si="13"/>
        <v>87</v>
      </c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3"/>
      <c r="AD35" s="2" t="s">
        <v>568</v>
      </c>
      <c r="AE35" s="2" t="s">
        <v>612</v>
      </c>
      <c r="AF35" s="2" t="s">
        <v>567</v>
      </c>
      <c r="AG35" s="2" t="s">
        <v>613</v>
      </c>
      <c r="AI35" s="2" t="s">
        <v>665</v>
      </c>
      <c r="AJ35" s="2" t="s">
        <v>661</v>
      </c>
    </row>
    <row r="36" spans="1:36" ht="18" customHeight="1">
      <c r="A36" s="276"/>
      <c r="B36" s="1">
        <v>1</v>
      </c>
      <c r="C36" s="8" t="s">
        <v>116</v>
      </c>
      <c r="D36" s="203">
        <f>SUM(D37:D38)</f>
        <v>156</v>
      </c>
      <c r="E36" s="203">
        <f>SUM(E37:E38)</f>
        <v>150</v>
      </c>
      <c r="F36" s="203">
        <f>SUM(F37:F38)</f>
        <v>141</v>
      </c>
      <c r="G36" s="203">
        <f>SUM(G37:G38)</f>
        <v>135</v>
      </c>
      <c r="H36" s="203">
        <f>SUM(H37:H38)</f>
        <v>131</v>
      </c>
      <c r="I36" s="204">
        <f>ROUND(N36/D36,2)</f>
        <v>0</v>
      </c>
      <c r="J36" s="204">
        <f>ROUND(O36/E36,2)</f>
        <v>0.85</v>
      </c>
      <c r="K36" s="204">
        <f>ROUND(P36/F36,2)</f>
        <v>0.85</v>
      </c>
      <c r="L36" s="204">
        <f>ROUND(Q36/G36,2)</f>
        <v>0.85</v>
      </c>
      <c r="M36" s="204">
        <f>ROUND(R36/H36,2)</f>
        <v>0.85</v>
      </c>
      <c r="N36" s="205">
        <f>SUM(N37:N38)</f>
        <v>0</v>
      </c>
      <c r="O36" s="205">
        <f>SUM(O37:O38)</f>
        <v>128</v>
      </c>
      <c r="P36" s="205">
        <f>SUM(P37:P38)</f>
        <v>120</v>
      </c>
      <c r="Q36" s="205">
        <f>SUM(Q37:Q38)</f>
        <v>115</v>
      </c>
      <c r="R36" s="205">
        <f>SUM(R37:R38)</f>
        <v>112</v>
      </c>
      <c r="S36" s="13"/>
      <c r="T36" s="13"/>
      <c r="U36" s="13"/>
      <c r="V36" s="13"/>
      <c r="W36" s="13"/>
      <c r="X36" s="13"/>
      <c r="Y36" s="13"/>
      <c r="Z36" s="13"/>
      <c r="AA36" s="13" t="s">
        <v>220</v>
      </c>
      <c r="AB36" s="13" t="s">
        <v>220</v>
      </c>
      <c r="AC36" s="5"/>
    </row>
    <row r="37" spans="1:36" ht="18" customHeight="1">
      <c r="A37" s="276"/>
      <c r="B37" s="230">
        <v>2</v>
      </c>
      <c r="C37" s="233" t="s">
        <v>429</v>
      </c>
      <c r="D37" s="234">
        <f>정리!P278</f>
        <v>106</v>
      </c>
      <c r="E37" s="234">
        <f t="shared" ref="E37:G38" si="14">ROUND(($D37/$D$49)*E$60,0)</f>
        <v>102</v>
      </c>
      <c r="F37" s="234">
        <f t="shared" si="14"/>
        <v>96</v>
      </c>
      <c r="G37" s="234">
        <f t="shared" si="14"/>
        <v>92</v>
      </c>
      <c r="H37" s="234">
        <f>ROUNDDOWN(($D37/$D$49)*H$60,0)</f>
        <v>89</v>
      </c>
      <c r="I37" s="235">
        <v>0</v>
      </c>
      <c r="J37" s="236">
        <v>85</v>
      </c>
      <c r="K37" s="236">
        <v>85</v>
      </c>
      <c r="L37" s="236">
        <v>85</v>
      </c>
      <c r="M37" s="236">
        <v>85</v>
      </c>
      <c r="N37" s="234">
        <f t="shared" ref="N37:R38" si="15">ROUND(D37*I37/100,0)</f>
        <v>0</v>
      </c>
      <c r="O37" s="234">
        <f t="shared" si="15"/>
        <v>87</v>
      </c>
      <c r="P37" s="234">
        <f t="shared" si="15"/>
        <v>82</v>
      </c>
      <c r="Q37" s="234">
        <f t="shared" si="15"/>
        <v>78</v>
      </c>
      <c r="R37" s="234">
        <f t="shared" si="15"/>
        <v>76</v>
      </c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3"/>
      <c r="AD37" s="2" t="s">
        <v>568</v>
      </c>
      <c r="AE37" s="2" t="s">
        <v>574</v>
      </c>
      <c r="AI37" s="2" t="s">
        <v>665</v>
      </c>
      <c r="AJ37" s="2" t="s">
        <v>661</v>
      </c>
    </row>
    <row r="38" spans="1:36" ht="18" customHeight="1">
      <c r="A38" s="276"/>
      <c r="B38" s="230">
        <v>2</v>
      </c>
      <c r="C38" s="233" t="s">
        <v>430</v>
      </c>
      <c r="D38" s="234">
        <f>정리!P279</f>
        <v>50</v>
      </c>
      <c r="E38" s="234">
        <f t="shared" si="14"/>
        <v>48</v>
      </c>
      <c r="F38" s="234">
        <f t="shared" si="14"/>
        <v>45</v>
      </c>
      <c r="G38" s="234">
        <f t="shared" si="14"/>
        <v>43</v>
      </c>
      <c r="H38" s="234">
        <f>ROUND(($D38/$D$49)*H$60,0)</f>
        <v>42</v>
      </c>
      <c r="I38" s="235">
        <v>0</v>
      </c>
      <c r="J38" s="236">
        <v>85</v>
      </c>
      <c r="K38" s="236">
        <v>85</v>
      </c>
      <c r="L38" s="236">
        <v>85</v>
      </c>
      <c r="M38" s="236">
        <v>85</v>
      </c>
      <c r="N38" s="234">
        <f t="shared" si="15"/>
        <v>0</v>
      </c>
      <c r="O38" s="234">
        <f t="shared" si="15"/>
        <v>41</v>
      </c>
      <c r="P38" s="234">
        <f t="shared" si="15"/>
        <v>38</v>
      </c>
      <c r="Q38" s="234">
        <f t="shared" si="15"/>
        <v>37</v>
      </c>
      <c r="R38" s="234">
        <f t="shared" si="15"/>
        <v>36</v>
      </c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3"/>
      <c r="AD38" s="2" t="s">
        <v>568</v>
      </c>
      <c r="AE38" s="2" t="s">
        <v>573</v>
      </c>
      <c r="AI38" s="2" t="s">
        <v>665</v>
      </c>
      <c r="AJ38" s="2" t="s">
        <v>661</v>
      </c>
    </row>
    <row r="39" spans="1:36" ht="18" customHeight="1">
      <c r="A39" s="276"/>
      <c r="B39" s="1">
        <v>1</v>
      </c>
      <c r="C39" s="8" t="s">
        <v>117</v>
      </c>
      <c r="D39" s="203">
        <f>SUM(D40:D41)</f>
        <v>160</v>
      </c>
      <c r="E39" s="203">
        <f>SUM(E40:E41)</f>
        <v>154</v>
      </c>
      <c r="F39" s="203">
        <f>SUM(F40:F41)</f>
        <v>146</v>
      </c>
      <c r="G39" s="203">
        <f>SUM(G40:G41)</f>
        <v>139</v>
      </c>
      <c r="H39" s="203">
        <f>SUM(H40:H41)</f>
        <v>134</v>
      </c>
      <c r="I39" s="204">
        <f>ROUND(N39/D39,2)</f>
        <v>0</v>
      </c>
      <c r="J39" s="204">
        <f>ROUND(O39/E39,2)</f>
        <v>0.85</v>
      </c>
      <c r="K39" s="204">
        <f>ROUND(P39/F39,2)</f>
        <v>0.86</v>
      </c>
      <c r="L39" s="204">
        <f>ROUND(Q39/G39,2)</f>
        <v>0.85</v>
      </c>
      <c r="M39" s="204">
        <f>ROUND(R39/H39,2)</f>
        <v>0.85</v>
      </c>
      <c r="N39" s="205">
        <f>SUM(N40:N41)</f>
        <v>0</v>
      </c>
      <c r="O39" s="205">
        <f>SUM(O40:O41)</f>
        <v>131</v>
      </c>
      <c r="P39" s="205">
        <f>SUM(P40:P41)</f>
        <v>125</v>
      </c>
      <c r="Q39" s="205">
        <f>SUM(Q40:Q41)</f>
        <v>118</v>
      </c>
      <c r="R39" s="205">
        <f>SUM(R40:R41)</f>
        <v>114</v>
      </c>
      <c r="S39" s="13"/>
      <c r="T39" s="13"/>
      <c r="U39" s="13"/>
      <c r="V39" s="13"/>
      <c r="W39" s="13"/>
      <c r="X39" s="13"/>
      <c r="Y39" s="13"/>
      <c r="Z39" s="13"/>
      <c r="AA39" s="13" t="s">
        <v>220</v>
      </c>
      <c r="AB39" s="13" t="s">
        <v>220</v>
      </c>
      <c r="AC39" s="5"/>
    </row>
    <row r="40" spans="1:36" ht="18" customHeight="1">
      <c r="A40" s="276"/>
      <c r="B40" s="230">
        <v>2</v>
      </c>
      <c r="C40" s="233" t="s">
        <v>431</v>
      </c>
      <c r="D40" s="234">
        <f>정리!P281</f>
        <v>113</v>
      </c>
      <c r="E40" s="234">
        <f t="shared" ref="E40:H41" si="16">ROUND(($D40/$D$49)*E$60,0)</f>
        <v>109</v>
      </c>
      <c r="F40" s="234">
        <f t="shared" si="16"/>
        <v>103</v>
      </c>
      <c r="G40" s="234">
        <f t="shared" si="16"/>
        <v>98</v>
      </c>
      <c r="H40" s="234">
        <f t="shared" si="16"/>
        <v>95</v>
      </c>
      <c r="I40" s="235">
        <v>0</v>
      </c>
      <c r="J40" s="236">
        <v>85</v>
      </c>
      <c r="K40" s="236">
        <v>85</v>
      </c>
      <c r="L40" s="236">
        <v>85</v>
      </c>
      <c r="M40" s="236">
        <v>85</v>
      </c>
      <c r="N40" s="234">
        <f t="shared" ref="N40:R41" si="17">ROUND(D40*I40/100,0)</f>
        <v>0</v>
      </c>
      <c r="O40" s="234">
        <f t="shared" si="17"/>
        <v>93</v>
      </c>
      <c r="P40" s="234">
        <f t="shared" si="17"/>
        <v>88</v>
      </c>
      <c r="Q40" s="234">
        <f t="shared" si="17"/>
        <v>83</v>
      </c>
      <c r="R40" s="234">
        <f t="shared" si="17"/>
        <v>81</v>
      </c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3"/>
      <c r="AD40" s="2" t="s">
        <v>567</v>
      </c>
      <c r="AE40" s="2" t="s">
        <v>606</v>
      </c>
      <c r="AI40" s="2" t="s">
        <v>665</v>
      </c>
      <c r="AJ40" s="2" t="s">
        <v>661</v>
      </c>
    </row>
    <row r="41" spans="1:36" ht="18" customHeight="1">
      <c r="A41" s="276"/>
      <c r="B41" s="230">
        <v>2</v>
      </c>
      <c r="C41" s="233" t="s">
        <v>432</v>
      </c>
      <c r="D41" s="234">
        <f>정리!P282</f>
        <v>47</v>
      </c>
      <c r="E41" s="234">
        <f t="shared" si="16"/>
        <v>45</v>
      </c>
      <c r="F41" s="234">
        <f t="shared" si="16"/>
        <v>43</v>
      </c>
      <c r="G41" s="234">
        <f t="shared" si="16"/>
        <v>41</v>
      </c>
      <c r="H41" s="234">
        <f t="shared" si="16"/>
        <v>39</v>
      </c>
      <c r="I41" s="235">
        <v>0</v>
      </c>
      <c r="J41" s="236">
        <v>85</v>
      </c>
      <c r="K41" s="236">
        <v>85</v>
      </c>
      <c r="L41" s="236">
        <v>85</v>
      </c>
      <c r="M41" s="236">
        <v>85</v>
      </c>
      <c r="N41" s="234">
        <f t="shared" si="17"/>
        <v>0</v>
      </c>
      <c r="O41" s="234">
        <f t="shared" si="17"/>
        <v>38</v>
      </c>
      <c r="P41" s="234">
        <f t="shared" si="17"/>
        <v>37</v>
      </c>
      <c r="Q41" s="234">
        <f t="shared" si="17"/>
        <v>35</v>
      </c>
      <c r="R41" s="234">
        <f t="shared" si="17"/>
        <v>33</v>
      </c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3"/>
      <c r="AD41" s="2" t="s">
        <v>567</v>
      </c>
      <c r="AE41" s="2" t="s">
        <v>605</v>
      </c>
      <c r="AI41" s="2" t="s">
        <v>665</v>
      </c>
      <c r="AJ41" s="2" t="s">
        <v>661</v>
      </c>
    </row>
    <row r="42" spans="1:36" ht="18" customHeight="1">
      <c r="A42" s="276"/>
      <c r="B42" s="1">
        <v>1</v>
      </c>
      <c r="C42" s="8" t="s">
        <v>118</v>
      </c>
      <c r="D42" s="203">
        <f>SUM(D43:D44)</f>
        <v>148</v>
      </c>
      <c r="E42" s="203">
        <f>SUM(E43:E44)</f>
        <v>143</v>
      </c>
      <c r="F42" s="203">
        <f>SUM(F43:F44)</f>
        <v>136</v>
      </c>
      <c r="G42" s="203">
        <f>SUM(G43:G44)</f>
        <v>129</v>
      </c>
      <c r="H42" s="203">
        <f>SUM(H43:H44)</f>
        <v>127</v>
      </c>
      <c r="I42" s="204">
        <f>ROUND(N42/D42,2)</f>
        <v>0</v>
      </c>
      <c r="J42" s="204">
        <f>ROUND(O42/E42,2)</f>
        <v>0.85</v>
      </c>
      <c r="K42" s="204">
        <f>ROUND(P42/F42,2)</f>
        <v>0.85</v>
      </c>
      <c r="L42" s="204">
        <f>ROUND(Q42/G42,2)</f>
        <v>0.85</v>
      </c>
      <c r="M42" s="204">
        <f>ROUND(R42/H42,2)</f>
        <v>0.85</v>
      </c>
      <c r="N42" s="205">
        <f>SUM(N43:N44)</f>
        <v>0</v>
      </c>
      <c r="O42" s="205">
        <f>SUM(O43:O44)</f>
        <v>121</v>
      </c>
      <c r="P42" s="205">
        <f>SUM(P43:P44)</f>
        <v>116</v>
      </c>
      <c r="Q42" s="205">
        <f>SUM(Q43:Q44)</f>
        <v>110</v>
      </c>
      <c r="R42" s="205">
        <f>SUM(R43:R44)</f>
        <v>108</v>
      </c>
      <c r="S42" s="1"/>
      <c r="T42" s="1"/>
      <c r="U42" s="1"/>
      <c r="V42" s="1"/>
      <c r="W42" s="1"/>
      <c r="X42" s="1"/>
      <c r="Y42" s="1"/>
      <c r="Z42" s="1"/>
      <c r="AA42" s="13" t="s">
        <v>220</v>
      </c>
      <c r="AB42" s="13" t="s">
        <v>220</v>
      </c>
      <c r="AC42" s="5"/>
    </row>
    <row r="43" spans="1:36" ht="18" customHeight="1">
      <c r="A43" s="276"/>
      <c r="B43" s="230">
        <v>2</v>
      </c>
      <c r="C43" s="233" t="s">
        <v>433</v>
      </c>
      <c r="D43" s="234">
        <f>정리!P284</f>
        <v>110</v>
      </c>
      <c r="E43" s="234">
        <f>ROUNDDOWN(($D43/$D$49)*E$60,0)</f>
        <v>106</v>
      </c>
      <c r="F43" s="234">
        <f>ROUNDUP(($D43/$D$49)*F$60,0)</f>
        <v>101</v>
      </c>
      <c r="G43" s="234">
        <f>ROUNDUP(($D43/$D$49)*G$60,0)</f>
        <v>96</v>
      </c>
      <c r="H43" s="234">
        <f>ROUND(($D43/$D$49)*H$60,0)+2</f>
        <v>94</v>
      </c>
      <c r="I43" s="235">
        <v>0</v>
      </c>
      <c r="J43" s="236">
        <v>85</v>
      </c>
      <c r="K43" s="236">
        <v>85</v>
      </c>
      <c r="L43" s="236">
        <v>85</v>
      </c>
      <c r="M43" s="236">
        <v>85</v>
      </c>
      <c r="N43" s="234">
        <f t="shared" ref="N43:R44" si="18">ROUND(D43*I43/100,0)</f>
        <v>0</v>
      </c>
      <c r="O43" s="234">
        <f t="shared" si="18"/>
        <v>90</v>
      </c>
      <c r="P43" s="234">
        <f t="shared" si="18"/>
        <v>86</v>
      </c>
      <c r="Q43" s="234">
        <f t="shared" si="18"/>
        <v>82</v>
      </c>
      <c r="R43" s="234">
        <f t="shared" si="18"/>
        <v>80</v>
      </c>
      <c r="S43" s="195"/>
      <c r="T43" s="195"/>
      <c r="U43" s="195"/>
      <c r="V43" s="195"/>
      <c r="W43" s="195"/>
      <c r="X43" s="195"/>
      <c r="Y43" s="195"/>
      <c r="Z43" s="195"/>
      <c r="AA43" s="194"/>
      <c r="AB43" s="194"/>
      <c r="AC43" s="193"/>
      <c r="AD43" s="2" t="s">
        <v>567</v>
      </c>
      <c r="AE43" s="2" t="s">
        <v>616</v>
      </c>
      <c r="AI43" s="2" t="s">
        <v>665</v>
      </c>
      <c r="AJ43" s="2" t="s">
        <v>661</v>
      </c>
    </row>
    <row r="44" spans="1:36" ht="18" customHeight="1">
      <c r="A44" s="276"/>
      <c r="B44" s="230">
        <v>2</v>
      </c>
      <c r="C44" s="233" t="s">
        <v>434</v>
      </c>
      <c r="D44" s="234">
        <f>정리!P285</f>
        <v>38</v>
      </c>
      <c r="E44" s="234">
        <f>ROUND(($D44/$D$49)*E$60,0)</f>
        <v>37</v>
      </c>
      <c r="F44" s="234">
        <f>ROUNDUP(($D44/$D$49)*F$60,0)</f>
        <v>35</v>
      </c>
      <c r="G44" s="234">
        <f>ROUNDUP(($D44/$D$49)*G$60,0)</f>
        <v>33</v>
      </c>
      <c r="H44" s="234">
        <f>ROUND(($D44/$D$49)*H$60,0)+1</f>
        <v>33</v>
      </c>
      <c r="I44" s="235">
        <v>0</v>
      </c>
      <c r="J44" s="236">
        <v>85</v>
      </c>
      <c r="K44" s="236">
        <v>85</v>
      </c>
      <c r="L44" s="236">
        <v>85</v>
      </c>
      <c r="M44" s="236">
        <v>85</v>
      </c>
      <c r="N44" s="234">
        <f t="shared" si="18"/>
        <v>0</v>
      </c>
      <c r="O44" s="234">
        <f t="shared" si="18"/>
        <v>31</v>
      </c>
      <c r="P44" s="234">
        <f t="shared" si="18"/>
        <v>30</v>
      </c>
      <c r="Q44" s="234">
        <f t="shared" si="18"/>
        <v>28</v>
      </c>
      <c r="R44" s="234">
        <f t="shared" si="18"/>
        <v>28</v>
      </c>
      <c r="S44" s="195"/>
      <c r="T44" s="195"/>
      <c r="U44" s="195"/>
      <c r="V44" s="195"/>
      <c r="W44" s="195"/>
      <c r="X44" s="195"/>
      <c r="Y44" s="195"/>
      <c r="Z44" s="195"/>
      <c r="AA44" s="194"/>
      <c r="AB44" s="194"/>
      <c r="AC44" s="193"/>
      <c r="AD44" s="2" t="s">
        <v>568</v>
      </c>
      <c r="AE44" s="2" t="s">
        <v>604</v>
      </c>
      <c r="AF44" s="2" t="s">
        <v>568</v>
      </c>
      <c r="AG44" s="2" t="s">
        <v>618</v>
      </c>
      <c r="AI44" s="2" t="s">
        <v>665</v>
      </c>
      <c r="AJ44" s="2" t="s">
        <v>661</v>
      </c>
    </row>
    <row r="45" spans="1:36" ht="18" customHeight="1">
      <c r="A45" s="276"/>
      <c r="B45" s="1">
        <v>1</v>
      </c>
      <c r="C45" s="8" t="s">
        <v>119</v>
      </c>
      <c r="D45" s="203">
        <f>SUM(D46:D48)</f>
        <v>281</v>
      </c>
      <c r="E45" s="203">
        <f>SUM(E46:E48)</f>
        <v>273</v>
      </c>
      <c r="F45" s="203">
        <f>SUM(F46:F48)</f>
        <v>257</v>
      </c>
      <c r="G45" s="203">
        <f>SUM(G46:G48)</f>
        <v>245</v>
      </c>
      <c r="H45" s="203">
        <f>SUM(H46:H48)</f>
        <v>236</v>
      </c>
      <c r="I45" s="204">
        <f>ROUND(N45/D45,2)</f>
        <v>0.82</v>
      </c>
      <c r="J45" s="204">
        <f>ROUND(O45/E45,2)</f>
        <v>0.82</v>
      </c>
      <c r="K45" s="204">
        <f>ROUND(P45/F45,2)</f>
        <v>0.83</v>
      </c>
      <c r="L45" s="204">
        <f>ROUND(Q45/G45,2)</f>
        <v>0.82</v>
      </c>
      <c r="M45" s="204">
        <f>ROUND(R45/H45,2)</f>
        <v>0.83</v>
      </c>
      <c r="N45" s="205">
        <f>SUM(N46:N48)</f>
        <v>231</v>
      </c>
      <c r="O45" s="205">
        <f>SUM(O46:O48)</f>
        <v>225</v>
      </c>
      <c r="P45" s="205">
        <f>SUM(P46:P48)</f>
        <v>213</v>
      </c>
      <c r="Q45" s="205">
        <f>SUM(Q46:Q48)</f>
        <v>202</v>
      </c>
      <c r="R45" s="205">
        <f>SUM(R46:R48)</f>
        <v>195</v>
      </c>
      <c r="S45" s="1"/>
      <c r="T45" s="1"/>
      <c r="U45" s="1"/>
      <c r="V45" s="1"/>
      <c r="W45" s="1"/>
      <c r="X45" s="1"/>
      <c r="Y45" s="1"/>
      <c r="Z45" s="1"/>
      <c r="AA45" s="13" t="s">
        <v>220</v>
      </c>
      <c r="AB45" s="13" t="s">
        <v>220</v>
      </c>
      <c r="AC45" s="5"/>
    </row>
    <row r="46" spans="1:36" ht="18" customHeight="1">
      <c r="A46" s="276"/>
      <c r="B46" s="230">
        <v>2</v>
      </c>
      <c r="C46" s="233" t="s">
        <v>435</v>
      </c>
      <c r="D46" s="234">
        <f>정리!P287</f>
        <v>143</v>
      </c>
      <c r="E46" s="234">
        <f>ROUND(($D46/$D$49)*E$60,0)</f>
        <v>138</v>
      </c>
      <c r="F46" s="234">
        <f>ROUND(($D46/$D$49)*F$60,0)</f>
        <v>130</v>
      </c>
      <c r="G46" s="234">
        <f>ROUND(($D46/$D$49)*G$60,0)-1</f>
        <v>123</v>
      </c>
      <c r="H46" s="234">
        <f>ROUND(($D46/$D$49)*H$60,0)</f>
        <v>120</v>
      </c>
      <c r="I46" s="236">
        <v>85</v>
      </c>
      <c r="J46" s="236">
        <v>85</v>
      </c>
      <c r="K46" s="236">
        <v>85</v>
      </c>
      <c r="L46" s="236">
        <v>85</v>
      </c>
      <c r="M46" s="236">
        <v>85</v>
      </c>
      <c r="N46" s="234">
        <f>ROUNDDOWN(D46*I46/100,0)</f>
        <v>121</v>
      </c>
      <c r="O46" s="234">
        <f t="shared" ref="N46:R48" si="19">ROUND(E46*J46/100,0)</f>
        <v>117</v>
      </c>
      <c r="P46" s="234">
        <f t="shared" si="19"/>
        <v>111</v>
      </c>
      <c r="Q46" s="234">
        <f t="shared" si="19"/>
        <v>105</v>
      </c>
      <c r="R46" s="234">
        <f t="shared" si="19"/>
        <v>102</v>
      </c>
      <c r="S46" s="195"/>
      <c r="T46" s="195"/>
      <c r="U46" s="195"/>
      <c r="V46" s="195"/>
      <c r="W46" s="195"/>
      <c r="X46" s="195"/>
      <c r="Y46" s="195"/>
      <c r="Z46" s="195"/>
      <c r="AA46" s="194"/>
      <c r="AB46" s="194"/>
      <c r="AC46" s="193"/>
    </row>
    <row r="47" spans="1:36" ht="18" customHeight="1">
      <c r="A47" s="276"/>
      <c r="B47" s="230">
        <v>2</v>
      </c>
      <c r="C47" s="233" t="s">
        <v>436</v>
      </c>
      <c r="D47" s="234">
        <f>정리!P288</f>
        <v>54</v>
      </c>
      <c r="E47" s="234">
        <f t="shared" ref="E47:G48" si="20">ROUND(($D47/$D$49)*E$60,0)+1</f>
        <v>53</v>
      </c>
      <c r="F47" s="234">
        <f t="shared" si="20"/>
        <v>50</v>
      </c>
      <c r="G47" s="234">
        <f t="shared" si="20"/>
        <v>48</v>
      </c>
      <c r="H47" s="234">
        <f>ROUND(($D47/$D$49)*H$60,0)</f>
        <v>45</v>
      </c>
      <c r="I47" s="235">
        <v>80</v>
      </c>
      <c r="J47" s="235">
        <v>80</v>
      </c>
      <c r="K47" s="235">
        <v>80</v>
      </c>
      <c r="L47" s="235">
        <v>80</v>
      </c>
      <c r="M47" s="235">
        <v>80</v>
      </c>
      <c r="N47" s="234">
        <f t="shared" si="19"/>
        <v>43</v>
      </c>
      <c r="O47" s="234">
        <f t="shared" si="19"/>
        <v>42</v>
      </c>
      <c r="P47" s="234">
        <f t="shared" si="19"/>
        <v>40</v>
      </c>
      <c r="Q47" s="234">
        <f t="shared" si="19"/>
        <v>38</v>
      </c>
      <c r="R47" s="234">
        <f t="shared" si="19"/>
        <v>36</v>
      </c>
      <c r="S47" s="195"/>
      <c r="T47" s="195"/>
      <c r="U47" s="195"/>
      <c r="V47" s="195"/>
      <c r="W47" s="195"/>
      <c r="X47" s="195"/>
      <c r="Y47" s="195"/>
      <c r="Z47" s="195"/>
      <c r="AA47" s="194"/>
      <c r="AB47" s="194"/>
      <c r="AC47" s="193"/>
    </row>
    <row r="48" spans="1:36" ht="18" customHeight="1">
      <c r="A48" s="276"/>
      <c r="B48" s="230">
        <v>2</v>
      </c>
      <c r="C48" s="233" t="s">
        <v>437</v>
      </c>
      <c r="D48" s="234">
        <f>정리!P289</f>
        <v>84</v>
      </c>
      <c r="E48" s="234">
        <f t="shared" si="20"/>
        <v>82</v>
      </c>
      <c r="F48" s="234">
        <f t="shared" si="20"/>
        <v>77</v>
      </c>
      <c r="G48" s="234">
        <f t="shared" si="20"/>
        <v>74</v>
      </c>
      <c r="H48" s="234">
        <f>ROUND(($D48/$D$49)*H$60,0)</f>
        <v>71</v>
      </c>
      <c r="I48" s="235">
        <v>80</v>
      </c>
      <c r="J48" s="235">
        <v>80</v>
      </c>
      <c r="K48" s="235">
        <v>80</v>
      </c>
      <c r="L48" s="235">
        <v>80</v>
      </c>
      <c r="M48" s="235">
        <v>80</v>
      </c>
      <c r="N48" s="234">
        <f t="shared" si="19"/>
        <v>67</v>
      </c>
      <c r="O48" s="234">
        <f t="shared" si="19"/>
        <v>66</v>
      </c>
      <c r="P48" s="234">
        <f t="shared" si="19"/>
        <v>62</v>
      </c>
      <c r="Q48" s="234">
        <f t="shared" si="19"/>
        <v>59</v>
      </c>
      <c r="R48" s="234">
        <f t="shared" si="19"/>
        <v>57</v>
      </c>
      <c r="S48" s="195"/>
      <c r="T48" s="195"/>
      <c r="U48" s="195"/>
      <c r="V48" s="195"/>
      <c r="W48" s="195"/>
      <c r="X48" s="195"/>
      <c r="Y48" s="195"/>
      <c r="Z48" s="195"/>
      <c r="AA48" s="194"/>
      <c r="AB48" s="194"/>
      <c r="AC48" s="193"/>
    </row>
    <row r="49" spans="1:29" ht="18" customHeight="1">
      <c r="A49" s="276"/>
      <c r="B49" s="1">
        <v>1</v>
      </c>
      <c r="C49" s="1" t="s">
        <v>2</v>
      </c>
      <c r="D49" s="220">
        <f>SUM(D4,D7,D11,D14,D18,D19,D20,D23,D24,D27,D30,D33,D36,D39,D42,D45)</f>
        <v>3238</v>
      </c>
      <c r="E49" s="220">
        <f>SUM(E4,E7,E11,E14,E18,E19,E20,E23,E24,E27,E30,E33,E36,E39,E42,E45)</f>
        <v>3125</v>
      </c>
      <c r="F49" s="220">
        <f>SUM(F4,F7,F11,F14,F18,F19,F20,F23,F24,F27,F30,F33,F36,F39,F42,F45)</f>
        <v>2945</v>
      </c>
      <c r="G49" s="220">
        <f>SUM(G4,G7,G11,G14,G18,G19,G20,G23,G24,G27,G30,G33,G36,G39,G42,G45)</f>
        <v>2810</v>
      </c>
      <c r="H49" s="220">
        <f>SUM(H4,H7,H11,H14,H18,H19,H20,H23,H24,H27,H30,H33,H36,H39,H42,H45)</f>
        <v>2719</v>
      </c>
      <c r="I49" s="206">
        <f>ROUND((N49/D49)*100,1)</f>
        <v>41.4</v>
      </c>
      <c r="J49" s="206">
        <f>ROUND((O49/E49)*100,1)</f>
        <v>83.5</v>
      </c>
      <c r="K49" s="206">
        <f>ROUND((P49/F49)*100,1)</f>
        <v>83.7</v>
      </c>
      <c r="L49" s="206">
        <f>ROUND((Q49/G49)*100,1)</f>
        <v>83.6</v>
      </c>
      <c r="M49" s="206">
        <f>ROUND((R49/H49)*100,1)</f>
        <v>83.6</v>
      </c>
      <c r="N49" s="207">
        <f>SUMIF($B$4:$B$48,1,N$4:N$48)</f>
        <v>1340</v>
      </c>
      <c r="O49" s="207">
        <f>SUMIF($B$4:$B$48,1,O$4:O$48)</f>
        <v>2610</v>
      </c>
      <c r="P49" s="207">
        <f>SUMIF($B$4:$B$48,1,P$4:P$48)</f>
        <v>2465</v>
      </c>
      <c r="Q49" s="207">
        <f>SUMIF($B$4:$B$48,1,Q$4:Q$48)</f>
        <v>2348</v>
      </c>
      <c r="R49" s="207">
        <f>SUMIF($B$4:$B$48,1,R$4:R$48)</f>
        <v>2274</v>
      </c>
      <c r="S49" s="40" t="e">
        <f>AVERAGE(S4:S45)</f>
        <v>#DIV/0!</v>
      </c>
      <c r="T49" s="40" t="e">
        <f>AVERAGE(T4:T45)</f>
        <v>#DIV/0!</v>
      </c>
      <c r="U49" s="40" t="e">
        <f>AVERAGE(U4:U45)</f>
        <v>#DIV/0!</v>
      </c>
      <c r="V49" s="40" t="e">
        <f>AVERAGE(V4:V45)</f>
        <v>#DIV/0!</v>
      </c>
      <c r="W49" s="40">
        <f>SUM(W4:W45)</f>
        <v>0</v>
      </c>
      <c r="X49" s="40">
        <f>SUM(X4:X45)</f>
        <v>0</v>
      </c>
      <c r="Y49" s="40">
        <f>SUM(Y4:Y45)</f>
        <v>0</v>
      </c>
      <c r="Z49" s="40">
        <f>SUM(Z4:Z45)</f>
        <v>0</v>
      </c>
      <c r="AA49" s="5"/>
      <c r="AB49" s="5"/>
      <c r="AC49" s="5"/>
    </row>
    <row r="50" spans="1:29" ht="18" customHeight="1">
      <c r="B50" s="51"/>
      <c r="E50" s="213" t="b">
        <f>E49=E60</f>
        <v>1</v>
      </c>
      <c r="F50" s="213" t="b">
        <f>F49=F60</f>
        <v>1</v>
      </c>
      <c r="G50" s="213" t="b">
        <f>G49=G60</f>
        <v>1</v>
      </c>
      <c r="H50" s="213" t="b">
        <f>H49=H60</f>
        <v>1</v>
      </c>
      <c r="I50" s="214">
        <v>44.7</v>
      </c>
      <c r="N50" s="214">
        <f>N49/D49</f>
        <v>0.41383570105003087</v>
      </c>
      <c r="O50" s="215">
        <f>O49/E49</f>
        <v>0.83520000000000005</v>
      </c>
      <c r="P50" s="215">
        <f>P49/F49</f>
        <v>0.83701188455008491</v>
      </c>
      <c r="Q50" s="215">
        <f>Q49/G49</f>
        <v>0.83558718861209968</v>
      </c>
      <c r="R50" s="215">
        <f>R49/H49</f>
        <v>0.8363368885619713</v>
      </c>
    </row>
    <row r="51" spans="1:29" ht="18" customHeight="1">
      <c r="B51" s="51"/>
      <c r="N51" s="216">
        <f>D49*I49/100</f>
        <v>1340.5319999999999</v>
      </c>
      <c r="O51" s="216">
        <f>E49*J49/100</f>
        <v>2609.375</v>
      </c>
      <c r="P51" s="216">
        <f>F49*K49/100</f>
        <v>2464.9650000000001</v>
      </c>
      <c r="Q51" s="216">
        <f>G49*L49/100</f>
        <v>2349.16</v>
      </c>
      <c r="R51" s="216">
        <f>H49*M49/100</f>
        <v>2273.0839999999998</v>
      </c>
    </row>
    <row r="52" spans="1:29" ht="18" customHeight="1">
      <c r="B52" s="51"/>
    </row>
    <row r="53" spans="1:29" ht="18" customHeight="1">
      <c r="B53" s="51"/>
    </row>
    <row r="54" spans="1:29" ht="18" customHeight="1">
      <c r="B54" s="51"/>
    </row>
    <row r="55" spans="1:29" ht="18" customHeight="1">
      <c r="B55" s="51"/>
    </row>
    <row r="56" spans="1:29" ht="18" customHeight="1">
      <c r="B56" s="51"/>
    </row>
    <row r="57" spans="1:29" ht="18" customHeight="1">
      <c r="B57" s="51"/>
      <c r="E57" s="213" t="s">
        <v>210</v>
      </c>
      <c r="F57" s="213" t="s">
        <v>211</v>
      </c>
      <c r="G57" s="213" t="s">
        <v>212</v>
      </c>
      <c r="H57" s="213" t="s">
        <v>213</v>
      </c>
    </row>
    <row r="58" spans="1:29" ht="18" customHeight="1">
      <c r="B58" s="51"/>
      <c r="C58" s="14" t="s">
        <v>50</v>
      </c>
      <c r="D58" s="214"/>
      <c r="E58" s="217">
        <f>E60+E67</f>
        <v>3125</v>
      </c>
      <c r="F58" s="217">
        <f>F60+F67</f>
        <v>2945</v>
      </c>
      <c r="G58" s="217">
        <f>G60+G67</f>
        <v>2810</v>
      </c>
      <c r="H58" s="217">
        <f>H60+H67</f>
        <v>2719</v>
      </c>
      <c r="J58" s="218"/>
      <c r="K58" s="218"/>
      <c r="L58" s="218"/>
      <c r="M58" s="218"/>
      <c r="N58" s="218"/>
    </row>
    <row r="59" spans="1:29" ht="18" customHeight="1">
      <c r="B59" s="51"/>
    </row>
    <row r="60" spans="1:29" ht="12" customHeight="1">
      <c r="B60" s="51"/>
      <c r="C60" s="14" t="s">
        <v>200</v>
      </c>
      <c r="D60" s="214"/>
      <c r="E60" s="213">
        <f>'[2]계획인구(최종)'!E97</f>
        <v>3125</v>
      </c>
      <c r="F60" s="213">
        <f>'[2]계획인구(최종)'!F97</f>
        <v>2945</v>
      </c>
      <c r="G60" s="213">
        <f>'[2]계획인구(최종)'!G97</f>
        <v>2810</v>
      </c>
      <c r="H60" s="213">
        <f>'[2]계획인구(최종)'!H97</f>
        <v>2719</v>
      </c>
    </row>
    <row r="61" spans="1:29" ht="12" customHeight="1">
      <c r="B61" s="51"/>
      <c r="C61" s="14"/>
      <c r="D61" s="214"/>
    </row>
    <row r="62" spans="1:29" ht="12" customHeight="1">
      <c r="B62" s="51"/>
      <c r="C62" s="14" t="s">
        <v>201</v>
      </c>
      <c r="D62" s="219"/>
      <c r="E62" s="203" t="s">
        <v>210</v>
      </c>
      <c r="F62" s="203" t="s">
        <v>211</v>
      </c>
      <c r="G62" s="203" t="s">
        <v>212</v>
      </c>
      <c r="H62" s="203" t="s">
        <v>213</v>
      </c>
      <c r="I62" s="296" t="s">
        <v>214</v>
      </c>
      <c r="J62" s="296"/>
      <c r="K62" s="296"/>
    </row>
    <row r="63" spans="1:29" ht="13.5" customHeight="1">
      <c r="B63" s="51"/>
      <c r="D63" s="220" t="s">
        <v>206</v>
      </c>
      <c r="E63" s="221"/>
      <c r="F63" s="221"/>
      <c r="G63" s="221"/>
      <c r="H63" s="221"/>
      <c r="I63" s="222"/>
      <c r="J63" s="222"/>
      <c r="K63" s="222"/>
    </row>
    <row r="64" spans="1:29" ht="13.5" customHeight="1">
      <c r="B64" s="51"/>
      <c r="C64" s="14"/>
      <c r="D64" s="220" t="s">
        <v>207</v>
      </c>
      <c r="E64" s="221"/>
      <c r="F64" s="221"/>
      <c r="G64" s="221"/>
      <c r="H64" s="221"/>
      <c r="I64" s="222"/>
      <c r="J64" s="222"/>
      <c r="K64" s="222"/>
    </row>
    <row r="65" spans="2:11" ht="13.5" customHeight="1">
      <c r="B65" s="51"/>
      <c r="C65" s="14"/>
      <c r="D65" s="220" t="s">
        <v>208</v>
      </c>
      <c r="E65" s="221"/>
      <c r="F65" s="221"/>
      <c r="G65" s="221"/>
      <c r="H65" s="221"/>
      <c r="I65" s="222"/>
      <c r="J65" s="222"/>
      <c r="K65" s="222"/>
    </row>
    <row r="66" spans="2:11" ht="13.5" customHeight="1">
      <c r="B66" s="51"/>
      <c r="D66" s="220" t="s">
        <v>209</v>
      </c>
      <c r="E66" s="221"/>
      <c r="F66" s="221"/>
      <c r="G66" s="221"/>
      <c r="H66" s="221"/>
      <c r="I66" s="222"/>
      <c r="J66" s="222"/>
      <c r="K66" s="222"/>
    </row>
    <row r="67" spans="2:11">
      <c r="B67" s="51"/>
      <c r="D67" s="220" t="s">
        <v>0</v>
      </c>
      <c r="E67" s="220">
        <f>SUM(E63:E66)</f>
        <v>0</v>
      </c>
      <c r="F67" s="220">
        <f>SUM(F63:F66)</f>
        <v>0</v>
      </c>
      <c r="G67" s="220">
        <f>SUM(G63:G66)</f>
        <v>0</v>
      </c>
      <c r="H67" s="220">
        <f>SUM(H63:H66)</f>
        <v>0</v>
      </c>
      <c r="I67" s="296"/>
      <c r="J67" s="296"/>
      <c r="K67" s="296"/>
    </row>
    <row r="68" spans="2:11">
      <c r="B68" s="51"/>
    </row>
    <row r="69" spans="2:11">
      <c r="B69" s="51"/>
    </row>
    <row r="70" spans="2:11">
      <c r="B70" s="51"/>
    </row>
    <row r="71" spans="2:11">
      <c r="B71" s="51"/>
    </row>
    <row r="72" spans="2:11">
      <c r="B72" s="51"/>
    </row>
    <row r="73" spans="2:11">
      <c r="B73" s="51"/>
    </row>
    <row r="74" spans="2:11">
      <c r="B74" s="51"/>
    </row>
    <row r="75" spans="2:11">
      <c r="B75" s="51"/>
    </row>
    <row r="76" spans="2:11">
      <c r="B76" s="51"/>
    </row>
    <row r="77" spans="2:11">
      <c r="B77" s="51"/>
    </row>
    <row r="78" spans="2:11">
      <c r="B78" s="51"/>
    </row>
    <row r="79" spans="2:11">
      <c r="B79" s="51"/>
    </row>
    <row r="80" spans="2:11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  <row r="90" spans="2:2">
      <c r="B90" s="51"/>
    </row>
    <row r="91" spans="2:2">
      <c r="B91" s="51"/>
    </row>
    <row r="92" spans="2:2">
      <c r="B92" s="51"/>
    </row>
    <row r="93" spans="2:2">
      <c r="B93" s="51"/>
    </row>
  </sheetData>
  <autoFilter ref="A2:AC51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</autoFilter>
  <mergeCells count="14">
    <mergeCell ref="AB2:AB3"/>
    <mergeCell ref="AC2:AC3"/>
    <mergeCell ref="A1:H1"/>
    <mergeCell ref="A2:A3"/>
    <mergeCell ref="C2:C3"/>
    <mergeCell ref="D2:H2"/>
    <mergeCell ref="I2:M2"/>
    <mergeCell ref="N2:R2"/>
    <mergeCell ref="AA2:AA3"/>
    <mergeCell ref="A4:A49"/>
    <mergeCell ref="I62:K62"/>
    <mergeCell ref="I67:K67"/>
    <mergeCell ref="S2:V2"/>
    <mergeCell ref="W2:Z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26" max="19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I86"/>
  <sheetViews>
    <sheetView view="pageBreakPreview" topLeftCell="A37" zoomScaleSheetLayoutView="100" workbookViewId="0">
      <selection activeCell="E53" sqref="E53:H53"/>
    </sheetView>
  </sheetViews>
  <sheetFormatPr defaultRowHeight="12" outlineLevelCol="1"/>
  <cols>
    <col min="1" max="1" width="7.21875" style="2" customWidth="1"/>
    <col min="2" max="2" width="2.6640625" style="2" customWidth="1" outlineLevel="1"/>
    <col min="3" max="3" width="6.33203125" style="2" customWidth="1"/>
    <col min="4" max="8" width="6.6640625" style="213" customWidth="1"/>
    <col min="9" max="13" width="5.5546875" style="214" customWidth="1"/>
    <col min="14" max="18" width="6.6640625" style="214" customWidth="1"/>
    <col min="19" max="22" width="5.5546875" style="2" hidden="1" customWidth="1"/>
    <col min="23" max="26" width="6.6640625" style="2" hidden="1" customWidth="1"/>
    <col min="27" max="28" width="11.109375" style="2" hidden="1" customWidth="1"/>
    <col min="29" max="29" width="11.44140625" style="2" hidden="1" customWidth="1"/>
    <col min="30" max="32" width="8.88671875" style="2" customWidth="1"/>
    <col min="33" max="16384" width="8.88671875" style="2"/>
  </cols>
  <sheetData>
    <row r="1" spans="1:35" ht="23.25" customHeight="1">
      <c r="A1" s="292" t="s">
        <v>122</v>
      </c>
      <c r="B1" s="292"/>
      <c r="C1" s="292"/>
      <c r="D1" s="292"/>
      <c r="E1" s="292"/>
      <c r="F1" s="292"/>
      <c r="G1" s="292"/>
      <c r="H1" s="29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35" ht="18.75" customHeight="1">
      <c r="A2" s="276" t="s">
        <v>5</v>
      </c>
      <c r="B2" s="1">
        <v>1</v>
      </c>
      <c r="C2" s="276" t="s">
        <v>6</v>
      </c>
      <c r="D2" s="277" t="s">
        <v>7</v>
      </c>
      <c r="E2" s="277"/>
      <c r="F2" s="277"/>
      <c r="G2" s="277"/>
      <c r="H2" s="277"/>
      <c r="I2" s="276" t="s">
        <v>8</v>
      </c>
      <c r="J2" s="276"/>
      <c r="K2" s="276"/>
      <c r="L2" s="276"/>
      <c r="M2" s="276"/>
      <c r="N2" s="280" t="s">
        <v>1</v>
      </c>
      <c r="O2" s="281"/>
      <c r="P2" s="281"/>
      <c r="Q2" s="281"/>
      <c r="R2" s="282"/>
      <c r="S2" s="276" t="s">
        <v>13</v>
      </c>
      <c r="T2" s="276"/>
      <c r="U2" s="276"/>
      <c r="V2" s="276"/>
      <c r="W2" s="276" t="s">
        <v>14</v>
      </c>
      <c r="X2" s="276"/>
      <c r="Y2" s="276"/>
      <c r="Z2" s="276"/>
      <c r="AA2" s="293" t="s">
        <v>241</v>
      </c>
      <c r="AB2" s="293" t="s">
        <v>15</v>
      </c>
      <c r="AC2" s="276" t="s">
        <v>9</v>
      </c>
    </row>
    <row r="3" spans="1:35" ht="18.75" customHeight="1">
      <c r="A3" s="276"/>
      <c r="B3" s="1">
        <v>1</v>
      </c>
      <c r="C3" s="276"/>
      <c r="D3" s="4" t="s">
        <v>3</v>
      </c>
      <c r="E3" s="4" t="s">
        <v>4</v>
      </c>
      <c r="F3" s="4" t="s">
        <v>32</v>
      </c>
      <c r="G3" s="4" t="s">
        <v>33</v>
      </c>
      <c r="H3" s="4" t="s">
        <v>34</v>
      </c>
      <c r="I3" s="4" t="s">
        <v>3</v>
      </c>
      <c r="J3" s="4" t="s">
        <v>4</v>
      </c>
      <c r="K3" s="4" t="s">
        <v>32</v>
      </c>
      <c r="L3" s="4" t="s">
        <v>33</v>
      </c>
      <c r="M3" s="4" t="s">
        <v>34</v>
      </c>
      <c r="N3" s="4" t="s">
        <v>3</v>
      </c>
      <c r="O3" s="4" t="s">
        <v>4</v>
      </c>
      <c r="P3" s="4" t="s">
        <v>32</v>
      </c>
      <c r="Q3" s="4" t="s">
        <v>33</v>
      </c>
      <c r="R3" s="4" t="s">
        <v>34</v>
      </c>
      <c r="S3" s="4" t="s">
        <v>4</v>
      </c>
      <c r="T3" s="4" t="s">
        <v>32</v>
      </c>
      <c r="U3" s="4" t="s">
        <v>33</v>
      </c>
      <c r="V3" s="4" t="s">
        <v>34</v>
      </c>
      <c r="W3" s="4" t="s">
        <v>4</v>
      </c>
      <c r="X3" s="4" t="s">
        <v>32</v>
      </c>
      <c r="Y3" s="4" t="s">
        <v>33</v>
      </c>
      <c r="Z3" s="4" t="s">
        <v>34</v>
      </c>
      <c r="AA3" s="276"/>
      <c r="AB3" s="276"/>
      <c r="AC3" s="276"/>
    </row>
    <row r="4" spans="1:35" ht="18" customHeight="1">
      <c r="A4" s="276" t="s">
        <v>121</v>
      </c>
      <c r="B4" s="1">
        <v>1</v>
      </c>
      <c r="C4" s="8" t="s">
        <v>123</v>
      </c>
      <c r="D4" s="220">
        <f>SUM(D5:D7)</f>
        <v>258</v>
      </c>
      <c r="E4" s="220">
        <f>SUM(E5:E7)</f>
        <v>256</v>
      </c>
      <c r="F4" s="220">
        <f>SUM(F5:F7)</f>
        <v>241</v>
      </c>
      <c r="G4" s="220">
        <f>SUM(G5:G7)</f>
        <v>230</v>
      </c>
      <c r="H4" s="220">
        <f>SUM(H5:H7)</f>
        <v>223</v>
      </c>
      <c r="I4" s="204">
        <f>ROUND(N4/D4,2)</f>
        <v>0.9</v>
      </c>
      <c r="J4" s="204">
        <f>ROUND(O4/E4,2)</f>
        <v>0.9</v>
      </c>
      <c r="K4" s="204">
        <f>ROUND(P4/F4,2)</f>
        <v>0.9</v>
      </c>
      <c r="L4" s="204">
        <f>ROUND(Q4/G4,2)</f>
        <v>0.9</v>
      </c>
      <c r="M4" s="204">
        <f>ROUND(R4/H4,2)</f>
        <v>0.9</v>
      </c>
      <c r="N4" s="223">
        <f>SUM(N5:N7)</f>
        <v>233</v>
      </c>
      <c r="O4" s="223">
        <f>SUM(O5:O7)</f>
        <v>231</v>
      </c>
      <c r="P4" s="223">
        <f>SUM(P5:P7)</f>
        <v>217</v>
      </c>
      <c r="Q4" s="223">
        <f>SUM(Q5:Q7)</f>
        <v>207</v>
      </c>
      <c r="R4" s="223">
        <f>SUM(R5:R7)</f>
        <v>201</v>
      </c>
      <c r="S4" s="13"/>
      <c r="T4" s="13"/>
      <c r="U4" s="13"/>
      <c r="V4" s="13"/>
      <c r="W4" s="13"/>
      <c r="X4" s="13"/>
      <c r="Y4" s="13"/>
      <c r="Z4" s="13"/>
      <c r="AA4" s="13" t="s">
        <v>219</v>
      </c>
      <c r="AB4" s="13" t="s">
        <v>219</v>
      </c>
      <c r="AC4" s="5"/>
    </row>
    <row r="5" spans="1:35" ht="18" customHeight="1">
      <c r="A5" s="276"/>
      <c r="B5" s="230">
        <v>2</v>
      </c>
      <c r="C5" s="233" t="s">
        <v>438</v>
      </c>
      <c r="D5" s="243">
        <f>정리!P292</f>
        <v>122</v>
      </c>
      <c r="E5" s="234">
        <f>ROUND(($D5/$D$37)*E$53,0)</f>
        <v>121</v>
      </c>
      <c r="F5" s="234">
        <f t="shared" ref="F5:H19" si="0">ROUND(($D5/$D$37)*F$53,0)</f>
        <v>114</v>
      </c>
      <c r="G5" s="234">
        <f t="shared" si="0"/>
        <v>109</v>
      </c>
      <c r="H5" s="234">
        <f t="shared" si="0"/>
        <v>105</v>
      </c>
      <c r="I5" s="236">
        <v>90</v>
      </c>
      <c r="J5" s="236">
        <v>90</v>
      </c>
      <c r="K5" s="236">
        <v>90</v>
      </c>
      <c r="L5" s="236">
        <v>90</v>
      </c>
      <c r="M5" s="236">
        <v>90</v>
      </c>
      <c r="N5" s="244">
        <f t="shared" ref="N5:R7" si="1">ROUND(D5*I5/100,0)</f>
        <v>110</v>
      </c>
      <c r="O5" s="244">
        <f t="shared" si="1"/>
        <v>109</v>
      </c>
      <c r="P5" s="244">
        <f t="shared" si="1"/>
        <v>103</v>
      </c>
      <c r="Q5" s="244">
        <f t="shared" si="1"/>
        <v>98</v>
      </c>
      <c r="R5" s="244">
        <f t="shared" si="1"/>
        <v>95</v>
      </c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3"/>
    </row>
    <row r="6" spans="1:35" ht="18" customHeight="1">
      <c r="A6" s="276"/>
      <c r="B6" s="230">
        <v>2</v>
      </c>
      <c r="C6" s="233" t="s">
        <v>439</v>
      </c>
      <c r="D6" s="243">
        <f>정리!P293</f>
        <v>82</v>
      </c>
      <c r="E6" s="234">
        <f>ROUND(($D6/$D$37)*E$53,0)</f>
        <v>81</v>
      </c>
      <c r="F6" s="234">
        <f t="shared" si="0"/>
        <v>77</v>
      </c>
      <c r="G6" s="234">
        <f t="shared" si="0"/>
        <v>73</v>
      </c>
      <c r="H6" s="234">
        <f t="shared" si="0"/>
        <v>71</v>
      </c>
      <c r="I6" s="236">
        <v>90</v>
      </c>
      <c r="J6" s="236">
        <v>90</v>
      </c>
      <c r="K6" s="236">
        <v>90</v>
      </c>
      <c r="L6" s="236">
        <v>90</v>
      </c>
      <c r="M6" s="236">
        <v>90</v>
      </c>
      <c r="N6" s="244">
        <f t="shared" si="1"/>
        <v>74</v>
      </c>
      <c r="O6" s="244">
        <f t="shared" si="1"/>
        <v>73</v>
      </c>
      <c r="P6" s="244">
        <f t="shared" si="1"/>
        <v>69</v>
      </c>
      <c r="Q6" s="244">
        <f t="shared" si="1"/>
        <v>66</v>
      </c>
      <c r="R6" s="244">
        <f t="shared" si="1"/>
        <v>64</v>
      </c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3"/>
    </row>
    <row r="7" spans="1:35" ht="18" customHeight="1">
      <c r="A7" s="276"/>
      <c r="B7" s="230">
        <v>2</v>
      </c>
      <c r="C7" s="233" t="s">
        <v>440</v>
      </c>
      <c r="D7" s="243">
        <f>정리!P294</f>
        <v>54</v>
      </c>
      <c r="E7" s="234">
        <f>ROUND(($D7/$D$37)*E$53,0)</f>
        <v>54</v>
      </c>
      <c r="F7" s="234">
        <f t="shared" si="0"/>
        <v>50</v>
      </c>
      <c r="G7" s="234">
        <f t="shared" si="0"/>
        <v>48</v>
      </c>
      <c r="H7" s="234">
        <f t="shared" si="0"/>
        <v>47</v>
      </c>
      <c r="I7" s="236">
        <v>90</v>
      </c>
      <c r="J7" s="236">
        <v>90</v>
      </c>
      <c r="K7" s="236">
        <v>90</v>
      </c>
      <c r="L7" s="236">
        <v>90</v>
      </c>
      <c r="M7" s="236">
        <v>90</v>
      </c>
      <c r="N7" s="244">
        <f t="shared" si="1"/>
        <v>49</v>
      </c>
      <c r="O7" s="244">
        <f t="shared" si="1"/>
        <v>49</v>
      </c>
      <c r="P7" s="244">
        <f t="shared" si="1"/>
        <v>45</v>
      </c>
      <c r="Q7" s="244">
        <f t="shared" si="1"/>
        <v>43</v>
      </c>
      <c r="R7" s="244">
        <f t="shared" si="1"/>
        <v>42</v>
      </c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3"/>
    </row>
    <row r="8" spans="1:35" ht="18" customHeight="1">
      <c r="A8" s="276"/>
      <c r="B8" s="1">
        <v>1</v>
      </c>
      <c r="C8" s="8" t="s">
        <v>124</v>
      </c>
      <c r="D8" s="220">
        <f>정리!P295</f>
        <v>132</v>
      </c>
      <c r="E8" s="203">
        <f>ROUND(($D8/$D$37)*E$53,0)</f>
        <v>131</v>
      </c>
      <c r="F8" s="203">
        <f t="shared" si="0"/>
        <v>123</v>
      </c>
      <c r="G8" s="203">
        <f t="shared" si="0"/>
        <v>118</v>
      </c>
      <c r="H8" s="203">
        <f t="shared" si="0"/>
        <v>114</v>
      </c>
      <c r="I8" s="224">
        <v>85</v>
      </c>
      <c r="J8" s="224">
        <v>85</v>
      </c>
      <c r="K8" s="224">
        <v>85</v>
      </c>
      <c r="L8" s="224">
        <v>85</v>
      </c>
      <c r="M8" s="224">
        <v>85</v>
      </c>
      <c r="N8" s="223">
        <f t="shared" ref="N8:R11" si="2">ROUND(D8*I8/100,0)</f>
        <v>112</v>
      </c>
      <c r="O8" s="223">
        <f t="shared" si="2"/>
        <v>111</v>
      </c>
      <c r="P8" s="223">
        <f t="shared" si="2"/>
        <v>105</v>
      </c>
      <c r="Q8" s="223">
        <f t="shared" si="2"/>
        <v>100</v>
      </c>
      <c r="R8" s="223">
        <f t="shared" si="2"/>
        <v>97</v>
      </c>
      <c r="S8" s="13"/>
      <c r="T8" s="13"/>
      <c r="U8" s="13"/>
      <c r="V8" s="13"/>
      <c r="W8" s="13"/>
      <c r="X8" s="13"/>
      <c r="Y8" s="13"/>
      <c r="Z8" s="13"/>
      <c r="AA8" s="13" t="s">
        <v>219</v>
      </c>
      <c r="AB8" s="13" t="s">
        <v>219</v>
      </c>
      <c r="AC8" s="5"/>
    </row>
    <row r="9" spans="1:35" ht="18" customHeight="1">
      <c r="A9" s="276"/>
      <c r="B9" s="1">
        <v>1</v>
      </c>
      <c r="C9" s="8" t="s">
        <v>125</v>
      </c>
      <c r="D9" s="220">
        <f>SUM(D10:D11)</f>
        <v>229</v>
      </c>
      <c r="E9" s="220">
        <f>SUM(E10:E11)</f>
        <v>227</v>
      </c>
      <c r="F9" s="220">
        <f>SUM(F10:F11)</f>
        <v>214</v>
      </c>
      <c r="G9" s="220">
        <f>SUM(G10:G11)</f>
        <v>204</v>
      </c>
      <c r="H9" s="220">
        <f>SUM(H10:H11)</f>
        <v>197</v>
      </c>
      <c r="I9" s="204">
        <f>ROUND(N9/D9,2)</f>
        <v>0.85</v>
      </c>
      <c r="J9" s="204">
        <f>ROUND(O9/E9,2)</f>
        <v>0.85</v>
      </c>
      <c r="K9" s="204">
        <f>ROUND(P9/F9,2)</f>
        <v>0.85</v>
      </c>
      <c r="L9" s="204">
        <f>ROUND(Q9/G9,2)</f>
        <v>0.85</v>
      </c>
      <c r="M9" s="204">
        <f>ROUND(R9/H9,2)</f>
        <v>0.85</v>
      </c>
      <c r="N9" s="223">
        <f>SUM(N10:N11)</f>
        <v>195</v>
      </c>
      <c r="O9" s="223">
        <f>SUM(O10:O11)</f>
        <v>193</v>
      </c>
      <c r="P9" s="223">
        <f>SUM(P10:P11)</f>
        <v>182</v>
      </c>
      <c r="Q9" s="223">
        <f>SUM(Q10:Q11)</f>
        <v>174</v>
      </c>
      <c r="R9" s="223">
        <f>SUM(R10:R11)</f>
        <v>167</v>
      </c>
      <c r="S9" s="13"/>
      <c r="T9" s="13"/>
      <c r="U9" s="13"/>
      <c r="V9" s="13"/>
      <c r="W9" s="13"/>
      <c r="X9" s="13"/>
      <c r="Y9" s="13"/>
      <c r="Z9" s="13"/>
      <c r="AA9" s="13" t="s">
        <v>219</v>
      </c>
      <c r="AB9" s="13" t="s">
        <v>219</v>
      </c>
      <c r="AC9" s="5"/>
    </row>
    <row r="10" spans="1:35" ht="18" customHeight="1">
      <c r="A10" s="276"/>
      <c r="B10" s="230">
        <v>2</v>
      </c>
      <c r="C10" s="233" t="s">
        <v>315</v>
      </c>
      <c r="D10" s="243">
        <f>정리!P297</f>
        <v>106</v>
      </c>
      <c r="E10" s="234">
        <f>ROUND(($D10/$D$37)*E$53,0)</f>
        <v>105</v>
      </c>
      <c r="F10" s="234">
        <f t="shared" si="0"/>
        <v>99</v>
      </c>
      <c r="G10" s="234">
        <f t="shared" si="0"/>
        <v>94</v>
      </c>
      <c r="H10" s="234">
        <f t="shared" si="0"/>
        <v>91</v>
      </c>
      <c r="I10" s="236">
        <v>85</v>
      </c>
      <c r="J10" s="236">
        <v>85</v>
      </c>
      <c r="K10" s="236">
        <v>85</v>
      </c>
      <c r="L10" s="236">
        <v>85</v>
      </c>
      <c r="M10" s="236">
        <v>85</v>
      </c>
      <c r="N10" s="244">
        <f t="shared" si="2"/>
        <v>90</v>
      </c>
      <c r="O10" s="244">
        <f t="shared" si="2"/>
        <v>89</v>
      </c>
      <c r="P10" s="244">
        <f t="shared" si="2"/>
        <v>84</v>
      </c>
      <c r="Q10" s="244">
        <f t="shared" si="2"/>
        <v>80</v>
      </c>
      <c r="R10" s="244">
        <f t="shared" si="2"/>
        <v>77</v>
      </c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3"/>
    </row>
    <row r="11" spans="1:35" ht="18" customHeight="1">
      <c r="A11" s="276"/>
      <c r="B11" s="230">
        <v>2</v>
      </c>
      <c r="C11" s="233" t="s">
        <v>441</v>
      </c>
      <c r="D11" s="243">
        <f>정리!P298</f>
        <v>123</v>
      </c>
      <c r="E11" s="234">
        <f>ROUND(($D11/$D$37)*E$53,0)</f>
        <v>122</v>
      </c>
      <c r="F11" s="234">
        <f t="shared" si="0"/>
        <v>115</v>
      </c>
      <c r="G11" s="234">
        <f t="shared" si="0"/>
        <v>110</v>
      </c>
      <c r="H11" s="234">
        <f t="shared" si="0"/>
        <v>106</v>
      </c>
      <c r="I11" s="236">
        <v>85</v>
      </c>
      <c r="J11" s="236">
        <v>85</v>
      </c>
      <c r="K11" s="236">
        <v>85</v>
      </c>
      <c r="L11" s="236">
        <v>85</v>
      </c>
      <c r="M11" s="236">
        <v>85</v>
      </c>
      <c r="N11" s="244">
        <f t="shared" si="2"/>
        <v>105</v>
      </c>
      <c r="O11" s="244">
        <f t="shared" si="2"/>
        <v>104</v>
      </c>
      <c r="P11" s="244">
        <f t="shared" si="2"/>
        <v>98</v>
      </c>
      <c r="Q11" s="244">
        <f t="shared" si="2"/>
        <v>94</v>
      </c>
      <c r="R11" s="244">
        <f t="shared" si="2"/>
        <v>90</v>
      </c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3"/>
    </row>
    <row r="12" spans="1:35" ht="18" customHeight="1">
      <c r="A12" s="276"/>
      <c r="B12" s="1">
        <v>1</v>
      </c>
      <c r="C12" s="8" t="s">
        <v>126</v>
      </c>
      <c r="D12" s="220">
        <f>정리!P299</f>
        <v>202</v>
      </c>
      <c r="E12" s="203">
        <f>ROUND(($D12/$D$37)*E$53,0)</f>
        <v>200</v>
      </c>
      <c r="F12" s="203">
        <f t="shared" si="0"/>
        <v>189</v>
      </c>
      <c r="G12" s="203">
        <f t="shared" si="0"/>
        <v>180</v>
      </c>
      <c r="H12" s="203">
        <f t="shared" si="0"/>
        <v>174</v>
      </c>
      <c r="I12" s="224">
        <v>85</v>
      </c>
      <c r="J12" s="224">
        <v>85</v>
      </c>
      <c r="K12" s="224">
        <v>85</v>
      </c>
      <c r="L12" s="224">
        <v>85</v>
      </c>
      <c r="M12" s="224">
        <v>85</v>
      </c>
      <c r="N12" s="223">
        <f t="shared" ref="N12:R15" si="3">ROUND(D12*I12/100,0)</f>
        <v>172</v>
      </c>
      <c r="O12" s="223">
        <f t="shared" si="3"/>
        <v>170</v>
      </c>
      <c r="P12" s="223">
        <f t="shared" si="3"/>
        <v>161</v>
      </c>
      <c r="Q12" s="223">
        <f t="shared" si="3"/>
        <v>153</v>
      </c>
      <c r="R12" s="223">
        <f t="shared" si="3"/>
        <v>148</v>
      </c>
      <c r="S12" s="13"/>
      <c r="T12" s="13"/>
      <c r="U12" s="13"/>
      <c r="V12" s="13"/>
      <c r="W12" s="13"/>
      <c r="X12" s="13"/>
      <c r="Y12" s="13"/>
      <c r="Z12" s="13"/>
      <c r="AA12" s="13" t="s">
        <v>219</v>
      </c>
      <c r="AB12" s="13" t="s">
        <v>219</v>
      </c>
      <c r="AC12" s="5"/>
    </row>
    <row r="13" spans="1:35" ht="18" customHeight="1">
      <c r="A13" s="276"/>
      <c r="B13" s="1">
        <v>1</v>
      </c>
      <c r="C13" s="8" t="s">
        <v>127</v>
      </c>
      <c r="D13" s="220">
        <f>SUM(D14:D15)</f>
        <v>342</v>
      </c>
      <c r="E13" s="220">
        <f>SUM(E14:E15)</f>
        <v>339</v>
      </c>
      <c r="F13" s="220">
        <f>SUM(F14:F15)</f>
        <v>319</v>
      </c>
      <c r="G13" s="220">
        <f>SUM(G14:G15)</f>
        <v>305</v>
      </c>
      <c r="H13" s="220">
        <f>SUM(H14:H15)</f>
        <v>295</v>
      </c>
      <c r="I13" s="204">
        <f>ROUND(N13/D13,2)</f>
        <v>0.85</v>
      </c>
      <c r="J13" s="204">
        <f>ROUND(O13/E13,2)</f>
        <v>0.85</v>
      </c>
      <c r="K13" s="204">
        <f>ROUND(P13/F13,2)</f>
        <v>0.85</v>
      </c>
      <c r="L13" s="204">
        <f>ROUND(Q13/G13,2)</f>
        <v>0.85</v>
      </c>
      <c r="M13" s="204">
        <f>ROUND(R13/H13,2)</f>
        <v>0.85</v>
      </c>
      <c r="N13" s="223">
        <f>SUM(N14:N15)</f>
        <v>291</v>
      </c>
      <c r="O13" s="223">
        <f>SUM(O14:O15)</f>
        <v>288</v>
      </c>
      <c r="P13" s="223">
        <f>SUM(P14:P15)</f>
        <v>271</v>
      </c>
      <c r="Q13" s="223">
        <f>SUM(Q14:Q15)</f>
        <v>259</v>
      </c>
      <c r="R13" s="223">
        <f>SUM(R14:R15)</f>
        <v>251</v>
      </c>
      <c r="S13" s="13"/>
      <c r="T13" s="13"/>
      <c r="U13" s="13"/>
      <c r="V13" s="13"/>
      <c r="W13" s="13"/>
      <c r="X13" s="13"/>
      <c r="Y13" s="13"/>
      <c r="Z13" s="13"/>
      <c r="AA13" s="13" t="s">
        <v>219</v>
      </c>
      <c r="AB13" s="13" t="s">
        <v>219</v>
      </c>
      <c r="AC13" s="5"/>
    </row>
    <row r="14" spans="1:35" ht="18" customHeight="1">
      <c r="A14" s="276"/>
      <c r="B14" s="230">
        <v>2</v>
      </c>
      <c r="C14" s="233" t="s">
        <v>442</v>
      </c>
      <c r="D14" s="243">
        <f>정리!P301</f>
        <v>223</v>
      </c>
      <c r="E14" s="234">
        <f>ROUND(($D14/$D$37)*E$53,0)</f>
        <v>221</v>
      </c>
      <c r="F14" s="234">
        <f t="shared" si="0"/>
        <v>208</v>
      </c>
      <c r="G14" s="234">
        <f t="shared" si="0"/>
        <v>199</v>
      </c>
      <c r="H14" s="234">
        <f t="shared" si="0"/>
        <v>192</v>
      </c>
      <c r="I14" s="236">
        <v>85</v>
      </c>
      <c r="J14" s="236">
        <v>85</v>
      </c>
      <c r="K14" s="236">
        <v>85</v>
      </c>
      <c r="L14" s="236">
        <v>85</v>
      </c>
      <c r="M14" s="236">
        <v>85</v>
      </c>
      <c r="N14" s="244">
        <f t="shared" si="3"/>
        <v>190</v>
      </c>
      <c r="O14" s="244">
        <f t="shared" si="3"/>
        <v>188</v>
      </c>
      <c r="P14" s="244">
        <f t="shared" si="3"/>
        <v>177</v>
      </c>
      <c r="Q14" s="244">
        <f t="shared" si="3"/>
        <v>169</v>
      </c>
      <c r="R14" s="244">
        <f t="shared" si="3"/>
        <v>163</v>
      </c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3"/>
      <c r="AI14" s="2" t="s">
        <v>684</v>
      </c>
    </row>
    <row r="15" spans="1:35" ht="18" customHeight="1">
      <c r="A15" s="276"/>
      <c r="B15" s="230">
        <v>2</v>
      </c>
      <c r="C15" s="233" t="s">
        <v>443</v>
      </c>
      <c r="D15" s="243">
        <f>정리!P302</f>
        <v>119</v>
      </c>
      <c r="E15" s="234">
        <f>ROUND(($D15/$D$37)*E$53,0)</f>
        <v>118</v>
      </c>
      <c r="F15" s="234">
        <f t="shared" si="0"/>
        <v>111</v>
      </c>
      <c r="G15" s="234">
        <f t="shared" si="0"/>
        <v>106</v>
      </c>
      <c r="H15" s="234">
        <f t="shared" si="0"/>
        <v>103</v>
      </c>
      <c r="I15" s="236">
        <v>85</v>
      </c>
      <c r="J15" s="236">
        <v>85</v>
      </c>
      <c r="K15" s="236">
        <v>85</v>
      </c>
      <c r="L15" s="236">
        <v>85</v>
      </c>
      <c r="M15" s="236">
        <v>85</v>
      </c>
      <c r="N15" s="244">
        <f t="shared" si="3"/>
        <v>101</v>
      </c>
      <c r="O15" s="244">
        <f t="shared" si="3"/>
        <v>100</v>
      </c>
      <c r="P15" s="244">
        <f t="shared" si="3"/>
        <v>94</v>
      </c>
      <c r="Q15" s="244">
        <f t="shared" si="3"/>
        <v>90</v>
      </c>
      <c r="R15" s="244">
        <f t="shared" si="3"/>
        <v>88</v>
      </c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3"/>
    </row>
    <row r="16" spans="1:35" ht="18" customHeight="1">
      <c r="A16" s="276"/>
      <c r="B16" s="1">
        <v>1</v>
      </c>
      <c r="C16" s="8" t="s">
        <v>128</v>
      </c>
      <c r="D16" s="220">
        <f>SUM(D17:D20)</f>
        <v>262</v>
      </c>
      <c r="E16" s="220">
        <f>SUM(E17:E20)</f>
        <v>259</v>
      </c>
      <c r="F16" s="220">
        <f>SUM(F17:F20)</f>
        <v>244</v>
      </c>
      <c r="G16" s="220">
        <f>SUM(G17:G20)</f>
        <v>234</v>
      </c>
      <c r="H16" s="220">
        <f>SUM(H17:H20)</f>
        <v>225</v>
      </c>
      <c r="I16" s="204">
        <f>ROUND(N16/D16,2)</f>
        <v>0.69</v>
      </c>
      <c r="J16" s="204">
        <f>ROUND(O16/E16,2)</f>
        <v>0.69</v>
      </c>
      <c r="K16" s="204">
        <f>ROUND(P16/F16,2)</f>
        <v>0.69</v>
      </c>
      <c r="L16" s="204">
        <f>ROUND(Q16/G16,2)</f>
        <v>0.69</v>
      </c>
      <c r="M16" s="204">
        <f>ROUND(R16/H16,2)</f>
        <v>0.69</v>
      </c>
      <c r="N16" s="223">
        <f>SUM(N17:N20)</f>
        <v>181</v>
      </c>
      <c r="O16" s="223">
        <f>SUM(O17:O20)</f>
        <v>179</v>
      </c>
      <c r="P16" s="223">
        <f>SUM(P17:P20)</f>
        <v>168</v>
      </c>
      <c r="Q16" s="223">
        <f>SUM(Q17:Q20)</f>
        <v>162</v>
      </c>
      <c r="R16" s="223">
        <f>SUM(R17:R20)</f>
        <v>155</v>
      </c>
      <c r="S16" s="13"/>
      <c r="T16" s="13"/>
      <c r="U16" s="13"/>
      <c r="V16" s="13"/>
      <c r="W16" s="13"/>
      <c r="X16" s="13"/>
      <c r="Y16" s="13"/>
      <c r="Z16" s="13"/>
      <c r="AA16" s="13" t="s">
        <v>219</v>
      </c>
      <c r="AB16" s="13" t="s">
        <v>219</v>
      </c>
      <c r="AC16" s="5"/>
    </row>
    <row r="17" spans="1:35" ht="18" customHeight="1">
      <c r="A17" s="276"/>
      <c r="B17" s="230">
        <v>2</v>
      </c>
      <c r="C17" s="233" t="s">
        <v>444</v>
      </c>
      <c r="D17" s="243">
        <f>정리!P304</f>
        <v>70</v>
      </c>
      <c r="E17" s="234">
        <f>ROUND(($D17/$D$37)*E$53,0)</f>
        <v>69</v>
      </c>
      <c r="F17" s="234">
        <f t="shared" si="0"/>
        <v>65</v>
      </c>
      <c r="G17" s="234">
        <f t="shared" si="0"/>
        <v>62</v>
      </c>
      <c r="H17" s="234">
        <f t="shared" si="0"/>
        <v>60</v>
      </c>
      <c r="I17" s="236">
        <v>85</v>
      </c>
      <c r="J17" s="236">
        <v>85</v>
      </c>
      <c r="K17" s="236">
        <v>85</v>
      </c>
      <c r="L17" s="236">
        <v>85</v>
      </c>
      <c r="M17" s="236">
        <v>85</v>
      </c>
      <c r="N17" s="244">
        <f t="shared" ref="N17:R20" si="4">ROUND(D17*I17/100,0)</f>
        <v>60</v>
      </c>
      <c r="O17" s="244">
        <f t="shared" si="4"/>
        <v>59</v>
      </c>
      <c r="P17" s="244">
        <f t="shared" si="4"/>
        <v>55</v>
      </c>
      <c r="Q17" s="244">
        <f t="shared" si="4"/>
        <v>53</v>
      </c>
      <c r="R17" s="244">
        <f t="shared" si="4"/>
        <v>51</v>
      </c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3"/>
    </row>
    <row r="18" spans="1:35" ht="18" customHeight="1">
      <c r="A18" s="276"/>
      <c r="B18" s="230">
        <v>2</v>
      </c>
      <c r="C18" s="233" t="s">
        <v>357</v>
      </c>
      <c r="D18" s="243">
        <f>정리!P305</f>
        <v>49</v>
      </c>
      <c r="E18" s="234">
        <f>ROUND(($D18/$D$37)*E$53,0)</f>
        <v>49</v>
      </c>
      <c r="F18" s="234">
        <f t="shared" si="0"/>
        <v>46</v>
      </c>
      <c r="G18" s="234">
        <f t="shared" si="0"/>
        <v>44</v>
      </c>
      <c r="H18" s="234">
        <f t="shared" si="0"/>
        <v>42</v>
      </c>
      <c r="I18" s="236">
        <v>0</v>
      </c>
      <c r="J18" s="236">
        <v>0</v>
      </c>
      <c r="K18" s="236">
        <v>0</v>
      </c>
      <c r="L18" s="236">
        <v>0</v>
      </c>
      <c r="M18" s="236">
        <v>0</v>
      </c>
      <c r="N18" s="244">
        <f t="shared" si="4"/>
        <v>0</v>
      </c>
      <c r="O18" s="244">
        <f t="shared" si="4"/>
        <v>0</v>
      </c>
      <c r="P18" s="244">
        <f t="shared" si="4"/>
        <v>0</v>
      </c>
      <c r="Q18" s="244">
        <f t="shared" si="4"/>
        <v>0</v>
      </c>
      <c r="R18" s="244">
        <f t="shared" si="4"/>
        <v>0</v>
      </c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3"/>
      <c r="AI18" s="2" t="s">
        <v>668</v>
      </c>
    </row>
    <row r="19" spans="1:35" ht="18" customHeight="1">
      <c r="A19" s="276"/>
      <c r="B19" s="230">
        <v>2</v>
      </c>
      <c r="C19" s="233" t="s">
        <v>445</v>
      </c>
      <c r="D19" s="243">
        <f>정리!P306</f>
        <v>84</v>
      </c>
      <c r="E19" s="234">
        <f>ROUND(($D19/$D$37)*E$53,0)</f>
        <v>83</v>
      </c>
      <c r="F19" s="234">
        <f t="shared" si="0"/>
        <v>78</v>
      </c>
      <c r="G19" s="234">
        <f t="shared" si="0"/>
        <v>75</v>
      </c>
      <c r="H19" s="234">
        <f t="shared" si="0"/>
        <v>72</v>
      </c>
      <c r="I19" s="236">
        <v>85</v>
      </c>
      <c r="J19" s="236">
        <v>85</v>
      </c>
      <c r="K19" s="236">
        <v>85</v>
      </c>
      <c r="L19" s="236">
        <v>85</v>
      </c>
      <c r="M19" s="236">
        <v>85</v>
      </c>
      <c r="N19" s="244">
        <f t="shared" si="4"/>
        <v>71</v>
      </c>
      <c r="O19" s="244">
        <f t="shared" si="4"/>
        <v>71</v>
      </c>
      <c r="P19" s="244">
        <f t="shared" si="4"/>
        <v>66</v>
      </c>
      <c r="Q19" s="244">
        <f t="shared" si="4"/>
        <v>64</v>
      </c>
      <c r="R19" s="244">
        <f t="shared" si="4"/>
        <v>61</v>
      </c>
      <c r="S19" s="194"/>
      <c r="T19" s="194"/>
      <c r="U19" s="194"/>
      <c r="V19" s="194"/>
      <c r="W19" s="194"/>
      <c r="X19" s="194"/>
      <c r="Y19" s="194"/>
      <c r="Z19" s="194"/>
      <c r="AA19" s="194"/>
      <c r="AB19" s="194"/>
      <c r="AC19" s="193"/>
    </row>
    <row r="20" spans="1:35" ht="18" customHeight="1">
      <c r="A20" s="276"/>
      <c r="B20" s="230">
        <v>2</v>
      </c>
      <c r="C20" s="233" t="s">
        <v>446</v>
      </c>
      <c r="D20" s="243">
        <f>정리!P307</f>
        <v>59</v>
      </c>
      <c r="E20" s="234">
        <f>ROUND(($D20/$D$37)*E$53,0)</f>
        <v>58</v>
      </c>
      <c r="F20" s="234">
        <f t="shared" ref="F20:H21" si="5">ROUND(($D20/$D$37)*F$53,0)</f>
        <v>55</v>
      </c>
      <c r="G20" s="234">
        <f t="shared" si="5"/>
        <v>53</v>
      </c>
      <c r="H20" s="234">
        <f t="shared" si="5"/>
        <v>51</v>
      </c>
      <c r="I20" s="236">
        <v>85</v>
      </c>
      <c r="J20" s="236">
        <v>85</v>
      </c>
      <c r="K20" s="236">
        <v>85</v>
      </c>
      <c r="L20" s="236">
        <v>85</v>
      </c>
      <c r="M20" s="236">
        <v>85</v>
      </c>
      <c r="N20" s="244">
        <f t="shared" si="4"/>
        <v>50</v>
      </c>
      <c r="O20" s="244">
        <f t="shared" si="4"/>
        <v>49</v>
      </c>
      <c r="P20" s="244">
        <f t="shared" si="4"/>
        <v>47</v>
      </c>
      <c r="Q20" s="244">
        <f t="shared" si="4"/>
        <v>45</v>
      </c>
      <c r="R20" s="244">
        <f t="shared" si="4"/>
        <v>43</v>
      </c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3"/>
    </row>
    <row r="21" spans="1:35" ht="18" customHeight="1">
      <c r="A21" s="276"/>
      <c r="B21" s="1">
        <v>1</v>
      </c>
      <c r="C21" s="8" t="s">
        <v>129</v>
      </c>
      <c r="D21" s="220">
        <f>정리!P308</f>
        <v>182</v>
      </c>
      <c r="E21" s="203">
        <f>ROUND(($D21/$D$37)*E$53,0)</f>
        <v>180</v>
      </c>
      <c r="F21" s="203">
        <f t="shared" si="5"/>
        <v>170</v>
      </c>
      <c r="G21" s="203">
        <f t="shared" si="5"/>
        <v>162</v>
      </c>
      <c r="H21" s="203">
        <f t="shared" si="5"/>
        <v>157</v>
      </c>
      <c r="I21" s="224">
        <v>85</v>
      </c>
      <c r="J21" s="224">
        <v>85</v>
      </c>
      <c r="K21" s="224">
        <v>85</v>
      </c>
      <c r="L21" s="224">
        <v>85</v>
      </c>
      <c r="M21" s="224">
        <v>85</v>
      </c>
      <c r="N21" s="223">
        <f t="shared" ref="N21:R24" si="6">ROUND(D21*I21/100,0)</f>
        <v>155</v>
      </c>
      <c r="O21" s="223">
        <f t="shared" si="6"/>
        <v>153</v>
      </c>
      <c r="P21" s="223">
        <f t="shared" si="6"/>
        <v>145</v>
      </c>
      <c r="Q21" s="223">
        <f t="shared" si="6"/>
        <v>138</v>
      </c>
      <c r="R21" s="223">
        <f t="shared" si="6"/>
        <v>133</v>
      </c>
      <c r="S21" s="13"/>
      <c r="T21" s="13"/>
      <c r="U21" s="13"/>
      <c r="V21" s="13"/>
      <c r="W21" s="13"/>
      <c r="X21" s="13"/>
      <c r="Y21" s="13"/>
      <c r="Z21" s="13"/>
      <c r="AA21" s="13" t="s">
        <v>219</v>
      </c>
      <c r="AB21" s="13" t="s">
        <v>219</v>
      </c>
      <c r="AC21" s="5"/>
    </row>
    <row r="22" spans="1:35" ht="18" customHeight="1">
      <c r="A22" s="276"/>
      <c r="B22" s="1">
        <v>1</v>
      </c>
      <c r="C22" s="8" t="s">
        <v>130</v>
      </c>
      <c r="D22" s="220">
        <f>SUM(D23:D24)</f>
        <v>166</v>
      </c>
      <c r="E22" s="220">
        <f>SUM(E23:E24)</f>
        <v>164</v>
      </c>
      <c r="F22" s="220">
        <f>SUM(F23:F24)</f>
        <v>155</v>
      </c>
      <c r="G22" s="220">
        <f>SUM(G23:G24)</f>
        <v>148</v>
      </c>
      <c r="H22" s="220">
        <f>SUM(H23:H24)</f>
        <v>143</v>
      </c>
      <c r="I22" s="204">
        <f>ROUND(N22/D22,2)</f>
        <v>0.86</v>
      </c>
      <c r="J22" s="204">
        <f>ROUND(O22/E22,2)</f>
        <v>0.85</v>
      </c>
      <c r="K22" s="204">
        <f>ROUND(P22/F22,2)</f>
        <v>0.85</v>
      </c>
      <c r="L22" s="204">
        <f>ROUND(Q22/G22,2)</f>
        <v>0.85</v>
      </c>
      <c r="M22" s="204">
        <f>ROUND(R22/H22,2)</f>
        <v>0.85</v>
      </c>
      <c r="N22" s="223">
        <f>SUM(N23:N24)</f>
        <v>142</v>
      </c>
      <c r="O22" s="223">
        <f>SUM(O23:O24)</f>
        <v>140</v>
      </c>
      <c r="P22" s="223">
        <f>SUM(P23:P24)</f>
        <v>132</v>
      </c>
      <c r="Q22" s="223">
        <f>SUM(Q23:Q24)</f>
        <v>126</v>
      </c>
      <c r="R22" s="223">
        <f>SUM(R23:R24)</f>
        <v>122</v>
      </c>
      <c r="S22" s="13"/>
      <c r="T22" s="13"/>
      <c r="U22" s="13"/>
      <c r="V22" s="13"/>
      <c r="W22" s="13"/>
      <c r="X22" s="13"/>
      <c r="Y22" s="13"/>
      <c r="Z22" s="13"/>
      <c r="AA22" s="13" t="s">
        <v>219</v>
      </c>
      <c r="AB22" s="13" t="s">
        <v>219</v>
      </c>
      <c r="AC22" s="5"/>
    </row>
    <row r="23" spans="1:35" ht="18" customHeight="1">
      <c r="A23" s="276"/>
      <c r="B23" s="230">
        <v>2</v>
      </c>
      <c r="C23" s="233" t="s">
        <v>447</v>
      </c>
      <c r="D23" s="243">
        <f>정리!P310</f>
        <v>63</v>
      </c>
      <c r="E23" s="234">
        <f t="shared" ref="E23:H24" si="7">ROUND(($D23/$D$37)*E$53,0)</f>
        <v>62</v>
      </c>
      <c r="F23" s="234">
        <f t="shared" si="7"/>
        <v>59</v>
      </c>
      <c r="G23" s="234">
        <f t="shared" si="7"/>
        <v>56</v>
      </c>
      <c r="H23" s="234">
        <f t="shared" si="7"/>
        <v>54</v>
      </c>
      <c r="I23" s="236">
        <v>85</v>
      </c>
      <c r="J23" s="236">
        <v>85</v>
      </c>
      <c r="K23" s="236">
        <v>85</v>
      </c>
      <c r="L23" s="236">
        <v>85</v>
      </c>
      <c r="M23" s="236">
        <v>85</v>
      </c>
      <c r="N23" s="244">
        <f t="shared" si="6"/>
        <v>54</v>
      </c>
      <c r="O23" s="244">
        <f t="shared" si="6"/>
        <v>53</v>
      </c>
      <c r="P23" s="244">
        <f t="shared" si="6"/>
        <v>50</v>
      </c>
      <c r="Q23" s="244">
        <f t="shared" si="6"/>
        <v>48</v>
      </c>
      <c r="R23" s="244">
        <f t="shared" si="6"/>
        <v>46</v>
      </c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3"/>
    </row>
    <row r="24" spans="1:35" ht="18" customHeight="1">
      <c r="A24" s="276"/>
      <c r="B24" s="230">
        <v>2</v>
      </c>
      <c r="C24" s="233" t="s">
        <v>448</v>
      </c>
      <c r="D24" s="243">
        <f>정리!P311</f>
        <v>103</v>
      </c>
      <c r="E24" s="234">
        <f t="shared" si="7"/>
        <v>102</v>
      </c>
      <c r="F24" s="234">
        <f t="shared" si="7"/>
        <v>96</v>
      </c>
      <c r="G24" s="234">
        <f t="shared" si="7"/>
        <v>92</v>
      </c>
      <c r="H24" s="234">
        <f t="shared" si="7"/>
        <v>89</v>
      </c>
      <c r="I24" s="236">
        <v>85</v>
      </c>
      <c r="J24" s="236">
        <v>85</v>
      </c>
      <c r="K24" s="236">
        <v>85</v>
      </c>
      <c r="L24" s="236">
        <v>85</v>
      </c>
      <c r="M24" s="236">
        <v>85</v>
      </c>
      <c r="N24" s="244">
        <f t="shared" si="6"/>
        <v>88</v>
      </c>
      <c r="O24" s="244">
        <f t="shared" si="6"/>
        <v>87</v>
      </c>
      <c r="P24" s="244">
        <f t="shared" si="6"/>
        <v>82</v>
      </c>
      <c r="Q24" s="244">
        <f t="shared" si="6"/>
        <v>78</v>
      </c>
      <c r="R24" s="244">
        <f t="shared" si="6"/>
        <v>76</v>
      </c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3"/>
    </row>
    <row r="25" spans="1:35" ht="18" customHeight="1">
      <c r="A25" s="276"/>
      <c r="B25" s="1">
        <v>1</v>
      </c>
      <c r="C25" s="8" t="s">
        <v>131</v>
      </c>
      <c r="D25" s="220">
        <f>SUM(D26:D27)</f>
        <v>168</v>
      </c>
      <c r="E25" s="220">
        <f>SUM(E26:E27)</f>
        <v>166</v>
      </c>
      <c r="F25" s="220">
        <f>SUM(F26:F27)</f>
        <v>157</v>
      </c>
      <c r="G25" s="220">
        <f>SUM(G26:G27)</f>
        <v>149</v>
      </c>
      <c r="H25" s="220">
        <f>SUM(H26:H27)</f>
        <v>145</v>
      </c>
      <c r="I25" s="204">
        <f>ROUND(N25/D25,2)</f>
        <v>0.85</v>
      </c>
      <c r="J25" s="204">
        <f>ROUND(O25/E25,2)</f>
        <v>0.85</v>
      </c>
      <c r="K25" s="204">
        <f>ROUND(P25/F25,2)</f>
        <v>0.85</v>
      </c>
      <c r="L25" s="204">
        <f>ROUND(Q25/G25,2)</f>
        <v>0.85</v>
      </c>
      <c r="M25" s="204">
        <f>ROUND(R25/H25,2)</f>
        <v>0.85</v>
      </c>
      <c r="N25" s="223">
        <f>SUM(N26:N27)</f>
        <v>143</v>
      </c>
      <c r="O25" s="223">
        <f>SUM(O26:O27)</f>
        <v>141</v>
      </c>
      <c r="P25" s="223">
        <f>SUM(P26:P27)</f>
        <v>134</v>
      </c>
      <c r="Q25" s="223">
        <f>SUM(Q26:Q27)</f>
        <v>127</v>
      </c>
      <c r="R25" s="223">
        <f>SUM(R26:R27)</f>
        <v>123</v>
      </c>
      <c r="S25" s="13"/>
      <c r="T25" s="13"/>
      <c r="U25" s="13"/>
      <c r="V25" s="13"/>
      <c r="W25" s="13"/>
      <c r="X25" s="13"/>
      <c r="Y25" s="13"/>
      <c r="Z25" s="13"/>
      <c r="AA25" s="13" t="s">
        <v>219</v>
      </c>
      <c r="AB25" s="13" t="s">
        <v>219</v>
      </c>
      <c r="AC25" s="5"/>
    </row>
    <row r="26" spans="1:35" ht="18" customHeight="1">
      <c r="A26" s="276"/>
      <c r="B26" s="230">
        <v>2</v>
      </c>
      <c r="C26" s="233" t="s">
        <v>449</v>
      </c>
      <c r="D26" s="243">
        <f>정리!P313</f>
        <v>79</v>
      </c>
      <c r="E26" s="234">
        <f t="shared" ref="E26:H27" si="8">ROUND(($D26/$D$37)*E$53,0)</f>
        <v>78</v>
      </c>
      <c r="F26" s="234">
        <f t="shared" si="8"/>
        <v>74</v>
      </c>
      <c r="G26" s="234">
        <f t="shared" si="8"/>
        <v>70</v>
      </c>
      <c r="H26" s="234">
        <f t="shared" si="8"/>
        <v>68</v>
      </c>
      <c r="I26" s="236">
        <v>85</v>
      </c>
      <c r="J26" s="236">
        <v>85</v>
      </c>
      <c r="K26" s="236">
        <v>85</v>
      </c>
      <c r="L26" s="236">
        <v>85</v>
      </c>
      <c r="M26" s="236">
        <v>85</v>
      </c>
      <c r="N26" s="244">
        <f t="shared" ref="N26:R27" si="9">ROUND(D26*I26/100,0)</f>
        <v>67</v>
      </c>
      <c r="O26" s="244">
        <f t="shared" si="9"/>
        <v>66</v>
      </c>
      <c r="P26" s="244">
        <f t="shared" si="9"/>
        <v>63</v>
      </c>
      <c r="Q26" s="244">
        <f t="shared" si="9"/>
        <v>60</v>
      </c>
      <c r="R26" s="244">
        <f t="shared" si="9"/>
        <v>58</v>
      </c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3"/>
    </row>
    <row r="27" spans="1:35" ht="18" customHeight="1">
      <c r="A27" s="276"/>
      <c r="B27" s="230">
        <v>2</v>
      </c>
      <c r="C27" s="233" t="s">
        <v>450</v>
      </c>
      <c r="D27" s="243">
        <f>정리!P314</f>
        <v>89</v>
      </c>
      <c r="E27" s="234">
        <f t="shared" si="8"/>
        <v>88</v>
      </c>
      <c r="F27" s="234">
        <f t="shared" si="8"/>
        <v>83</v>
      </c>
      <c r="G27" s="234">
        <f t="shared" si="8"/>
        <v>79</v>
      </c>
      <c r="H27" s="234">
        <f t="shared" si="8"/>
        <v>77</v>
      </c>
      <c r="I27" s="236">
        <v>85</v>
      </c>
      <c r="J27" s="236">
        <v>85</v>
      </c>
      <c r="K27" s="236">
        <v>85</v>
      </c>
      <c r="L27" s="236">
        <v>85</v>
      </c>
      <c r="M27" s="236">
        <v>85</v>
      </c>
      <c r="N27" s="244">
        <f t="shared" si="9"/>
        <v>76</v>
      </c>
      <c r="O27" s="244">
        <f t="shared" si="9"/>
        <v>75</v>
      </c>
      <c r="P27" s="244">
        <f t="shared" si="9"/>
        <v>71</v>
      </c>
      <c r="Q27" s="244">
        <f t="shared" si="9"/>
        <v>67</v>
      </c>
      <c r="R27" s="244">
        <f t="shared" si="9"/>
        <v>65</v>
      </c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3"/>
    </row>
    <row r="28" spans="1:35" ht="18" customHeight="1">
      <c r="A28" s="276"/>
      <c r="B28" s="1">
        <v>1</v>
      </c>
      <c r="C28" s="8" t="s">
        <v>132</v>
      </c>
      <c r="D28" s="220">
        <f>SUM(D29:D32)</f>
        <v>289</v>
      </c>
      <c r="E28" s="220">
        <f>SUM(E29:E32)</f>
        <v>286</v>
      </c>
      <c r="F28" s="220">
        <f>SUM(F29:F32)</f>
        <v>270</v>
      </c>
      <c r="G28" s="220">
        <f>SUM(G29:G32)</f>
        <v>258</v>
      </c>
      <c r="H28" s="220">
        <f>SUM(H29:H32)</f>
        <v>250</v>
      </c>
      <c r="I28" s="204">
        <f>ROUND(N28/D28,2)</f>
        <v>0.85</v>
      </c>
      <c r="J28" s="204">
        <f>ROUND(O28/E28,2)</f>
        <v>0.85</v>
      </c>
      <c r="K28" s="204">
        <f>ROUND(P28/F28,2)</f>
        <v>0.85</v>
      </c>
      <c r="L28" s="204">
        <f>ROUND(Q28/G28,2)</f>
        <v>0.85</v>
      </c>
      <c r="M28" s="204">
        <f>ROUND(R28/H28,2)</f>
        <v>0.85</v>
      </c>
      <c r="N28" s="223">
        <f>SUM(N29:N32)</f>
        <v>246</v>
      </c>
      <c r="O28" s="223">
        <f>SUM(O29:O32)</f>
        <v>243</v>
      </c>
      <c r="P28" s="223">
        <f>SUM(P29:P32)</f>
        <v>229</v>
      </c>
      <c r="Q28" s="223">
        <f>SUM(Q29:Q32)</f>
        <v>219</v>
      </c>
      <c r="R28" s="223">
        <f>SUM(R29:R32)</f>
        <v>213</v>
      </c>
      <c r="S28" s="13"/>
      <c r="T28" s="13"/>
      <c r="U28" s="13"/>
      <c r="V28" s="13"/>
      <c r="W28" s="13"/>
      <c r="X28" s="13"/>
      <c r="Y28" s="13"/>
      <c r="Z28" s="13"/>
      <c r="AA28" s="13" t="s">
        <v>219</v>
      </c>
      <c r="AB28" s="13" t="s">
        <v>219</v>
      </c>
      <c r="AC28" s="5"/>
    </row>
    <row r="29" spans="1:35" ht="18" customHeight="1">
      <c r="A29" s="276"/>
      <c r="B29" s="230">
        <v>2</v>
      </c>
      <c r="C29" s="233" t="s">
        <v>451</v>
      </c>
      <c r="D29" s="243">
        <f>정리!P316</f>
        <v>82</v>
      </c>
      <c r="E29" s="234">
        <f t="shared" ref="E29:H30" si="10">ROUND(($D29/$D$37)*E$53,0)</f>
        <v>81</v>
      </c>
      <c r="F29" s="234">
        <f t="shared" si="10"/>
        <v>77</v>
      </c>
      <c r="G29" s="234">
        <f t="shared" si="10"/>
        <v>73</v>
      </c>
      <c r="H29" s="234">
        <f t="shared" si="10"/>
        <v>71</v>
      </c>
      <c r="I29" s="236">
        <v>85</v>
      </c>
      <c r="J29" s="236">
        <v>85</v>
      </c>
      <c r="K29" s="236">
        <v>85</v>
      </c>
      <c r="L29" s="236">
        <v>85</v>
      </c>
      <c r="M29" s="236">
        <v>85</v>
      </c>
      <c r="N29" s="244">
        <f t="shared" ref="N29:R32" si="11">ROUND(D29*I29/100,0)</f>
        <v>70</v>
      </c>
      <c r="O29" s="244">
        <f t="shared" si="11"/>
        <v>69</v>
      </c>
      <c r="P29" s="244">
        <f t="shared" si="11"/>
        <v>65</v>
      </c>
      <c r="Q29" s="244">
        <f t="shared" si="11"/>
        <v>62</v>
      </c>
      <c r="R29" s="244">
        <f t="shared" si="11"/>
        <v>60</v>
      </c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3"/>
    </row>
    <row r="30" spans="1:35" ht="18" customHeight="1">
      <c r="A30" s="276"/>
      <c r="B30" s="230">
        <v>2</v>
      </c>
      <c r="C30" s="233" t="s">
        <v>452</v>
      </c>
      <c r="D30" s="243">
        <f>정리!P317</f>
        <v>76</v>
      </c>
      <c r="E30" s="234">
        <f t="shared" si="10"/>
        <v>75</v>
      </c>
      <c r="F30" s="234">
        <f t="shared" si="10"/>
        <v>71</v>
      </c>
      <c r="G30" s="234">
        <f t="shared" si="10"/>
        <v>68</v>
      </c>
      <c r="H30" s="234">
        <f t="shared" si="10"/>
        <v>66</v>
      </c>
      <c r="I30" s="236">
        <v>85</v>
      </c>
      <c r="J30" s="236">
        <v>85</v>
      </c>
      <c r="K30" s="236">
        <v>85</v>
      </c>
      <c r="L30" s="236">
        <v>85</v>
      </c>
      <c r="M30" s="236">
        <v>85</v>
      </c>
      <c r="N30" s="244">
        <f t="shared" si="11"/>
        <v>65</v>
      </c>
      <c r="O30" s="244">
        <f t="shared" si="11"/>
        <v>64</v>
      </c>
      <c r="P30" s="244">
        <f t="shared" si="11"/>
        <v>60</v>
      </c>
      <c r="Q30" s="244">
        <f t="shared" si="11"/>
        <v>58</v>
      </c>
      <c r="R30" s="244">
        <f t="shared" si="11"/>
        <v>56</v>
      </c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3"/>
    </row>
    <row r="31" spans="1:35" ht="18" customHeight="1">
      <c r="A31" s="276"/>
      <c r="B31" s="230">
        <v>2</v>
      </c>
      <c r="C31" s="233" t="s">
        <v>453</v>
      </c>
      <c r="D31" s="243">
        <f>정리!P318</f>
        <v>58</v>
      </c>
      <c r="E31" s="234">
        <f t="shared" ref="E31:H32" si="12">ROUND(($D31/$D$37)*E$53,0)</f>
        <v>57</v>
      </c>
      <c r="F31" s="234">
        <f t="shared" si="12"/>
        <v>54</v>
      </c>
      <c r="G31" s="234">
        <f t="shared" si="12"/>
        <v>52</v>
      </c>
      <c r="H31" s="234">
        <f t="shared" si="12"/>
        <v>50</v>
      </c>
      <c r="I31" s="236">
        <v>85</v>
      </c>
      <c r="J31" s="236">
        <v>85</v>
      </c>
      <c r="K31" s="236">
        <v>85</v>
      </c>
      <c r="L31" s="236">
        <v>85</v>
      </c>
      <c r="M31" s="236">
        <v>85</v>
      </c>
      <c r="N31" s="244">
        <f t="shared" si="11"/>
        <v>49</v>
      </c>
      <c r="O31" s="244">
        <f t="shared" si="11"/>
        <v>48</v>
      </c>
      <c r="P31" s="244">
        <f t="shared" si="11"/>
        <v>46</v>
      </c>
      <c r="Q31" s="244">
        <f t="shared" si="11"/>
        <v>44</v>
      </c>
      <c r="R31" s="244">
        <f t="shared" si="11"/>
        <v>43</v>
      </c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3"/>
    </row>
    <row r="32" spans="1:35" ht="18" customHeight="1">
      <c r="A32" s="276"/>
      <c r="B32" s="230">
        <v>2</v>
      </c>
      <c r="C32" s="233" t="s">
        <v>454</v>
      </c>
      <c r="D32" s="243">
        <f>정리!P319</f>
        <v>73</v>
      </c>
      <c r="E32" s="234">
        <f>ROUND(($D32/$D$37)*E$53,0)+1</f>
        <v>73</v>
      </c>
      <c r="F32" s="234">
        <f t="shared" si="12"/>
        <v>68</v>
      </c>
      <c r="G32" s="234">
        <f t="shared" si="12"/>
        <v>65</v>
      </c>
      <c r="H32" s="234">
        <f t="shared" si="12"/>
        <v>63</v>
      </c>
      <c r="I32" s="236">
        <v>85</v>
      </c>
      <c r="J32" s="236">
        <v>85</v>
      </c>
      <c r="K32" s="236">
        <v>85</v>
      </c>
      <c r="L32" s="236">
        <v>85</v>
      </c>
      <c r="M32" s="236">
        <v>85</v>
      </c>
      <c r="N32" s="244">
        <f t="shared" si="11"/>
        <v>62</v>
      </c>
      <c r="O32" s="244">
        <f t="shared" si="11"/>
        <v>62</v>
      </c>
      <c r="P32" s="244">
        <f t="shared" si="11"/>
        <v>58</v>
      </c>
      <c r="Q32" s="244">
        <f t="shared" si="11"/>
        <v>55</v>
      </c>
      <c r="R32" s="244">
        <f t="shared" si="11"/>
        <v>54</v>
      </c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3"/>
    </row>
    <row r="33" spans="1:29" ht="18" customHeight="1">
      <c r="A33" s="276"/>
      <c r="B33" s="1">
        <v>1</v>
      </c>
      <c r="C33" s="8" t="s">
        <v>133</v>
      </c>
      <c r="D33" s="220">
        <f>SUM(D34:D36)</f>
        <v>398</v>
      </c>
      <c r="E33" s="220">
        <f>SUM(E34:E36)</f>
        <v>397</v>
      </c>
      <c r="F33" s="220">
        <f>SUM(F34:F36)</f>
        <v>373</v>
      </c>
      <c r="G33" s="220">
        <f>SUM(G34:G36)</f>
        <v>354</v>
      </c>
      <c r="H33" s="220">
        <f>SUM(H34:H36)</f>
        <v>344</v>
      </c>
      <c r="I33" s="204">
        <f>ROUND(N33/D33,2)</f>
        <v>0.85</v>
      </c>
      <c r="J33" s="204">
        <f>ROUND(O33/E33,2)</f>
        <v>0.85</v>
      </c>
      <c r="K33" s="204">
        <f>ROUND(P33/F33,2)</f>
        <v>0.85</v>
      </c>
      <c r="L33" s="204">
        <f>ROUND(Q33/G33,2)</f>
        <v>0.85</v>
      </c>
      <c r="M33" s="204">
        <f>ROUND(R33/H33,2)</f>
        <v>0.85</v>
      </c>
      <c r="N33" s="223">
        <f>SUM(N34:N36)</f>
        <v>339</v>
      </c>
      <c r="O33" s="223">
        <f>SUM(O34:O36)</f>
        <v>338</v>
      </c>
      <c r="P33" s="223">
        <f>SUM(P34:P36)</f>
        <v>317</v>
      </c>
      <c r="Q33" s="223">
        <f>SUM(Q34:Q36)</f>
        <v>302</v>
      </c>
      <c r="R33" s="223">
        <f>SUM(R34:R36)</f>
        <v>293</v>
      </c>
      <c r="S33" s="13"/>
      <c r="T33" s="13"/>
      <c r="U33" s="13"/>
      <c r="V33" s="13"/>
      <c r="W33" s="13"/>
      <c r="X33" s="13"/>
      <c r="Y33" s="13"/>
      <c r="Z33" s="13"/>
      <c r="AA33" s="13" t="s">
        <v>219</v>
      </c>
      <c r="AB33" s="13" t="s">
        <v>219</v>
      </c>
      <c r="AC33" s="5"/>
    </row>
    <row r="34" spans="1:29" ht="18" customHeight="1">
      <c r="A34" s="276"/>
      <c r="B34" s="230">
        <v>2</v>
      </c>
      <c r="C34" s="233" t="s">
        <v>455</v>
      </c>
      <c r="D34" s="243">
        <f>정리!P321</f>
        <v>183</v>
      </c>
      <c r="E34" s="234">
        <f>ROUND(($D34/$D$37)*E$53,0)+1</f>
        <v>182</v>
      </c>
      <c r="F34" s="234">
        <f t="shared" ref="F34:H35" si="13">ROUND(($D34/$D$37)*F$53,0)</f>
        <v>171</v>
      </c>
      <c r="G34" s="234">
        <f t="shared" si="13"/>
        <v>163</v>
      </c>
      <c r="H34" s="234">
        <f t="shared" si="13"/>
        <v>158</v>
      </c>
      <c r="I34" s="236">
        <v>85</v>
      </c>
      <c r="J34" s="236">
        <v>85</v>
      </c>
      <c r="K34" s="236">
        <v>85</v>
      </c>
      <c r="L34" s="236">
        <v>85</v>
      </c>
      <c r="M34" s="236">
        <v>85</v>
      </c>
      <c r="N34" s="244">
        <f t="shared" ref="N34:R36" si="14">ROUND(D34*I34/100,0)</f>
        <v>156</v>
      </c>
      <c r="O34" s="244">
        <f t="shared" si="14"/>
        <v>155</v>
      </c>
      <c r="P34" s="244">
        <f t="shared" si="14"/>
        <v>145</v>
      </c>
      <c r="Q34" s="244">
        <f t="shared" si="14"/>
        <v>139</v>
      </c>
      <c r="R34" s="244">
        <f>ROUNDUP(H34*M34/100,0)</f>
        <v>135</v>
      </c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3"/>
    </row>
    <row r="35" spans="1:29" ht="18" customHeight="1">
      <c r="A35" s="276"/>
      <c r="B35" s="230">
        <v>2</v>
      </c>
      <c r="C35" s="233" t="s">
        <v>456</v>
      </c>
      <c r="D35" s="243">
        <f>정리!P322</f>
        <v>93</v>
      </c>
      <c r="E35" s="234">
        <f>ROUND(($D35/$D$37)*E$53,0)+1</f>
        <v>93</v>
      </c>
      <c r="F35" s="234">
        <f t="shared" si="13"/>
        <v>87</v>
      </c>
      <c r="G35" s="234">
        <f t="shared" si="13"/>
        <v>83</v>
      </c>
      <c r="H35" s="234">
        <f t="shared" si="13"/>
        <v>80</v>
      </c>
      <c r="I35" s="236">
        <v>85</v>
      </c>
      <c r="J35" s="236">
        <v>85</v>
      </c>
      <c r="K35" s="236">
        <v>85</v>
      </c>
      <c r="L35" s="236">
        <v>85</v>
      </c>
      <c r="M35" s="236">
        <v>85</v>
      </c>
      <c r="N35" s="244">
        <f t="shared" si="14"/>
        <v>79</v>
      </c>
      <c r="O35" s="244">
        <f t="shared" si="14"/>
        <v>79</v>
      </c>
      <c r="P35" s="244">
        <f t="shared" si="14"/>
        <v>74</v>
      </c>
      <c r="Q35" s="244">
        <f>ROUNDUP(G35*L35/100,0)</f>
        <v>71</v>
      </c>
      <c r="R35" s="244">
        <f t="shared" si="14"/>
        <v>68</v>
      </c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3"/>
    </row>
    <row r="36" spans="1:29" ht="18" customHeight="1">
      <c r="A36" s="276"/>
      <c r="B36" s="230">
        <v>2</v>
      </c>
      <c r="C36" s="233" t="s">
        <v>457</v>
      </c>
      <c r="D36" s="243">
        <f>정리!P323</f>
        <v>122</v>
      </c>
      <c r="E36" s="234">
        <f>ROUND(($D36/$D$37)*E$53,0)+1</f>
        <v>122</v>
      </c>
      <c r="F36" s="234">
        <f>ROUND(($D36/$D$37)*F$53,0)+1</f>
        <v>115</v>
      </c>
      <c r="G36" s="234">
        <f>ROUND(($D36/$D$37)*G$53,0)-1</f>
        <v>108</v>
      </c>
      <c r="H36" s="234">
        <f>ROUND(($D36/$D$37)*H$53,0)+1</f>
        <v>106</v>
      </c>
      <c r="I36" s="236">
        <v>85</v>
      </c>
      <c r="J36" s="236">
        <v>85</v>
      </c>
      <c r="K36" s="236">
        <v>85</v>
      </c>
      <c r="L36" s="236">
        <v>85</v>
      </c>
      <c r="M36" s="236">
        <v>85</v>
      </c>
      <c r="N36" s="244">
        <f t="shared" si="14"/>
        <v>104</v>
      </c>
      <c r="O36" s="244">
        <f t="shared" si="14"/>
        <v>104</v>
      </c>
      <c r="P36" s="244">
        <f t="shared" si="14"/>
        <v>98</v>
      </c>
      <c r="Q36" s="244">
        <f>ROUNDUP(G36*L36/100,0)</f>
        <v>92</v>
      </c>
      <c r="R36" s="244">
        <f t="shared" si="14"/>
        <v>90</v>
      </c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3"/>
    </row>
    <row r="37" spans="1:29" ht="18" customHeight="1">
      <c r="A37" s="276"/>
      <c r="B37" s="1">
        <v>1</v>
      </c>
      <c r="C37" s="1" t="s">
        <v>2</v>
      </c>
      <c r="D37" s="220">
        <f>SUM(D4,D8,D9,D12,D13,D16,D21,D22,D25,D28,D33)</f>
        <v>2628</v>
      </c>
      <c r="E37" s="220">
        <f>SUM(E4,E8,E9,E12,E13,E16,E21,E22,E25,E28,E33)</f>
        <v>2605</v>
      </c>
      <c r="F37" s="220">
        <f>SUM(F4,F8,F9,F12,F13,F16,F21,F22,F25,F28,F33)</f>
        <v>2455</v>
      </c>
      <c r="G37" s="220">
        <f>SUM(G4,G8,G9,G12,G13,G16,G21,G22,G25,G28,G33)</f>
        <v>2342</v>
      </c>
      <c r="H37" s="220">
        <f>SUM(H4,H8,H9,H12,H13,H16,H21,H22,H25,H28,H33)</f>
        <v>2267</v>
      </c>
      <c r="I37" s="206">
        <f>ROUND((N37/D37)*100,1)</f>
        <v>84.1</v>
      </c>
      <c r="J37" s="206">
        <f>ROUND((O37/E37)*100,1)</f>
        <v>84</v>
      </c>
      <c r="K37" s="206">
        <f>ROUND((P37/F37)*100,1)</f>
        <v>84</v>
      </c>
      <c r="L37" s="206">
        <f>ROUND((Q37/G37)*100,1)</f>
        <v>84</v>
      </c>
      <c r="M37" s="206">
        <f>ROUND((R37/H37)*100,1)</f>
        <v>83.9</v>
      </c>
      <c r="N37" s="225">
        <f>SUMIF($B$4:$B$36,1,N$4:N$36)</f>
        <v>2209</v>
      </c>
      <c r="O37" s="225">
        <f>SUMIF($B$4:$B$36,1,O$4:O$36)</f>
        <v>2187</v>
      </c>
      <c r="P37" s="225">
        <f>SUMIF($B$4:$B$36,1,P$4:P$36)</f>
        <v>2061</v>
      </c>
      <c r="Q37" s="225">
        <f>SUMIF($B$4:$B$36,1,Q$4:Q$36)</f>
        <v>1967</v>
      </c>
      <c r="R37" s="225">
        <f>SUMIF($B$4:$B$36,1,R$4:R$36)</f>
        <v>1903</v>
      </c>
      <c r="S37" s="40" t="e">
        <f>AVERAGE(S4:S33)</f>
        <v>#DIV/0!</v>
      </c>
      <c r="T37" s="40" t="e">
        <f>AVERAGE(T4:T33)</f>
        <v>#DIV/0!</v>
      </c>
      <c r="U37" s="40" t="e">
        <f>AVERAGE(U4:U33)</f>
        <v>#DIV/0!</v>
      </c>
      <c r="V37" s="40" t="e">
        <f>AVERAGE(V4:V33)</f>
        <v>#DIV/0!</v>
      </c>
      <c r="W37" s="4">
        <f>SUM(W4:W33)</f>
        <v>0</v>
      </c>
      <c r="X37" s="4">
        <f>SUM(X4:X33)</f>
        <v>0</v>
      </c>
      <c r="Y37" s="4">
        <f>SUM(Y4:Y33)</f>
        <v>0</v>
      </c>
      <c r="Z37" s="4">
        <f>SUM(Z4:Z33)</f>
        <v>0</v>
      </c>
      <c r="AA37" s="5"/>
      <c r="AB37" s="5"/>
      <c r="AC37" s="5"/>
    </row>
    <row r="38" spans="1:29" ht="18" customHeight="1">
      <c r="B38" s="52"/>
      <c r="E38" s="213" t="b">
        <f>E37=E53</f>
        <v>1</v>
      </c>
      <c r="F38" s="213" t="b">
        <f>F37=F53</f>
        <v>1</v>
      </c>
      <c r="G38" s="213" t="b">
        <f>G37=G53</f>
        <v>1</v>
      </c>
      <c r="H38" s="213" t="b">
        <f>H37=H53</f>
        <v>1</v>
      </c>
      <c r="I38" s="214">
        <v>100</v>
      </c>
      <c r="N38" s="214">
        <f>N37/D37</f>
        <v>0.84056316590563163</v>
      </c>
      <c r="O38" s="215">
        <f>O37/E37</f>
        <v>0.83953934740882918</v>
      </c>
      <c r="P38" s="215">
        <f>P37/F37</f>
        <v>0.83951120162932791</v>
      </c>
      <c r="Q38" s="215">
        <f>Q37/G37</f>
        <v>0.83988044406490181</v>
      </c>
      <c r="R38" s="215">
        <f>R37/H37</f>
        <v>0.83943537715041905</v>
      </c>
    </row>
    <row r="39" spans="1:29" ht="18" customHeight="1">
      <c r="B39" s="53"/>
      <c r="N39" s="216">
        <f>D37*I37/100</f>
        <v>2210.1479999999997</v>
      </c>
      <c r="O39" s="216">
        <f>E37*J37/100</f>
        <v>2188.1999999999998</v>
      </c>
      <c r="P39" s="216">
        <f>F37*K37/100</f>
        <v>2062.1999999999998</v>
      </c>
      <c r="Q39" s="216">
        <f>G37*L37/100</f>
        <v>1967.28</v>
      </c>
      <c r="R39" s="216">
        <f>H37*M37/100</f>
        <v>1902.0130000000001</v>
      </c>
    </row>
    <row r="40" spans="1:29" ht="18" customHeight="1">
      <c r="B40" s="51"/>
    </row>
    <row r="41" spans="1:29" ht="18" customHeight="1">
      <c r="B41" s="51"/>
    </row>
    <row r="42" spans="1:29" ht="18" customHeight="1">
      <c r="B42" s="51"/>
    </row>
    <row r="43" spans="1:29" ht="18" customHeight="1">
      <c r="B43" s="51"/>
    </row>
    <row r="44" spans="1:29" ht="18" customHeight="1">
      <c r="B44" s="51"/>
    </row>
    <row r="45" spans="1:29" ht="18" customHeight="1">
      <c r="B45" s="51"/>
      <c r="O45" s="214" t="s">
        <v>99</v>
      </c>
    </row>
    <row r="46" spans="1:29" ht="18" customHeight="1">
      <c r="B46" s="51"/>
    </row>
    <row r="47" spans="1:29" ht="18" customHeight="1">
      <c r="B47" s="51"/>
    </row>
    <row r="48" spans="1:29" ht="18" customHeight="1">
      <c r="B48" s="51"/>
    </row>
    <row r="49" spans="2:14" ht="18" customHeight="1">
      <c r="B49" s="51"/>
    </row>
    <row r="50" spans="2:14" ht="18" customHeight="1">
      <c r="B50" s="51"/>
      <c r="E50" s="213" t="s">
        <v>210</v>
      </c>
      <c r="F50" s="213" t="s">
        <v>211</v>
      </c>
      <c r="G50" s="213" t="s">
        <v>212</v>
      </c>
      <c r="H50" s="213" t="s">
        <v>213</v>
      </c>
    </row>
    <row r="51" spans="2:14" ht="18" customHeight="1">
      <c r="B51" s="51"/>
      <c r="C51" s="14" t="s">
        <v>50</v>
      </c>
      <c r="D51" s="214"/>
      <c r="E51" s="217">
        <f>E53+E60</f>
        <v>2605</v>
      </c>
      <c r="F51" s="217">
        <f>F53+F60</f>
        <v>2455</v>
      </c>
      <c r="G51" s="217">
        <f>G53+G60</f>
        <v>2342</v>
      </c>
      <c r="H51" s="217">
        <f>H53+H60</f>
        <v>2267</v>
      </c>
      <c r="J51" s="218"/>
      <c r="K51" s="218"/>
      <c r="L51" s="218"/>
      <c r="M51" s="218"/>
      <c r="N51" s="218"/>
    </row>
    <row r="52" spans="2:14" ht="18" customHeight="1">
      <c r="B52" s="51"/>
    </row>
    <row r="53" spans="2:14" ht="12" customHeight="1">
      <c r="B53" s="51"/>
      <c r="C53" s="14" t="s">
        <v>200</v>
      </c>
      <c r="D53" s="214"/>
      <c r="E53" s="213">
        <f>'[2]계획인구(최종)'!E100</f>
        <v>2605</v>
      </c>
      <c r="F53" s="213">
        <f>'[2]계획인구(최종)'!F100</f>
        <v>2455</v>
      </c>
      <c r="G53" s="213">
        <f>'[2]계획인구(최종)'!G100</f>
        <v>2342</v>
      </c>
      <c r="H53" s="213">
        <f>'[2]계획인구(최종)'!H100</f>
        <v>2267</v>
      </c>
    </row>
    <row r="54" spans="2:14" ht="12" customHeight="1">
      <c r="B54" s="51"/>
      <c r="C54" s="14"/>
      <c r="D54" s="214"/>
    </row>
    <row r="55" spans="2:14" ht="12" customHeight="1">
      <c r="B55" s="51"/>
      <c r="C55" s="14" t="s">
        <v>201</v>
      </c>
      <c r="D55" s="219"/>
      <c r="E55" s="203" t="s">
        <v>210</v>
      </c>
      <c r="F55" s="203" t="s">
        <v>211</v>
      </c>
      <c r="G55" s="203" t="s">
        <v>212</v>
      </c>
      <c r="H55" s="203" t="s">
        <v>213</v>
      </c>
      <c r="I55" s="296" t="s">
        <v>214</v>
      </c>
      <c r="J55" s="296"/>
      <c r="K55" s="296"/>
    </row>
    <row r="56" spans="2:14" ht="13.5" customHeight="1">
      <c r="B56" s="51"/>
      <c r="D56" s="220" t="s">
        <v>206</v>
      </c>
      <c r="E56" s="221"/>
      <c r="F56" s="221"/>
      <c r="G56" s="221"/>
      <c r="H56" s="221"/>
      <c r="I56" s="222"/>
      <c r="J56" s="222"/>
      <c r="K56" s="222"/>
    </row>
    <row r="57" spans="2:14" ht="13.5" customHeight="1">
      <c r="B57" s="51"/>
      <c r="C57" s="14"/>
      <c r="D57" s="220" t="s">
        <v>207</v>
      </c>
      <c r="E57" s="221"/>
      <c r="F57" s="221"/>
      <c r="G57" s="221"/>
      <c r="H57" s="221"/>
      <c r="I57" s="222"/>
      <c r="J57" s="222"/>
      <c r="K57" s="222"/>
    </row>
    <row r="58" spans="2:14" ht="13.5" customHeight="1">
      <c r="B58" s="51"/>
      <c r="C58" s="14"/>
      <c r="D58" s="220" t="s">
        <v>208</v>
      </c>
      <c r="E58" s="221"/>
      <c r="F58" s="221"/>
      <c r="G58" s="221"/>
      <c r="H58" s="221"/>
      <c r="I58" s="222"/>
      <c r="J58" s="222"/>
      <c r="K58" s="222"/>
    </row>
    <row r="59" spans="2:14" ht="13.5" customHeight="1">
      <c r="B59" s="51"/>
      <c r="D59" s="220" t="s">
        <v>209</v>
      </c>
      <c r="E59" s="221"/>
      <c r="F59" s="221"/>
      <c r="G59" s="221"/>
      <c r="H59" s="221"/>
      <c r="I59" s="222"/>
      <c r="J59" s="222"/>
      <c r="K59" s="222"/>
    </row>
    <row r="60" spans="2:14">
      <c r="B60" s="51"/>
      <c r="D60" s="220" t="s">
        <v>0</v>
      </c>
      <c r="E60" s="220">
        <f>SUM(E56:E59)</f>
        <v>0</v>
      </c>
      <c r="F60" s="220">
        <f>SUM(F56:F59)</f>
        <v>0</v>
      </c>
      <c r="G60" s="220">
        <f>SUM(G56:G59)</f>
        <v>0</v>
      </c>
      <c r="H60" s="220">
        <f>SUM(H56:H59)</f>
        <v>0</v>
      </c>
      <c r="I60" s="296"/>
      <c r="J60" s="296"/>
      <c r="K60" s="296"/>
    </row>
    <row r="61" spans="2:14">
      <c r="B61" s="51"/>
    </row>
    <row r="62" spans="2:14">
      <c r="B62" s="51"/>
    </row>
    <row r="63" spans="2:14">
      <c r="B63" s="51"/>
    </row>
    <row r="64" spans="2:14">
      <c r="B64" s="51"/>
    </row>
    <row r="65" spans="2:2">
      <c r="B65" s="51"/>
    </row>
    <row r="66" spans="2:2">
      <c r="B66" s="51"/>
    </row>
    <row r="67" spans="2:2">
      <c r="B67" s="51"/>
    </row>
    <row r="68" spans="2:2">
      <c r="B68" s="51"/>
    </row>
    <row r="69" spans="2:2">
      <c r="B69" s="51"/>
    </row>
    <row r="70" spans="2:2">
      <c r="B70" s="51"/>
    </row>
    <row r="71" spans="2:2">
      <c r="B71" s="51"/>
    </row>
    <row r="72" spans="2:2">
      <c r="B72" s="51"/>
    </row>
    <row r="73" spans="2:2">
      <c r="B73" s="51"/>
    </row>
    <row r="74" spans="2:2">
      <c r="B74" s="51"/>
    </row>
    <row r="75" spans="2:2">
      <c r="B75" s="51"/>
    </row>
    <row r="76" spans="2:2">
      <c r="B76" s="51"/>
    </row>
    <row r="77" spans="2:2">
      <c r="B77" s="51"/>
    </row>
    <row r="78" spans="2:2">
      <c r="B78" s="51"/>
    </row>
    <row r="79" spans="2:2">
      <c r="B79" s="51"/>
    </row>
    <row r="80" spans="2:2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</sheetData>
  <autoFilter ref="A2:AC39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</autoFilter>
  <mergeCells count="14">
    <mergeCell ref="AB2:AB3"/>
    <mergeCell ref="AC2:AC3"/>
    <mergeCell ref="A1:H1"/>
    <mergeCell ref="A2:A3"/>
    <mergeCell ref="C2:C3"/>
    <mergeCell ref="D2:H2"/>
    <mergeCell ref="I2:M2"/>
    <mergeCell ref="N2:R2"/>
    <mergeCell ref="AA2:AA3"/>
    <mergeCell ref="A4:A37"/>
    <mergeCell ref="I55:K55"/>
    <mergeCell ref="I60:K60"/>
    <mergeCell ref="S2:V2"/>
    <mergeCell ref="W2:Z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26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I89"/>
  <sheetViews>
    <sheetView view="pageBreakPreview" topLeftCell="A40" zoomScaleSheetLayoutView="100" workbookViewId="0">
      <selection activeCell="E56" sqref="E56:H56"/>
    </sheetView>
  </sheetViews>
  <sheetFormatPr defaultRowHeight="12" outlineLevelCol="1"/>
  <cols>
    <col min="1" max="1" width="7.21875" style="2" customWidth="1"/>
    <col min="2" max="2" width="2.6640625" style="2" customWidth="1" outlineLevel="1"/>
    <col min="3" max="3" width="6.33203125" style="2" customWidth="1"/>
    <col min="4" max="8" width="6.6640625" style="213" customWidth="1"/>
    <col min="9" max="13" width="5.5546875" style="214" customWidth="1"/>
    <col min="14" max="18" width="6.6640625" style="214" customWidth="1"/>
    <col min="19" max="22" width="5.5546875" style="2" hidden="1" customWidth="1"/>
    <col min="23" max="26" width="6.6640625" style="2" hidden="1" customWidth="1"/>
    <col min="27" max="28" width="11.109375" style="2" hidden="1" customWidth="1"/>
    <col min="29" max="29" width="11.44140625" style="2" hidden="1" customWidth="1"/>
    <col min="30" max="32" width="8.88671875" style="2" customWidth="1"/>
    <col min="33" max="34" width="8.88671875" style="2"/>
    <col min="35" max="35" width="15.88671875" style="2" customWidth="1"/>
    <col min="36" max="16384" width="8.88671875" style="2"/>
  </cols>
  <sheetData>
    <row r="1" spans="1:29" ht="23.25" customHeight="1">
      <c r="A1" s="292" t="s">
        <v>136</v>
      </c>
      <c r="B1" s="292"/>
      <c r="C1" s="292"/>
      <c r="D1" s="292"/>
      <c r="E1" s="292"/>
      <c r="F1" s="292"/>
      <c r="G1" s="292"/>
      <c r="H1" s="29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9" ht="18.75" customHeight="1">
      <c r="A2" s="276" t="s">
        <v>5</v>
      </c>
      <c r="B2" s="1">
        <v>1</v>
      </c>
      <c r="C2" s="276" t="s">
        <v>6</v>
      </c>
      <c r="D2" s="277" t="s">
        <v>7</v>
      </c>
      <c r="E2" s="277"/>
      <c r="F2" s="277"/>
      <c r="G2" s="277"/>
      <c r="H2" s="277"/>
      <c r="I2" s="276" t="s">
        <v>8</v>
      </c>
      <c r="J2" s="276"/>
      <c r="K2" s="276"/>
      <c r="L2" s="276"/>
      <c r="M2" s="276"/>
      <c r="N2" s="280" t="s">
        <v>1</v>
      </c>
      <c r="O2" s="281"/>
      <c r="P2" s="281"/>
      <c r="Q2" s="281"/>
      <c r="R2" s="282"/>
      <c r="S2" s="276" t="s">
        <v>13</v>
      </c>
      <c r="T2" s="276"/>
      <c r="U2" s="276"/>
      <c r="V2" s="276"/>
      <c r="W2" s="276" t="s">
        <v>14</v>
      </c>
      <c r="X2" s="276"/>
      <c r="Y2" s="276"/>
      <c r="Z2" s="276"/>
      <c r="AA2" s="293" t="s">
        <v>241</v>
      </c>
      <c r="AB2" s="293" t="s">
        <v>15</v>
      </c>
      <c r="AC2" s="276" t="s">
        <v>9</v>
      </c>
    </row>
    <row r="3" spans="1:29" ht="18.75" customHeight="1">
      <c r="A3" s="276"/>
      <c r="B3" s="1">
        <v>1</v>
      </c>
      <c r="C3" s="276"/>
      <c r="D3" s="4" t="s">
        <v>3</v>
      </c>
      <c r="E3" s="4" t="s">
        <v>4</v>
      </c>
      <c r="F3" s="4" t="s">
        <v>32</v>
      </c>
      <c r="G3" s="4" t="s">
        <v>33</v>
      </c>
      <c r="H3" s="4" t="s">
        <v>34</v>
      </c>
      <c r="I3" s="4" t="s">
        <v>3</v>
      </c>
      <c r="J3" s="4" t="s">
        <v>4</v>
      </c>
      <c r="K3" s="4" t="s">
        <v>32</v>
      </c>
      <c r="L3" s="4" t="s">
        <v>33</v>
      </c>
      <c r="M3" s="4" t="s">
        <v>34</v>
      </c>
      <c r="N3" s="4" t="s">
        <v>3</v>
      </c>
      <c r="O3" s="4" t="s">
        <v>4</v>
      </c>
      <c r="P3" s="4" t="s">
        <v>32</v>
      </c>
      <c r="Q3" s="4" t="s">
        <v>33</v>
      </c>
      <c r="R3" s="4" t="s">
        <v>34</v>
      </c>
      <c r="S3" s="4" t="s">
        <v>4</v>
      </c>
      <c r="T3" s="4" t="s">
        <v>32</v>
      </c>
      <c r="U3" s="4" t="s">
        <v>33</v>
      </c>
      <c r="V3" s="4" t="s">
        <v>34</v>
      </c>
      <c r="W3" s="4" t="s">
        <v>4</v>
      </c>
      <c r="X3" s="4" t="s">
        <v>32</v>
      </c>
      <c r="Y3" s="4" t="s">
        <v>33</v>
      </c>
      <c r="Z3" s="4" t="s">
        <v>34</v>
      </c>
      <c r="AA3" s="276"/>
      <c r="AB3" s="276"/>
      <c r="AC3" s="276"/>
    </row>
    <row r="4" spans="1:29" ht="18" customHeight="1">
      <c r="A4" s="276" t="s">
        <v>135</v>
      </c>
      <c r="B4" s="1">
        <v>1</v>
      </c>
      <c r="C4" s="8" t="s">
        <v>137</v>
      </c>
      <c r="D4" s="226">
        <f>SUM(D5:D6)</f>
        <v>425</v>
      </c>
      <c r="E4" s="226">
        <f>SUM(E5:E6)</f>
        <v>413</v>
      </c>
      <c r="F4" s="226">
        <f>SUM(F5:F6)</f>
        <v>390</v>
      </c>
      <c r="G4" s="226">
        <f>SUM(G5:G6)</f>
        <v>372</v>
      </c>
      <c r="H4" s="226">
        <f>SUM(H5:H6)</f>
        <v>360</v>
      </c>
      <c r="I4" s="204">
        <f>ROUND(N4/D4,2)</f>
        <v>0.9</v>
      </c>
      <c r="J4" s="204">
        <f>ROUND(O4/E4,2)</f>
        <v>0.9</v>
      </c>
      <c r="K4" s="204">
        <f>ROUND(P4/F4,2)</f>
        <v>0.9</v>
      </c>
      <c r="L4" s="204">
        <f>ROUND(Q4/G4,2)</f>
        <v>0.9</v>
      </c>
      <c r="M4" s="204">
        <f>ROUND(R4/H4,2)</f>
        <v>0.9</v>
      </c>
      <c r="N4" s="205">
        <f>SUM(N5:N6)</f>
        <v>382</v>
      </c>
      <c r="O4" s="205">
        <f>SUM(O5:O6)</f>
        <v>372</v>
      </c>
      <c r="P4" s="205">
        <f>SUM(P5:P6)</f>
        <v>351</v>
      </c>
      <c r="Q4" s="205">
        <f>SUM(Q5:Q6)</f>
        <v>335</v>
      </c>
      <c r="R4" s="205">
        <f>SUM(R5:R6)</f>
        <v>324</v>
      </c>
      <c r="S4" s="13"/>
      <c r="T4" s="13"/>
      <c r="U4" s="13"/>
      <c r="V4" s="13"/>
      <c r="W4" s="13"/>
      <c r="X4" s="13"/>
      <c r="Y4" s="13"/>
      <c r="Z4" s="13"/>
      <c r="AA4" s="13" t="s">
        <v>216</v>
      </c>
      <c r="AB4" s="13" t="s">
        <v>216</v>
      </c>
      <c r="AC4" s="5"/>
    </row>
    <row r="5" spans="1:29" ht="18" customHeight="1">
      <c r="A5" s="276"/>
      <c r="B5" s="230">
        <v>2</v>
      </c>
      <c r="C5" s="233" t="s">
        <v>458</v>
      </c>
      <c r="D5" s="236">
        <f>정리!P326</f>
        <v>328</v>
      </c>
      <c r="E5" s="235">
        <f>ROUND(($D5/$D$38)*E$56,0)</f>
        <v>319</v>
      </c>
      <c r="F5" s="235">
        <f t="shared" ref="F5:H18" si="0">ROUND(($D5/$D$38)*F$56,0)</f>
        <v>301</v>
      </c>
      <c r="G5" s="235">
        <f t="shared" si="0"/>
        <v>287</v>
      </c>
      <c r="H5" s="235">
        <f t="shared" si="0"/>
        <v>278</v>
      </c>
      <c r="I5" s="236">
        <v>90</v>
      </c>
      <c r="J5" s="236">
        <v>90</v>
      </c>
      <c r="K5" s="236">
        <v>90</v>
      </c>
      <c r="L5" s="236">
        <v>90</v>
      </c>
      <c r="M5" s="236">
        <v>90</v>
      </c>
      <c r="N5" s="234">
        <f t="shared" ref="N5:R6" si="1">ROUND(D5*I5/100,0)</f>
        <v>295</v>
      </c>
      <c r="O5" s="234">
        <f t="shared" si="1"/>
        <v>287</v>
      </c>
      <c r="P5" s="234">
        <f t="shared" si="1"/>
        <v>271</v>
      </c>
      <c r="Q5" s="234">
        <f t="shared" si="1"/>
        <v>258</v>
      </c>
      <c r="R5" s="234">
        <f t="shared" si="1"/>
        <v>250</v>
      </c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3"/>
    </row>
    <row r="6" spans="1:29" ht="18" customHeight="1">
      <c r="A6" s="276"/>
      <c r="B6" s="230">
        <v>2</v>
      </c>
      <c r="C6" s="233" t="s">
        <v>459</v>
      </c>
      <c r="D6" s="236">
        <f>정리!P327</f>
        <v>97</v>
      </c>
      <c r="E6" s="235">
        <f>ROUND(($D6/$D$38)*E$56,0)</f>
        <v>94</v>
      </c>
      <c r="F6" s="235">
        <f t="shared" si="0"/>
        <v>89</v>
      </c>
      <c r="G6" s="235">
        <f t="shared" si="0"/>
        <v>85</v>
      </c>
      <c r="H6" s="235">
        <f t="shared" si="0"/>
        <v>82</v>
      </c>
      <c r="I6" s="236">
        <v>90</v>
      </c>
      <c r="J6" s="236">
        <v>90</v>
      </c>
      <c r="K6" s="236">
        <v>90</v>
      </c>
      <c r="L6" s="236">
        <v>90</v>
      </c>
      <c r="M6" s="236">
        <v>90</v>
      </c>
      <c r="N6" s="234">
        <f t="shared" si="1"/>
        <v>87</v>
      </c>
      <c r="O6" s="234">
        <f t="shared" si="1"/>
        <v>85</v>
      </c>
      <c r="P6" s="234">
        <f t="shared" si="1"/>
        <v>80</v>
      </c>
      <c r="Q6" s="234">
        <f t="shared" si="1"/>
        <v>77</v>
      </c>
      <c r="R6" s="234">
        <f t="shared" si="1"/>
        <v>74</v>
      </c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3"/>
    </row>
    <row r="7" spans="1:29" ht="18" customHeight="1">
      <c r="A7" s="276"/>
      <c r="B7" s="1">
        <v>1</v>
      </c>
      <c r="C7" s="8" t="s">
        <v>138</v>
      </c>
      <c r="D7" s="226">
        <f>SUM(D8:D10)</f>
        <v>260</v>
      </c>
      <c r="E7" s="226">
        <f>SUM(E8:E10)</f>
        <v>253</v>
      </c>
      <c r="F7" s="226">
        <f>SUM(F8:F10)</f>
        <v>238</v>
      </c>
      <c r="G7" s="226">
        <f>SUM(G8:G10)</f>
        <v>227</v>
      </c>
      <c r="H7" s="226">
        <f>SUM(H8:H10)</f>
        <v>220</v>
      </c>
      <c r="I7" s="204">
        <f>ROUND(N7/D7,2)</f>
        <v>0.85</v>
      </c>
      <c r="J7" s="204">
        <f>ROUND(O7/E7,2)</f>
        <v>0.85</v>
      </c>
      <c r="K7" s="204">
        <f>ROUND(P7/F7,2)</f>
        <v>0.85</v>
      </c>
      <c r="L7" s="204">
        <f>ROUND(Q7/G7,2)</f>
        <v>0.85</v>
      </c>
      <c r="M7" s="204">
        <f>ROUND(R7/H7,2)</f>
        <v>0.85</v>
      </c>
      <c r="N7" s="205">
        <f>SUM(N8:N10)</f>
        <v>221</v>
      </c>
      <c r="O7" s="205">
        <f>SUM(O8:O10)</f>
        <v>215</v>
      </c>
      <c r="P7" s="205">
        <f>SUM(P8:P10)</f>
        <v>202</v>
      </c>
      <c r="Q7" s="205">
        <f>SUM(Q8:Q10)</f>
        <v>193</v>
      </c>
      <c r="R7" s="205">
        <f>SUM(R8:R10)</f>
        <v>187</v>
      </c>
      <c r="S7" s="13"/>
      <c r="T7" s="13"/>
      <c r="U7" s="13"/>
      <c r="V7" s="13"/>
      <c r="W7" s="13"/>
      <c r="X7" s="13"/>
      <c r="Y7" s="13"/>
      <c r="Z7" s="13"/>
      <c r="AA7" s="13" t="s">
        <v>216</v>
      </c>
      <c r="AB7" s="13" t="s">
        <v>216</v>
      </c>
      <c r="AC7" s="5"/>
    </row>
    <row r="8" spans="1:29" ht="18" customHeight="1">
      <c r="A8" s="276"/>
      <c r="B8" s="230">
        <v>2</v>
      </c>
      <c r="C8" s="233" t="s">
        <v>460</v>
      </c>
      <c r="D8" s="236">
        <f>정리!P329</f>
        <v>45</v>
      </c>
      <c r="E8" s="235">
        <f>ROUND(($D8/$D$38)*E$56,0)</f>
        <v>44</v>
      </c>
      <c r="F8" s="235">
        <f t="shared" si="0"/>
        <v>41</v>
      </c>
      <c r="G8" s="235">
        <f t="shared" si="0"/>
        <v>39</v>
      </c>
      <c r="H8" s="235">
        <f t="shared" si="0"/>
        <v>38</v>
      </c>
      <c r="I8" s="236">
        <v>85</v>
      </c>
      <c r="J8" s="236">
        <v>85</v>
      </c>
      <c r="K8" s="236">
        <v>85</v>
      </c>
      <c r="L8" s="236">
        <v>85</v>
      </c>
      <c r="M8" s="236">
        <v>85</v>
      </c>
      <c r="N8" s="234">
        <f t="shared" ref="N8:R10" si="2">ROUND(D8*I8/100,0)</f>
        <v>38</v>
      </c>
      <c r="O8" s="234">
        <f t="shared" si="2"/>
        <v>37</v>
      </c>
      <c r="P8" s="234">
        <f t="shared" si="2"/>
        <v>35</v>
      </c>
      <c r="Q8" s="234">
        <f t="shared" si="2"/>
        <v>33</v>
      </c>
      <c r="R8" s="234">
        <f t="shared" si="2"/>
        <v>32</v>
      </c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3"/>
    </row>
    <row r="9" spans="1:29" ht="18" customHeight="1">
      <c r="A9" s="276"/>
      <c r="B9" s="230">
        <v>2</v>
      </c>
      <c r="C9" s="233" t="s">
        <v>461</v>
      </c>
      <c r="D9" s="236">
        <f>정리!P330</f>
        <v>63</v>
      </c>
      <c r="E9" s="235">
        <f>ROUND(($D9/$D$38)*E$56,0)</f>
        <v>61</v>
      </c>
      <c r="F9" s="235">
        <f t="shared" si="0"/>
        <v>58</v>
      </c>
      <c r="G9" s="235">
        <f t="shared" si="0"/>
        <v>55</v>
      </c>
      <c r="H9" s="235">
        <f t="shared" si="0"/>
        <v>53</v>
      </c>
      <c r="I9" s="236">
        <v>85</v>
      </c>
      <c r="J9" s="236">
        <v>85</v>
      </c>
      <c r="K9" s="236">
        <v>85</v>
      </c>
      <c r="L9" s="236">
        <v>85</v>
      </c>
      <c r="M9" s="236">
        <v>85</v>
      </c>
      <c r="N9" s="234">
        <f t="shared" si="2"/>
        <v>54</v>
      </c>
      <c r="O9" s="234">
        <f t="shared" si="2"/>
        <v>52</v>
      </c>
      <c r="P9" s="234">
        <f t="shared" si="2"/>
        <v>49</v>
      </c>
      <c r="Q9" s="234">
        <f t="shared" si="2"/>
        <v>47</v>
      </c>
      <c r="R9" s="234">
        <f t="shared" si="2"/>
        <v>45</v>
      </c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3"/>
    </row>
    <row r="10" spans="1:29" ht="18" customHeight="1">
      <c r="A10" s="276"/>
      <c r="B10" s="230">
        <v>2</v>
      </c>
      <c r="C10" s="233" t="s">
        <v>462</v>
      </c>
      <c r="D10" s="236">
        <f>정리!P331</f>
        <v>152</v>
      </c>
      <c r="E10" s="235">
        <f>ROUND(($D10/$D$38)*E$56,0)</f>
        <v>148</v>
      </c>
      <c r="F10" s="235">
        <f t="shared" si="0"/>
        <v>139</v>
      </c>
      <c r="G10" s="235">
        <f t="shared" si="0"/>
        <v>133</v>
      </c>
      <c r="H10" s="235">
        <f t="shared" si="0"/>
        <v>129</v>
      </c>
      <c r="I10" s="236">
        <v>85</v>
      </c>
      <c r="J10" s="236">
        <v>85</v>
      </c>
      <c r="K10" s="236">
        <v>85</v>
      </c>
      <c r="L10" s="236">
        <v>85</v>
      </c>
      <c r="M10" s="236">
        <v>85</v>
      </c>
      <c r="N10" s="234">
        <f t="shared" si="2"/>
        <v>129</v>
      </c>
      <c r="O10" s="234">
        <f t="shared" si="2"/>
        <v>126</v>
      </c>
      <c r="P10" s="234">
        <f t="shared" si="2"/>
        <v>118</v>
      </c>
      <c r="Q10" s="234">
        <f t="shared" si="2"/>
        <v>113</v>
      </c>
      <c r="R10" s="234">
        <f t="shared" si="2"/>
        <v>110</v>
      </c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3"/>
    </row>
    <row r="11" spans="1:29" ht="18" customHeight="1">
      <c r="A11" s="276"/>
      <c r="B11" s="1">
        <v>1</v>
      </c>
      <c r="C11" s="8" t="s">
        <v>139</v>
      </c>
      <c r="D11" s="226">
        <f>SUM(D12:D14)</f>
        <v>217</v>
      </c>
      <c r="E11" s="226">
        <f>SUM(E12:E14)</f>
        <v>211</v>
      </c>
      <c r="F11" s="226">
        <f>SUM(F12:F14)</f>
        <v>199</v>
      </c>
      <c r="G11" s="226">
        <f>SUM(G12:G14)</f>
        <v>190</v>
      </c>
      <c r="H11" s="226">
        <f>SUM(H12:H14)</f>
        <v>184</v>
      </c>
      <c r="I11" s="204">
        <f>ROUND(N11/D11,2)</f>
        <v>0.85</v>
      </c>
      <c r="J11" s="204">
        <f>ROUND(O11/E11,2)</f>
        <v>0.85</v>
      </c>
      <c r="K11" s="204">
        <f>ROUND(P11/F11,2)</f>
        <v>0.85</v>
      </c>
      <c r="L11" s="204">
        <f>ROUND(Q11/G11,2)</f>
        <v>0.85</v>
      </c>
      <c r="M11" s="204">
        <f>ROUND(R11/H11,2)</f>
        <v>0.85</v>
      </c>
      <c r="N11" s="205">
        <f>SUM(N12:N14)</f>
        <v>184</v>
      </c>
      <c r="O11" s="205">
        <f>SUM(O12:O14)</f>
        <v>179</v>
      </c>
      <c r="P11" s="205">
        <f>SUM(P12:P14)</f>
        <v>170</v>
      </c>
      <c r="Q11" s="205">
        <f>SUM(Q12:Q14)</f>
        <v>161</v>
      </c>
      <c r="R11" s="205">
        <f>SUM(R12:R14)</f>
        <v>157</v>
      </c>
      <c r="S11" s="13"/>
      <c r="T11" s="13"/>
      <c r="U11" s="13"/>
      <c r="V11" s="13"/>
      <c r="W11" s="13"/>
      <c r="X11" s="13"/>
      <c r="Y11" s="13"/>
      <c r="Z11" s="13"/>
      <c r="AA11" s="13" t="s">
        <v>216</v>
      </c>
      <c r="AB11" s="13" t="s">
        <v>216</v>
      </c>
      <c r="AC11" s="5"/>
    </row>
    <row r="12" spans="1:29" ht="18" customHeight="1">
      <c r="A12" s="276"/>
      <c r="B12" s="230">
        <v>2</v>
      </c>
      <c r="C12" s="233" t="s">
        <v>446</v>
      </c>
      <c r="D12" s="236">
        <f>정리!P333</f>
        <v>59</v>
      </c>
      <c r="E12" s="235">
        <f>ROUND(($D12/$D$38)*E$56,0)</f>
        <v>57</v>
      </c>
      <c r="F12" s="235">
        <f t="shared" si="0"/>
        <v>54</v>
      </c>
      <c r="G12" s="235">
        <f t="shared" si="0"/>
        <v>52</v>
      </c>
      <c r="H12" s="235">
        <f t="shared" si="0"/>
        <v>50</v>
      </c>
      <c r="I12" s="236">
        <v>85</v>
      </c>
      <c r="J12" s="236">
        <v>85</v>
      </c>
      <c r="K12" s="236">
        <v>85</v>
      </c>
      <c r="L12" s="236">
        <v>85</v>
      </c>
      <c r="M12" s="236">
        <v>85</v>
      </c>
      <c r="N12" s="234">
        <f t="shared" ref="N12:R14" si="3">ROUND(D12*I12/100,0)</f>
        <v>50</v>
      </c>
      <c r="O12" s="234">
        <f t="shared" si="3"/>
        <v>48</v>
      </c>
      <c r="P12" s="234">
        <f t="shared" si="3"/>
        <v>46</v>
      </c>
      <c r="Q12" s="234">
        <f t="shared" si="3"/>
        <v>44</v>
      </c>
      <c r="R12" s="234">
        <f t="shared" si="3"/>
        <v>43</v>
      </c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3"/>
    </row>
    <row r="13" spans="1:29" ht="18" customHeight="1">
      <c r="A13" s="276"/>
      <c r="B13" s="230">
        <v>2</v>
      </c>
      <c r="C13" s="233" t="s">
        <v>456</v>
      </c>
      <c r="D13" s="236">
        <f>정리!P334</f>
        <v>54</v>
      </c>
      <c r="E13" s="235">
        <f>ROUND(($D13/$D$38)*E$56,0)</f>
        <v>53</v>
      </c>
      <c r="F13" s="235">
        <f t="shared" si="0"/>
        <v>50</v>
      </c>
      <c r="G13" s="235">
        <f t="shared" si="0"/>
        <v>47</v>
      </c>
      <c r="H13" s="235">
        <f t="shared" si="0"/>
        <v>46</v>
      </c>
      <c r="I13" s="236">
        <v>85</v>
      </c>
      <c r="J13" s="236">
        <v>85</v>
      </c>
      <c r="K13" s="236">
        <v>85</v>
      </c>
      <c r="L13" s="236">
        <v>85</v>
      </c>
      <c r="M13" s="236">
        <v>85</v>
      </c>
      <c r="N13" s="234">
        <f t="shared" si="3"/>
        <v>46</v>
      </c>
      <c r="O13" s="234">
        <f t="shared" si="3"/>
        <v>45</v>
      </c>
      <c r="P13" s="234">
        <f t="shared" si="3"/>
        <v>43</v>
      </c>
      <c r="Q13" s="234">
        <f t="shared" si="3"/>
        <v>40</v>
      </c>
      <c r="R13" s="234">
        <f t="shared" si="3"/>
        <v>39</v>
      </c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3"/>
    </row>
    <row r="14" spans="1:29" ht="18" customHeight="1">
      <c r="A14" s="276"/>
      <c r="B14" s="230">
        <v>2</v>
      </c>
      <c r="C14" s="233" t="s">
        <v>463</v>
      </c>
      <c r="D14" s="236">
        <f>정리!P335</f>
        <v>104</v>
      </c>
      <c r="E14" s="235">
        <f>ROUND(($D14/$D$38)*E$56,0)</f>
        <v>101</v>
      </c>
      <c r="F14" s="235">
        <f t="shared" si="0"/>
        <v>95</v>
      </c>
      <c r="G14" s="235">
        <f t="shared" si="0"/>
        <v>91</v>
      </c>
      <c r="H14" s="235">
        <f t="shared" si="0"/>
        <v>88</v>
      </c>
      <c r="I14" s="236">
        <v>85</v>
      </c>
      <c r="J14" s="236">
        <v>85</v>
      </c>
      <c r="K14" s="236">
        <v>85</v>
      </c>
      <c r="L14" s="236">
        <v>85</v>
      </c>
      <c r="M14" s="236">
        <v>85</v>
      </c>
      <c r="N14" s="234">
        <f t="shared" si="3"/>
        <v>88</v>
      </c>
      <c r="O14" s="234">
        <f t="shared" si="3"/>
        <v>86</v>
      </c>
      <c r="P14" s="234">
        <f t="shared" si="3"/>
        <v>81</v>
      </c>
      <c r="Q14" s="234">
        <f t="shared" si="3"/>
        <v>77</v>
      </c>
      <c r="R14" s="234">
        <f t="shared" si="3"/>
        <v>75</v>
      </c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3"/>
    </row>
    <row r="15" spans="1:29" ht="18" customHeight="1">
      <c r="A15" s="276"/>
      <c r="B15" s="1">
        <v>1</v>
      </c>
      <c r="C15" s="41" t="s">
        <v>242</v>
      </c>
      <c r="D15" s="226">
        <f>SUM(D16:D18)</f>
        <v>243</v>
      </c>
      <c r="E15" s="226">
        <f>SUM(E16:E18)</f>
        <v>237</v>
      </c>
      <c r="F15" s="226">
        <f>SUM(F16:F18)</f>
        <v>223</v>
      </c>
      <c r="G15" s="226">
        <f>SUM(G16:G18)</f>
        <v>213</v>
      </c>
      <c r="H15" s="226">
        <f>SUM(H16:H18)</f>
        <v>207</v>
      </c>
      <c r="I15" s="204">
        <f>ROUND(N15/D15,2)</f>
        <v>0.85</v>
      </c>
      <c r="J15" s="204">
        <f>ROUND(O15/E15,2)</f>
        <v>0.85</v>
      </c>
      <c r="K15" s="204">
        <f>ROUND(P15/F15,2)</f>
        <v>0.85</v>
      </c>
      <c r="L15" s="204">
        <f>ROUND(Q15/G15,2)</f>
        <v>0.85</v>
      </c>
      <c r="M15" s="204">
        <f>ROUND(R15/H15,2)</f>
        <v>0.85</v>
      </c>
      <c r="N15" s="205">
        <f>SUM(N16:N18)</f>
        <v>207</v>
      </c>
      <c r="O15" s="205">
        <f>SUM(O16:O18)</f>
        <v>201</v>
      </c>
      <c r="P15" s="205">
        <f>SUM(P16:P18)</f>
        <v>190</v>
      </c>
      <c r="Q15" s="205">
        <f>SUM(Q16:Q18)</f>
        <v>181</v>
      </c>
      <c r="R15" s="205">
        <f>SUM(R16:R18)</f>
        <v>176</v>
      </c>
      <c r="S15" s="13"/>
      <c r="T15" s="13"/>
      <c r="U15" s="13"/>
      <c r="V15" s="13"/>
      <c r="W15" s="13"/>
      <c r="X15" s="13"/>
      <c r="Y15" s="13"/>
      <c r="Z15" s="13"/>
      <c r="AA15" s="13" t="s">
        <v>216</v>
      </c>
      <c r="AB15" s="13" t="s">
        <v>216</v>
      </c>
      <c r="AC15" s="5"/>
    </row>
    <row r="16" spans="1:29" ht="18" customHeight="1">
      <c r="A16" s="276"/>
      <c r="B16" s="230">
        <v>2</v>
      </c>
      <c r="C16" s="231" t="s">
        <v>464</v>
      </c>
      <c r="D16" s="236">
        <f>정리!P337</f>
        <v>81</v>
      </c>
      <c r="E16" s="235">
        <f>ROUND(($D16/$D$38)*E$56,0)</f>
        <v>79</v>
      </c>
      <c r="F16" s="235">
        <f t="shared" si="0"/>
        <v>74</v>
      </c>
      <c r="G16" s="235">
        <f t="shared" si="0"/>
        <v>71</v>
      </c>
      <c r="H16" s="235">
        <f t="shared" si="0"/>
        <v>69</v>
      </c>
      <c r="I16" s="236">
        <v>85</v>
      </c>
      <c r="J16" s="236">
        <v>85</v>
      </c>
      <c r="K16" s="236">
        <v>85</v>
      </c>
      <c r="L16" s="236">
        <v>85</v>
      </c>
      <c r="M16" s="236">
        <v>85</v>
      </c>
      <c r="N16" s="234">
        <f t="shared" ref="N16:R18" si="4">ROUND(D16*I16/100,0)</f>
        <v>69</v>
      </c>
      <c r="O16" s="234">
        <f t="shared" si="4"/>
        <v>67</v>
      </c>
      <c r="P16" s="234">
        <f t="shared" si="4"/>
        <v>63</v>
      </c>
      <c r="Q16" s="234">
        <f t="shared" si="4"/>
        <v>60</v>
      </c>
      <c r="R16" s="234">
        <f t="shared" si="4"/>
        <v>59</v>
      </c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3"/>
    </row>
    <row r="17" spans="1:35" ht="18" customHeight="1">
      <c r="A17" s="276"/>
      <c r="B17" s="230">
        <v>2</v>
      </c>
      <c r="C17" s="231" t="s">
        <v>465</v>
      </c>
      <c r="D17" s="236">
        <f>정리!P338</f>
        <v>87</v>
      </c>
      <c r="E17" s="235">
        <f>ROUND(($D17/$D$38)*E$56,0)</f>
        <v>85</v>
      </c>
      <c r="F17" s="235">
        <f t="shared" si="0"/>
        <v>80</v>
      </c>
      <c r="G17" s="235">
        <f t="shared" si="0"/>
        <v>76</v>
      </c>
      <c r="H17" s="235">
        <f t="shared" si="0"/>
        <v>74</v>
      </c>
      <c r="I17" s="236">
        <v>85</v>
      </c>
      <c r="J17" s="236">
        <v>85</v>
      </c>
      <c r="K17" s="236">
        <v>85</v>
      </c>
      <c r="L17" s="236">
        <v>85</v>
      </c>
      <c r="M17" s="236">
        <v>85</v>
      </c>
      <c r="N17" s="234">
        <f t="shared" si="4"/>
        <v>74</v>
      </c>
      <c r="O17" s="234">
        <f t="shared" si="4"/>
        <v>72</v>
      </c>
      <c r="P17" s="234">
        <f t="shared" si="4"/>
        <v>68</v>
      </c>
      <c r="Q17" s="234">
        <f t="shared" si="4"/>
        <v>65</v>
      </c>
      <c r="R17" s="234">
        <f t="shared" si="4"/>
        <v>63</v>
      </c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3"/>
    </row>
    <row r="18" spans="1:35" ht="18" customHeight="1">
      <c r="A18" s="276"/>
      <c r="B18" s="230">
        <v>2</v>
      </c>
      <c r="C18" s="231" t="s">
        <v>466</v>
      </c>
      <c r="D18" s="236">
        <f>정리!P339</f>
        <v>75</v>
      </c>
      <c r="E18" s="235">
        <f>ROUND(($D18/$D$38)*E$56,0)</f>
        <v>73</v>
      </c>
      <c r="F18" s="235">
        <f t="shared" si="0"/>
        <v>69</v>
      </c>
      <c r="G18" s="235">
        <f t="shared" si="0"/>
        <v>66</v>
      </c>
      <c r="H18" s="235">
        <f t="shared" si="0"/>
        <v>64</v>
      </c>
      <c r="I18" s="236">
        <v>85</v>
      </c>
      <c r="J18" s="236">
        <v>85</v>
      </c>
      <c r="K18" s="236">
        <v>85</v>
      </c>
      <c r="L18" s="236">
        <v>85</v>
      </c>
      <c r="M18" s="236">
        <v>85</v>
      </c>
      <c r="N18" s="234">
        <f t="shared" si="4"/>
        <v>64</v>
      </c>
      <c r="O18" s="234">
        <f t="shared" si="4"/>
        <v>62</v>
      </c>
      <c r="P18" s="234">
        <f t="shared" si="4"/>
        <v>59</v>
      </c>
      <c r="Q18" s="234">
        <f t="shared" si="4"/>
        <v>56</v>
      </c>
      <c r="R18" s="234">
        <f t="shared" si="4"/>
        <v>54</v>
      </c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3"/>
    </row>
    <row r="19" spans="1:35" ht="18" customHeight="1">
      <c r="A19" s="276"/>
      <c r="B19" s="1">
        <v>1</v>
      </c>
      <c r="C19" s="8" t="s">
        <v>141</v>
      </c>
      <c r="D19" s="226">
        <f>SUM(D20:D21)</f>
        <v>254</v>
      </c>
      <c r="E19" s="226">
        <f>SUM(E20:E21)</f>
        <v>247</v>
      </c>
      <c r="F19" s="226">
        <f>SUM(F20:F21)</f>
        <v>233</v>
      </c>
      <c r="G19" s="226">
        <f>SUM(G20:G21)</f>
        <v>223</v>
      </c>
      <c r="H19" s="226">
        <f>SUM(H20:H21)</f>
        <v>216</v>
      </c>
      <c r="I19" s="204">
        <f>ROUND(N19/D19,2)</f>
        <v>0.83</v>
      </c>
      <c r="J19" s="204">
        <f>ROUND(O19/E19,2)</f>
        <v>0.83</v>
      </c>
      <c r="K19" s="204">
        <f>ROUND(P19/F19,2)</f>
        <v>0.83</v>
      </c>
      <c r="L19" s="204">
        <f>ROUND(Q19/G19,2)</f>
        <v>0.83</v>
      </c>
      <c r="M19" s="204">
        <f>ROUND(R19/H19,2)</f>
        <v>0.83</v>
      </c>
      <c r="N19" s="205">
        <f>SUM(N20:N21)</f>
        <v>211</v>
      </c>
      <c r="O19" s="205">
        <f>SUM(O20:O21)</f>
        <v>205</v>
      </c>
      <c r="P19" s="205">
        <f>SUM(P20:P21)</f>
        <v>193</v>
      </c>
      <c r="Q19" s="205">
        <f>SUM(Q20:Q21)</f>
        <v>185</v>
      </c>
      <c r="R19" s="205">
        <f>SUM(R20:R21)</f>
        <v>179</v>
      </c>
      <c r="S19" s="13"/>
      <c r="T19" s="13"/>
      <c r="U19" s="13"/>
      <c r="V19" s="13"/>
      <c r="W19" s="13"/>
      <c r="X19" s="13"/>
      <c r="Y19" s="13"/>
      <c r="Z19" s="13"/>
      <c r="AA19" s="13" t="s">
        <v>216</v>
      </c>
      <c r="AB19" s="13" t="s">
        <v>216</v>
      </c>
      <c r="AC19" s="5"/>
    </row>
    <row r="20" spans="1:35" ht="18" customHeight="1">
      <c r="A20" s="276"/>
      <c r="B20" s="230">
        <v>2</v>
      </c>
      <c r="C20" s="233" t="s">
        <v>467</v>
      </c>
      <c r="D20" s="236">
        <f>정리!P341</f>
        <v>147</v>
      </c>
      <c r="E20" s="235">
        <f t="shared" ref="E20:H21" si="5">ROUND(($D20/$D$38)*E$56,0)</f>
        <v>143</v>
      </c>
      <c r="F20" s="235">
        <f t="shared" si="5"/>
        <v>135</v>
      </c>
      <c r="G20" s="235">
        <f t="shared" si="5"/>
        <v>129</v>
      </c>
      <c r="H20" s="235">
        <f t="shared" si="5"/>
        <v>125</v>
      </c>
      <c r="I20" s="235">
        <v>85</v>
      </c>
      <c r="J20" s="236">
        <v>85</v>
      </c>
      <c r="K20" s="236">
        <v>85</v>
      </c>
      <c r="L20" s="236">
        <v>85</v>
      </c>
      <c r="M20" s="236">
        <v>85</v>
      </c>
      <c r="N20" s="234">
        <f t="shared" ref="N20:R21" si="6">ROUND(D20*I20/100,0)</f>
        <v>125</v>
      </c>
      <c r="O20" s="234">
        <f t="shared" si="6"/>
        <v>122</v>
      </c>
      <c r="P20" s="234">
        <f t="shared" si="6"/>
        <v>115</v>
      </c>
      <c r="Q20" s="234">
        <f t="shared" si="6"/>
        <v>110</v>
      </c>
      <c r="R20" s="234">
        <f t="shared" si="6"/>
        <v>106</v>
      </c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3"/>
      <c r="AI20" s="2" t="s">
        <v>683</v>
      </c>
    </row>
    <row r="21" spans="1:35" ht="18" customHeight="1">
      <c r="A21" s="276"/>
      <c r="B21" s="230">
        <v>2</v>
      </c>
      <c r="C21" s="233" t="s">
        <v>468</v>
      </c>
      <c r="D21" s="236">
        <f>정리!P342</f>
        <v>107</v>
      </c>
      <c r="E21" s="235">
        <f t="shared" si="5"/>
        <v>104</v>
      </c>
      <c r="F21" s="235">
        <f t="shared" si="5"/>
        <v>98</v>
      </c>
      <c r="G21" s="235">
        <f t="shared" si="5"/>
        <v>94</v>
      </c>
      <c r="H21" s="235">
        <f t="shared" si="5"/>
        <v>91</v>
      </c>
      <c r="I21" s="236">
        <v>80</v>
      </c>
      <c r="J21" s="236">
        <v>80</v>
      </c>
      <c r="K21" s="236">
        <v>80</v>
      </c>
      <c r="L21" s="236">
        <v>80</v>
      </c>
      <c r="M21" s="236">
        <v>80</v>
      </c>
      <c r="N21" s="234">
        <f t="shared" si="6"/>
        <v>86</v>
      </c>
      <c r="O21" s="234">
        <f t="shared" si="6"/>
        <v>83</v>
      </c>
      <c r="P21" s="234">
        <f t="shared" si="6"/>
        <v>78</v>
      </c>
      <c r="Q21" s="234">
        <f t="shared" si="6"/>
        <v>75</v>
      </c>
      <c r="R21" s="234">
        <f t="shared" si="6"/>
        <v>73</v>
      </c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3"/>
    </row>
    <row r="22" spans="1:35" ht="18" customHeight="1">
      <c r="A22" s="276"/>
      <c r="B22" s="1">
        <v>1</v>
      </c>
      <c r="C22" s="8" t="s">
        <v>142</v>
      </c>
      <c r="D22" s="226">
        <f>SUM(D23:D24)</f>
        <v>171</v>
      </c>
      <c r="E22" s="226">
        <f>SUM(E23:E24)</f>
        <v>167</v>
      </c>
      <c r="F22" s="226">
        <f>SUM(F23:F24)</f>
        <v>157</v>
      </c>
      <c r="G22" s="226">
        <f>SUM(G23:G24)</f>
        <v>150</v>
      </c>
      <c r="H22" s="226">
        <f>SUM(H23:H24)</f>
        <v>145</v>
      </c>
      <c r="I22" s="204">
        <f>ROUND(N22/D22,2)</f>
        <v>0.85</v>
      </c>
      <c r="J22" s="204">
        <f>ROUND(O22/E22,2)</f>
        <v>0.85</v>
      </c>
      <c r="K22" s="204">
        <f>ROUND(P22/F22,2)</f>
        <v>0.85</v>
      </c>
      <c r="L22" s="204">
        <f>ROUND(Q22/G22,2)</f>
        <v>0.85</v>
      </c>
      <c r="M22" s="204">
        <f>ROUND(R22/H22,2)</f>
        <v>0.86</v>
      </c>
      <c r="N22" s="205">
        <f>SUM(N23:N24)</f>
        <v>146</v>
      </c>
      <c r="O22" s="205">
        <f>SUM(O23:O24)</f>
        <v>142</v>
      </c>
      <c r="P22" s="205">
        <f>SUM(P23:P24)</f>
        <v>134</v>
      </c>
      <c r="Q22" s="205">
        <f>SUM(Q23:Q24)</f>
        <v>127</v>
      </c>
      <c r="R22" s="205">
        <f>SUM(R23:R24)</f>
        <v>124</v>
      </c>
      <c r="S22" s="13"/>
      <c r="T22" s="13"/>
      <c r="U22" s="13"/>
      <c r="V22" s="13"/>
      <c r="W22" s="13"/>
      <c r="X22" s="13"/>
      <c r="Y22" s="13"/>
      <c r="Z22" s="13"/>
      <c r="AA22" s="13" t="s">
        <v>216</v>
      </c>
      <c r="AB22" s="13" t="s">
        <v>216</v>
      </c>
      <c r="AC22" s="5"/>
    </row>
    <row r="23" spans="1:35" ht="18" customHeight="1">
      <c r="A23" s="276"/>
      <c r="B23" s="230">
        <v>2</v>
      </c>
      <c r="C23" s="233" t="s">
        <v>469</v>
      </c>
      <c r="D23" s="236">
        <f>정리!P344</f>
        <v>90</v>
      </c>
      <c r="E23" s="235">
        <f t="shared" ref="E23:H24" si="7">ROUND(($D23/$D$38)*E$56,0)</f>
        <v>88</v>
      </c>
      <c r="F23" s="235">
        <f t="shared" si="7"/>
        <v>83</v>
      </c>
      <c r="G23" s="235">
        <f t="shared" si="7"/>
        <v>79</v>
      </c>
      <c r="H23" s="235">
        <f t="shared" si="7"/>
        <v>76</v>
      </c>
      <c r="I23" s="236">
        <v>85</v>
      </c>
      <c r="J23" s="236">
        <v>85</v>
      </c>
      <c r="K23" s="236">
        <v>85</v>
      </c>
      <c r="L23" s="236">
        <v>85</v>
      </c>
      <c r="M23" s="236">
        <v>85</v>
      </c>
      <c r="N23" s="234">
        <f t="shared" ref="N23:R24" si="8">ROUND(D23*I23/100,0)</f>
        <v>77</v>
      </c>
      <c r="O23" s="234">
        <f t="shared" si="8"/>
        <v>75</v>
      </c>
      <c r="P23" s="234">
        <f t="shared" si="8"/>
        <v>71</v>
      </c>
      <c r="Q23" s="234">
        <f t="shared" si="8"/>
        <v>67</v>
      </c>
      <c r="R23" s="234">
        <f t="shared" si="8"/>
        <v>65</v>
      </c>
      <c r="S23" s="194"/>
      <c r="T23" s="194"/>
      <c r="U23" s="194"/>
      <c r="V23" s="194"/>
      <c r="W23" s="194"/>
      <c r="X23" s="194"/>
      <c r="Y23" s="194"/>
      <c r="Z23" s="194"/>
      <c r="AA23" s="194"/>
      <c r="AB23" s="194"/>
      <c r="AC23" s="193"/>
      <c r="AH23" s="2" t="s">
        <v>656</v>
      </c>
      <c r="AI23" s="2" t="s">
        <v>658</v>
      </c>
    </row>
    <row r="24" spans="1:35" ht="18" customHeight="1">
      <c r="A24" s="276"/>
      <c r="B24" s="230">
        <v>2</v>
      </c>
      <c r="C24" s="233" t="s">
        <v>470</v>
      </c>
      <c r="D24" s="236">
        <f>정리!P345</f>
        <v>81</v>
      </c>
      <c r="E24" s="235">
        <f t="shared" si="7"/>
        <v>79</v>
      </c>
      <c r="F24" s="235">
        <f t="shared" si="7"/>
        <v>74</v>
      </c>
      <c r="G24" s="235">
        <f t="shared" si="7"/>
        <v>71</v>
      </c>
      <c r="H24" s="235">
        <f t="shared" si="7"/>
        <v>69</v>
      </c>
      <c r="I24" s="236">
        <v>85</v>
      </c>
      <c r="J24" s="236">
        <v>85</v>
      </c>
      <c r="K24" s="236">
        <v>85</v>
      </c>
      <c r="L24" s="236">
        <v>85</v>
      </c>
      <c r="M24" s="236">
        <v>85</v>
      </c>
      <c r="N24" s="234">
        <f t="shared" si="8"/>
        <v>69</v>
      </c>
      <c r="O24" s="234">
        <f t="shared" si="8"/>
        <v>67</v>
      </c>
      <c r="P24" s="234">
        <f t="shared" si="8"/>
        <v>63</v>
      </c>
      <c r="Q24" s="234">
        <f t="shared" si="8"/>
        <v>60</v>
      </c>
      <c r="R24" s="234">
        <f t="shared" si="8"/>
        <v>59</v>
      </c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3"/>
    </row>
    <row r="25" spans="1:35" ht="18" customHeight="1">
      <c r="A25" s="276"/>
      <c r="B25" s="1">
        <v>1</v>
      </c>
      <c r="C25" s="8" t="s">
        <v>143</v>
      </c>
      <c r="D25" s="226">
        <f>SUM(D26:D29)</f>
        <v>229</v>
      </c>
      <c r="E25" s="226">
        <f>SUM(E26:E29)</f>
        <v>224</v>
      </c>
      <c r="F25" s="226">
        <f>SUM(F26:F29)</f>
        <v>211</v>
      </c>
      <c r="G25" s="226">
        <f>SUM(G26:G29)</f>
        <v>201</v>
      </c>
      <c r="H25" s="226">
        <f>SUM(H26:H29)</f>
        <v>194</v>
      </c>
      <c r="I25" s="204">
        <f>ROUND(N25/D25,2)</f>
        <v>0.85</v>
      </c>
      <c r="J25" s="204">
        <f>ROUND(O25/E25,2)</f>
        <v>0.85</v>
      </c>
      <c r="K25" s="204">
        <f>ROUND(P25/F25,2)</f>
        <v>0.85</v>
      </c>
      <c r="L25" s="204">
        <f>ROUND(Q25/G25,2)</f>
        <v>0.85</v>
      </c>
      <c r="M25" s="204">
        <f>ROUND(R25/H25,2)</f>
        <v>0.85</v>
      </c>
      <c r="N25" s="205">
        <f>SUM(N26:N29)</f>
        <v>194</v>
      </c>
      <c r="O25" s="205">
        <f>SUM(O26:O29)</f>
        <v>191</v>
      </c>
      <c r="P25" s="205">
        <f>SUM(P26:P29)</f>
        <v>180</v>
      </c>
      <c r="Q25" s="205">
        <f>SUM(Q26:Q29)</f>
        <v>171</v>
      </c>
      <c r="R25" s="205">
        <f>SUM(R26:R29)</f>
        <v>165</v>
      </c>
      <c r="S25" s="13"/>
      <c r="T25" s="13"/>
      <c r="U25" s="13"/>
      <c r="V25" s="13"/>
      <c r="W25" s="13"/>
      <c r="X25" s="13"/>
      <c r="Y25" s="13"/>
      <c r="Z25" s="13"/>
      <c r="AA25" s="13" t="s">
        <v>216</v>
      </c>
      <c r="AB25" s="13" t="s">
        <v>216</v>
      </c>
      <c r="AC25" s="5"/>
    </row>
    <row r="26" spans="1:35" ht="18" customHeight="1">
      <c r="A26" s="276"/>
      <c r="B26" s="230">
        <v>2</v>
      </c>
      <c r="C26" s="233" t="s">
        <v>471</v>
      </c>
      <c r="D26" s="236">
        <f>정리!P347</f>
        <v>72</v>
      </c>
      <c r="E26" s="235">
        <f t="shared" ref="E26:H29" si="9">ROUND(($D26/$D$38)*E$56,0)</f>
        <v>70</v>
      </c>
      <c r="F26" s="235">
        <f t="shared" si="9"/>
        <v>66</v>
      </c>
      <c r="G26" s="235">
        <f t="shared" si="9"/>
        <v>63</v>
      </c>
      <c r="H26" s="235">
        <f t="shared" si="9"/>
        <v>61</v>
      </c>
      <c r="I26" s="236">
        <v>85</v>
      </c>
      <c r="J26" s="236">
        <v>85</v>
      </c>
      <c r="K26" s="236">
        <v>85</v>
      </c>
      <c r="L26" s="236">
        <v>85</v>
      </c>
      <c r="M26" s="236">
        <v>85</v>
      </c>
      <c r="N26" s="234">
        <f t="shared" ref="N26:R29" si="10">ROUND(D26*I26/100,0)</f>
        <v>61</v>
      </c>
      <c r="O26" s="234">
        <f t="shared" si="10"/>
        <v>60</v>
      </c>
      <c r="P26" s="234">
        <f t="shared" si="10"/>
        <v>56</v>
      </c>
      <c r="Q26" s="234">
        <f t="shared" si="10"/>
        <v>54</v>
      </c>
      <c r="R26" s="234">
        <f t="shared" si="10"/>
        <v>52</v>
      </c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3"/>
    </row>
    <row r="27" spans="1:35" ht="18" customHeight="1">
      <c r="A27" s="276"/>
      <c r="B27" s="230">
        <v>2</v>
      </c>
      <c r="C27" s="233" t="s">
        <v>472</v>
      </c>
      <c r="D27" s="236">
        <f>정리!P348</f>
        <v>54</v>
      </c>
      <c r="E27" s="235">
        <f t="shared" si="9"/>
        <v>53</v>
      </c>
      <c r="F27" s="235">
        <f t="shared" si="9"/>
        <v>50</v>
      </c>
      <c r="G27" s="235">
        <f t="shared" si="9"/>
        <v>47</v>
      </c>
      <c r="H27" s="235">
        <f t="shared" si="9"/>
        <v>46</v>
      </c>
      <c r="I27" s="236">
        <v>85</v>
      </c>
      <c r="J27" s="236">
        <v>85</v>
      </c>
      <c r="K27" s="236">
        <v>85</v>
      </c>
      <c r="L27" s="236">
        <v>85</v>
      </c>
      <c r="M27" s="236">
        <v>85</v>
      </c>
      <c r="N27" s="234">
        <f t="shared" si="10"/>
        <v>46</v>
      </c>
      <c r="O27" s="234">
        <f t="shared" si="10"/>
        <v>45</v>
      </c>
      <c r="P27" s="234">
        <f t="shared" si="10"/>
        <v>43</v>
      </c>
      <c r="Q27" s="234">
        <f t="shared" si="10"/>
        <v>40</v>
      </c>
      <c r="R27" s="234">
        <f t="shared" si="10"/>
        <v>39</v>
      </c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3"/>
    </row>
    <row r="28" spans="1:35" ht="18" customHeight="1">
      <c r="A28" s="276"/>
      <c r="B28" s="230">
        <v>2</v>
      </c>
      <c r="C28" s="233" t="s">
        <v>473</v>
      </c>
      <c r="D28" s="236">
        <f>정리!P349</f>
        <v>51</v>
      </c>
      <c r="E28" s="235">
        <f t="shared" si="9"/>
        <v>50</v>
      </c>
      <c r="F28" s="235">
        <f t="shared" si="9"/>
        <v>47</v>
      </c>
      <c r="G28" s="235">
        <f t="shared" si="9"/>
        <v>45</v>
      </c>
      <c r="H28" s="235">
        <f t="shared" si="9"/>
        <v>43</v>
      </c>
      <c r="I28" s="236">
        <v>85</v>
      </c>
      <c r="J28" s="236">
        <v>85</v>
      </c>
      <c r="K28" s="236">
        <v>85</v>
      </c>
      <c r="L28" s="236">
        <v>85</v>
      </c>
      <c r="M28" s="236">
        <v>85</v>
      </c>
      <c r="N28" s="234">
        <f t="shared" si="10"/>
        <v>43</v>
      </c>
      <c r="O28" s="234">
        <f t="shared" si="10"/>
        <v>43</v>
      </c>
      <c r="P28" s="234">
        <f t="shared" si="10"/>
        <v>40</v>
      </c>
      <c r="Q28" s="234">
        <f t="shared" si="10"/>
        <v>38</v>
      </c>
      <c r="R28" s="234">
        <f t="shared" si="10"/>
        <v>37</v>
      </c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3"/>
    </row>
    <row r="29" spans="1:35" ht="18" customHeight="1">
      <c r="A29" s="276"/>
      <c r="B29" s="230">
        <v>2</v>
      </c>
      <c r="C29" s="233" t="s">
        <v>474</v>
      </c>
      <c r="D29" s="236">
        <f>정리!P350</f>
        <v>52</v>
      </c>
      <c r="E29" s="235">
        <f t="shared" si="9"/>
        <v>51</v>
      </c>
      <c r="F29" s="235">
        <f t="shared" si="9"/>
        <v>48</v>
      </c>
      <c r="G29" s="235">
        <f t="shared" si="9"/>
        <v>46</v>
      </c>
      <c r="H29" s="235">
        <f t="shared" si="9"/>
        <v>44</v>
      </c>
      <c r="I29" s="236">
        <v>85</v>
      </c>
      <c r="J29" s="236">
        <v>85</v>
      </c>
      <c r="K29" s="236">
        <v>85</v>
      </c>
      <c r="L29" s="236">
        <v>85</v>
      </c>
      <c r="M29" s="236">
        <v>85</v>
      </c>
      <c r="N29" s="234">
        <f t="shared" si="10"/>
        <v>44</v>
      </c>
      <c r="O29" s="234">
        <f t="shared" si="10"/>
        <v>43</v>
      </c>
      <c r="P29" s="234">
        <f t="shared" si="10"/>
        <v>41</v>
      </c>
      <c r="Q29" s="234">
        <f t="shared" si="10"/>
        <v>39</v>
      </c>
      <c r="R29" s="234">
        <f t="shared" si="10"/>
        <v>37</v>
      </c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3"/>
    </row>
    <row r="30" spans="1:35" ht="18" customHeight="1">
      <c r="A30" s="276"/>
      <c r="B30" s="1">
        <v>1</v>
      </c>
      <c r="C30" s="8" t="s">
        <v>144</v>
      </c>
      <c r="D30" s="226">
        <f>SUM(D31:D33)</f>
        <v>240</v>
      </c>
      <c r="E30" s="226">
        <f>SUM(E31:E33)</f>
        <v>233</v>
      </c>
      <c r="F30" s="226">
        <f>SUM(F31:F33)</f>
        <v>220</v>
      </c>
      <c r="G30" s="226">
        <f>SUM(G31:G33)</f>
        <v>211</v>
      </c>
      <c r="H30" s="226">
        <f>SUM(H31:H33)</f>
        <v>203</v>
      </c>
      <c r="I30" s="204">
        <f>ROUND(N30/D30,2)</f>
        <v>0.85</v>
      </c>
      <c r="J30" s="204">
        <f>ROUND(O30/E30,2)</f>
        <v>0.85</v>
      </c>
      <c r="K30" s="204">
        <f>ROUND(P30/F30,2)</f>
        <v>0.85</v>
      </c>
      <c r="L30" s="204">
        <f>ROUND(Q30/G30,2)</f>
        <v>0.85</v>
      </c>
      <c r="M30" s="204">
        <f>ROUND(R30/H30,2)</f>
        <v>0.85</v>
      </c>
      <c r="N30" s="205">
        <f>SUM(N31:N33)</f>
        <v>204</v>
      </c>
      <c r="O30" s="205">
        <f>SUM(O31:O33)</f>
        <v>198</v>
      </c>
      <c r="P30" s="205">
        <f>SUM(P31:P33)</f>
        <v>187</v>
      </c>
      <c r="Q30" s="205">
        <f>SUM(Q31:Q33)</f>
        <v>179</v>
      </c>
      <c r="R30" s="205">
        <f>SUM(R31:R33)</f>
        <v>173</v>
      </c>
      <c r="S30" s="13"/>
      <c r="T30" s="13"/>
      <c r="U30" s="13"/>
      <c r="V30" s="13"/>
      <c r="W30" s="13"/>
      <c r="X30" s="13"/>
      <c r="Y30" s="13"/>
      <c r="Z30" s="13"/>
      <c r="AA30" s="13" t="s">
        <v>216</v>
      </c>
      <c r="AB30" s="13" t="s">
        <v>216</v>
      </c>
      <c r="AC30" s="5"/>
    </row>
    <row r="31" spans="1:35" ht="18" customHeight="1">
      <c r="A31" s="276"/>
      <c r="B31" s="230">
        <v>2</v>
      </c>
      <c r="C31" s="233" t="s">
        <v>475</v>
      </c>
      <c r="D31" s="236">
        <f>정리!P352</f>
        <v>58</v>
      </c>
      <c r="E31" s="235">
        <f t="shared" ref="E31:H33" si="11">ROUND(($D31/$D$38)*E$56,0)</f>
        <v>56</v>
      </c>
      <c r="F31" s="235">
        <f t="shared" si="11"/>
        <v>53</v>
      </c>
      <c r="G31" s="235">
        <f t="shared" si="11"/>
        <v>51</v>
      </c>
      <c r="H31" s="235">
        <f t="shared" si="11"/>
        <v>49</v>
      </c>
      <c r="I31" s="236">
        <v>85</v>
      </c>
      <c r="J31" s="236">
        <v>85</v>
      </c>
      <c r="K31" s="236">
        <v>85</v>
      </c>
      <c r="L31" s="236">
        <v>85</v>
      </c>
      <c r="M31" s="236">
        <v>85</v>
      </c>
      <c r="N31" s="234">
        <f t="shared" ref="N31:R33" si="12">ROUND(D31*I31/100,0)</f>
        <v>49</v>
      </c>
      <c r="O31" s="234">
        <f t="shared" si="12"/>
        <v>48</v>
      </c>
      <c r="P31" s="234">
        <f t="shared" si="12"/>
        <v>45</v>
      </c>
      <c r="Q31" s="234">
        <f t="shared" si="12"/>
        <v>43</v>
      </c>
      <c r="R31" s="234">
        <f t="shared" si="12"/>
        <v>42</v>
      </c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3"/>
    </row>
    <row r="32" spans="1:35" ht="18" customHeight="1">
      <c r="A32" s="276"/>
      <c r="B32" s="230">
        <v>2</v>
      </c>
      <c r="C32" s="233" t="s">
        <v>476</v>
      </c>
      <c r="D32" s="236">
        <f>정리!P353</f>
        <v>123</v>
      </c>
      <c r="E32" s="235">
        <f t="shared" si="11"/>
        <v>120</v>
      </c>
      <c r="F32" s="235">
        <f t="shared" si="11"/>
        <v>113</v>
      </c>
      <c r="G32" s="235">
        <f t="shared" si="11"/>
        <v>108</v>
      </c>
      <c r="H32" s="235">
        <f t="shared" si="11"/>
        <v>104</v>
      </c>
      <c r="I32" s="236">
        <v>85</v>
      </c>
      <c r="J32" s="236">
        <v>85</v>
      </c>
      <c r="K32" s="236">
        <v>85</v>
      </c>
      <c r="L32" s="236">
        <v>85</v>
      </c>
      <c r="M32" s="236">
        <v>85</v>
      </c>
      <c r="N32" s="234">
        <f t="shared" si="12"/>
        <v>105</v>
      </c>
      <c r="O32" s="234">
        <f t="shared" si="12"/>
        <v>102</v>
      </c>
      <c r="P32" s="234">
        <f t="shared" si="12"/>
        <v>96</v>
      </c>
      <c r="Q32" s="234">
        <f t="shared" si="12"/>
        <v>92</v>
      </c>
      <c r="R32" s="234">
        <f t="shared" si="12"/>
        <v>88</v>
      </c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3"/>
    </row>
    <row r="33" spans="1:35" ht="18" customHeight="1">
      <c r="A33" s="276"/>
      <c r="B33" s="230">
        <v>2</v>
      </c>
      <c r="C33" s="233" t="s">
        <v>477</v>
      </c>
      <c r="D33" s="236">
        <f>정리!P354</f>
        <v>59</v>
      </c>
      <c r="E33" s="235">
        <f t="shared" si="11"/>
        <v>57</v>
      </c>
      <c r="F33" s="235">
        <f t="shared" si="11"/>
        <v>54</v>
      </c>
      <c r="G33" s="235">
        <f t="shared" si="11"/>
        <v>52</v>
      </c>
      <c r="H33" s="235">
        <f t="shared" si="11"/>
        <v>50</v>
      </c>
      <c r="I33" s="235">
        <v>85</v>
      </c>
      <c r="J33" s="235">
        <v>85</v>
      </c>
      <c r="K33" s="235">
        <v>85</v>
      </c>
      <c r="L33" s="235">
        <v>85</v>
      </c>
      <c r="M33" s="235">
        <v>85</v>
      </c>
      <c r="N33" s="234">
        <f t="shared" si="12"/>
        <v>50</v>
      </c>
      <c r="O33" s="234">
        <f t="shared" si="12"/>
        <v>48</v>
      </c>
      <c r="P33" s="234">
        <f t="shared" si="12"/>
        <v>46</v>
      </c>
      <c r="Q33" s="234">
        <f t="shared" si="12"/>
        <v>44</v>
      </c>
      <c r="R33" s="234">
        <f t="shared" si="12"/>
        <v>43</v>
      </c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3"/>
      <c r="AH33" s="2" t="s">
        <v>656</v>
      </c>
      <c r="AI33" s="2" t="s">
        <v>658</v>
      </c>
    </row>
    <row r="34" spans="1:35" ht="18" customHeight="1">
      <c r="A34" s="276"/>
      <c r="B34" s="1">
        <v>1</v>
      </c>
      <c r="C34" s="8" t="s">
        <v>145</v>
      </c>
      <c r="D34" s="226">
        <f>SUM(D35:D37)</f>
        <v>299</v>
      </c>
      <c r="E34" s="226">
        <f>SUM(E35:E37)</f>
        <v>292</v>
      </c>
      <c r="F34" s="226">
        <f>SUM(F35:F37)</f>
        <v>274</v>
      </c>
      <c r="G34" s="226">
        <f>SUM(G35:G37)</f>
        <v>260</v>
      </c>
      <c r="H34" s="226">
        <f>SUM(H35:H37)</f>
        <v>252</v>
      </c>
      <c r="I34" s="204">
        <f>ROUND(N34/D34,2)</f>
        <v>0.57999999999999996</v>
      </c>
      <c r="J34" s="204">
        <f>ROUND(O34/E34,2)</f>
        <v>0.57999999999999996</v>
      </c>
      <c r="K34" s="204">
        <f>ROUND(P34/F34,2)</f>
        <v>0.85</v>
      </c>
      <c r="L34" s="204">
        <f>ROUND(Q34/G34,2)</f>
        <v>0.85</v>
      </c>
      <c r="M34" s="204">
        <f>ROUND(R34/H34,2)</f>
        <v>0.85</v>
      </c>
      <c r="N34" s="205">
        <f>SUM(N35:N37)</f>
        <v>174</v>
      </c>
      <c r="O34" s="205">
        <f>SUM(O35:O37)</f>
        <v>169</v>
      </c>
      <c r="P34" s="205">
        <f>SUM(P35:P37)</f>
        <v>233</v>
      </c>
      <c r="Q34" s="205">
        <f>SUM(Q35:Q37)</f>
        <v>221</v>
      </c>
      <c r="R34" s="205">
        <f>SUM(R35:R37)</f>
        <v>214</v>
      </c>
      <c r="S34" s="13"/>
      <c r="T34" s="13"/>
      <c r="U34" s="13"/>
      <c r="V34" s="13"/>
      <c r="W34" s="13"/>
      <c r="X34" s="13"/>
      <c r="Y34" s="13"/>
      <c r="Z34" s="13"/>
      <c r="AA34" s="13" t="s">
        <v>216</v>
      </c>
      <c r="AB34" s="13" t="s">
        <v>216</v>
      </c>
      <c r="AC34" s="5"/>
    </row>
    <row r="35" spans="1:35" ht="18" customHeight="1">
      <c r="A35" s="276"/>
      <c r="B35" s="230">
        <v>2</v>
      </c>
      <c r="C35" s="233" t="s">
        <v>478</v>
      </c>
      <c r="D35" s="236">
        <f>정리!P356</f>
        <v>117</v>
      </c>
      <c r="E35" s="235">
        <f>ROUND(($D35/$D$38)*E$56,0)-1</f>
        <v>113</v>
      </c>
      <c r="F35" s="235">
        <f>ROUND(($D35/$D$38)*F$56,0)</f>
        <v>107</v>
      </c>
      <c r="G35" s="235">
        <f>ROUND(($D35/$D$38)*G$56,0)</f>
        <v>102</v>
      </c>
      <c r="H35" s="235">
        <f>ROUND(($D35/$D$38)*H$56,0)</f>
        <v>99</v>
      </c>
      <c r="I35" s="236">
        <v>85</v>
      </c>
      <c r="J35" s="236">
        <v>85</v>
      </c>
      <c r="K35" s="236">
        <v>85</v>
      </c>
      <c r="L35" s="236">
        <v>85</v>
      </c>
      <c r="M35" s="236">
        <v>85</v>
      </c>
      <c r="N35" s="234">
        <f t="shared" ref="N35:R37" si="13">ROUND(D35*I35/100,0)</f>
        <v>99</v>
      </c>
      <c r="O35" s="234">
        <f t="shared" si="13"/>
        <v>96</v>
      </c>
      <c r="P35" s="234">
        <f t="shared" si="13"/>
        <v>91</v>
      </c>
      <c r="Q35" s="234">
        <f t="shared" si="13"/>
        <v>87</v>
      </c>
      <c r="R35" s="234">
        <f t="shared" si="13"/>
        <v>84</v>
      </c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3"/>
    </row>
    <row r="36" spans="1:35" ht="18" customHeight="1">
      <c r="A36" s="276"/>
      <c r="B36" s="230">
        <v>2</v>
      </c>
      <c r="C36" s="233" t="s">
        <v>479</v>
      </c>
      <c r="D36" s="236">
        <f>정리!P357</f>
        <v>88</v>
      </c>
      <c r="E36" s="235">
        <f>ROUND(($D36/$D$38)*E$56,0)</f>
        <v>86</v>
      </c>
      <c r="F36" s="235">
        <f>ROUND(($D36/$D$38)*F$56,0)</f>
        <v>81</v>
      </c>
      <c r="G36" s="235">
        <f>ROUND(($D36/$D$38)*G$56,0)</f>
        <v>77</v>
      </c>
      <c r="H36" s="235">
        <f>ROUND(($D36/$D$38)*H$56,0)-1</f>
        <v>74</v>
      </c>
      <c r="I36" s="235">
        <v>85</v>
      </c>
      <c r="J36" s="235">
        <v>85</v>
      </c>
      <c r="K36" s="235">
        <v>85</v>
      </c>
      <c r="L36" s="235">
        <v>85</v>
      </c>
      <c r="M36" s="235">
        <v>85</v>
      </c>
      <c r="N36" s="234">
        <f t="shared" si="13"/>
        <v>75</v>
      </c>
      <c r="O36" s="234">
        <f t="shared" si="13"/>
        <v>73</v>
      </c>
      <c r="P36" s="234">
        <f t="shared" si="13"/>
        <v>69</v>
      </c>
      <c r="Q36" s="234">
        <f t="shared" si="13"/>
        <v>65</v>
      </c>
      <c r="R36" s="234">
        <f t="shared" si="13"/>
        <v>63</v>
      </c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3"/>
    </row>
    <row r="37" spans="1:35" ht="18" customHeight="1">
      <c r="A37" s="276"/>
      <c r="B37" s="230">
        <v>2</v>
      </c>
      <c r="C37" s="233" t="s">
        <v>480</v>
      </c>
      <c r="D37" s="236">
        <f>정리!P358</f>
        <v>94</v>
      </c>
      <c r="E37" s="235">
        <f>ROUND(($D37/$D$38)*E$56,0)+1</f>
        <v>93</v>
      </c>
      <c r="F37" s="235">
        <f>ROUND(($D37/$D$38)*F$56,0)</f>
        <v>86</v>
      </c>
      <c r="G37" s="235">
        <f>ROUND(($D37/$D$38)*G$56,0)-1</f>
        <v>81</v>
      </c>
      <c r="H37" s="235">
        <f>ROUND(($D37/$D$38)*H$56,0)-1</f>
        <v>79</v>
      </c>
      <c r="I37" s="235">
        <v>0</v>
      </c>
      <c r="J37" s="235">
        <v>0</v>
      </c>
      <c r="K37" s="236">
        <v>85</v>
      </c>
      <c r="L37" s="236">
        <v>85</v>
      </c>
      <c r="M37" s="236">
        <v>85</v>
      </c>
      <c r="N37" s="234">
        <f t="shared" si="13"/>
        <v>0</v>
      </c>
      <c r="O37" s="234">
        <f t="shared" si="13"/>
        <v>0</v>
      </c>
      <c r="P37" s="234">
        <f t="shared" si="13"/>
        <v>73</v>
      </c>
      <c r="Q37" s="234">
        <f t="shared" si="13"/>
        <v>69</v>
      </c>
      <c r="R37" s="234">
        <f t="shared" si="13"/>
        <v>67</v>
      </c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3"/>
      <c r="AH37" s="2" t="s">
        <v>656</v>
      </c>
      <c r="AI37" s="2" t="s">
        <v>657</v>
      </c>
    </row>
    <row r="38" spans="1:35" ht="18" customHeight="1">
      <c r="A38" s="276"/>
      <c r="B38" s="1">
        <v>1</v>
      </c>
      <c r="C38" s="1" t="s">
        <v>2</v>
      </c>
      <c r="D38" s="226">
        <f>SUM(D34,D30,D25,D22,D19,D15,D11,D7,D4)</f>
        <v>2338</v>
      </c>
      <c r="E38" s="226">
        <f>SUM(E34,E30,E25,E22,E19,E15,E11,E7,E4)</f>
        <v>2277</v>
      </c>
      <c r="F38" s="226">
        <f>SUM(F34,F30,F25,F22,F19,F15,F11,F7,F4)</f>
        <v>2145</v>
      </c>
      <c r="G38" s="226">
        <f>SUM(G34,G30,G25,G22,G19,G15,G11,G7,G4)</f>
        <v>2047</v>
      </c>
      <c r="H38" s="226">
        <f>SUM(H34,H30,H25,H22,H19,H15,H11,H7,H4)</f>
        <v>1981</v>
      </c>
      <c r="I38" s="206">
        <f>ROUND((N38/D38)*100,1)</f>
        <v>82.2</v>
      </c>
      <c r="J38" s="206">
        <f>ROUND((O38/E38)*100,1)</f>
        <v>82.2</v>
      </c>
      <c r="K38" s="206">
        <f>ROUND((P38/F38)*100,1)</f>
        <v>85.8</v>
      </c>
      <c r="L38" s="206">
        <f>ROUND((Q38/G38)*100,1)</f>
        <v>85.6</v>
      </c>
      <c r="M38" s="206">
        <f>ROUND((R38/H38)*100,1)</f>
        <v>85.8</v>
      </c>
      <c r="N38" s="226">
        <f>SUMIF($B$4:$B$37,1,N$4:N$37)</f>
        <v>1923</v>
      </c>
      <c r="O38" s="226">
        <f>SUMIF($B$4:$B$37,1,O$4:O$37)</f>
        <v>1872</v>
      </c>
      <c r="P38" s="226">
        <f>SUMIF($B$4:$B$37,1,P$4:P$37)</f>
        <v>1840</v>
      </c>
      <c r="Q38" s="226">
        <f>SUMIF($B$4:$B$37,1,Q$4:Q$37)</f>
        <v>1753</v>
      </c>
      <c r="R38" s="226">
        <f>SUMIF($B$4:$B$37,1,R$4:R$37)</f>
        <v>1699</v>
      </c>
      <c r="S38" s="46" t="e">
        <f>AVERAGE(S4:S34)</f>
        <v>#DIV/0!</v>
      </c>
      <c r="T38" s="46" t="e">
        <f>AVERAGE(T4:T34)</f>
        <v>#DIV/0!</v>
      </c>
      <c r="U38" s="46" t="e">
        <f>AVERAGE(U4:U34)</f>
        <v>#DIV/0!</v>
      </c>
      <c r="V38" s="46" t="e">
        <f>AVERAGE(V4:V34)</f>
        <v>#DIV/0!</v>
      </c>
      <c r="W38" s="13">
        <f>SUM(W4:W34)</f>
        <v>0</v>
      </c>
      <c r="X38" s="13">
        <f>SUM(X4:X34)</f>
        <v>0</v>
      </c>
      <c r="Y38" s="13">
        <f>SUM(Y4:Y34)</f>
        <v>0</v>
      </c>
      <c r="Z38" s="13">
        <f>SUM(Z4:Z34)</f>
        <v>0</v>
      </c>
      <c r="AA38" s="5"/>
      <c r="AB38" s="5"/>
      <c r="AC38" s="5"/>
    </row>
    <row r="39" spans="1:35" ht="18" customHeight="1">
      <c r="B39" s="52"/>
      <c r="E39" s="213" t="b">
        <f>E38=E56</f>
        <v>1</v>
      </c>
      <c r="F39" s="213" t="b">
        <f>F38=F56</f>
        <v>1</v>
      </c>
      <c r="G39" s="213" t="b">
        <f>G38=G56</f>
        <v>1</v>
      </c>
      <c r="H39" s="213" t="b">
        <f>H38=H56</f>
        <v>1</v>
      </c>
      <c r="I39" s="214">
        <v>72.599999999999994</v>
      </c>
      <c r="N39" s="214">
        <f>N38/D38</f>
        <v>0.82249786142001713</v>
      </c>
      <c r="O39" s="215">
        <f>O38/E38</f>
        <v>0.82213438735177868</v>
      </c>
      <c r="P39" s="215">
        <f>P38/F38</f>
        <v>0.85780885780885785</v>
      </c>
      <c r="Q39" s="215">
        <f>Q38/G38</f>
        <v>0.85637518319491934</v>
      </c>
      <c r="R39" s="215">
        <f>R38/H38</f>
        <v>0.85764765270065624</v>
      </c>
    </row>
    <row r="40" spans="1:35" ht="18" customHeight="1">
      <c r="B40" s="53"/>
      <c r="N40" s="216">
        <f>D38*I38/100</f>
        <v>1921.836</v>
      </c>
      <c r="O40" s="216">
        <f>E38*J38/100</f>
        <v>1871.694</v>
      </c>
      <c r="P40" s="216">
        <f>F38*K38/100</f>
        <v>1840.41</v>
      </c>
      <c r="Q40" s="216">
        <f>G38*L38/100</f>
        <v>1752.2319999999997</v>
      </c>
      <c r="R40" s="216">
        <f>H38*M38/100</f>
        <v>1699.6979999999999</v>
      </c>
    </row>
    <row r="41" spans="1:35" ht="18" customHeight="1">
      <c r="B41" s="53"/>
    </row>
    <row r="42" spans="1:35" ht="18" customHeight="1">
      <c r="B42" s="53"/>
    </row>
    <row r="43" spans="1:35" ht="18" customHeight="1">
      <c r="B43" s="51"/>
    </row>
    <row r="44" spans="1:35" ht="18" customHeight="1">
      <c r="B44" s="51"/>
    </row>
    <row r="45" spans="1:35" ht="18" customHeight="1">
      <c r="B45" s="51"/>
    </row>
    <row r="46" spans="1:35" ht="18" customHeight="1">
      <c r="B46" s="51"/>
      <c r="O46" s="214" t="s">
        <v>99</v>
      </c>
    </row>
    <row r="47" spans="1:35" ht="18" customHeight="1">
      <c r="B47" s="51"/>
    </row>
    <row r="48" spans="1:35" ht="18" customHeight="1">
      <c r="B48" s="51"/>
    </row>
    <row r="49" spans="2:14">
      <c r="B49" s="51"/>
    </row>
    <row r="50" spans="2:14" ht="12" customHeight="1">
      <c r="B50" s="51"/>
    </row>
    <row r="51" spans="2:14" ht="12" customHeight="1">
      <c r="B51" s="51"/>
    </row>
    <row r="52" spans="2:14" ht="12" customHeight="1">
      <c r="B52" s="51"/>
    </row>
    <row r="53" spans="2:14" ht="18" customHeight="1">
      <c r="B53" s="51"/>
      <c r="E53" s="213" t="s">
        <v>210</v>
      </c>
      <c r="F53" s="213" t="s">
        <v>211</v>
      </c>
      <c r="G53" s="213" t="s">
        <v>212</v>
      </c>
      <c r="H53" s="213" t="s">
        <v>213</v>
      </c>
    </row>
    <row r="54" spans="2:14" ht="18" customHeight="1">
      <c r="B54" s="51"/>
      <c r="C54" s="14" t="s">
        <v>50</v>
      </c>
      <c r="D54" s="214"/>
      <c r="E54" s="217">
        <f>E56+E63</f>
        <v>2277</v>
      </c>
      <c r="F54" s="217">
        <f>F56+F63</f>
        <v>2145</v>
      </c>
      <c r="G54" s="217">
        <f>G56+G63</f>
        <v>2047</v>
      </c>
      <c r="H54" s="217">
        <f>H56+H63</f>
        <v>1981</v>
      </c>
      <c r="J54" s="218"/>
      <c r="K54" s="218"/>
      <c r="L54" s="218"/>
      <c r="M54" s="218"/>
      <c r="N54" s="218"/>
    </row>
    <row r="55" spans="2:14" ht="18" customHeight="1">
      <c r="B55" s="51"/>
    </row>
    <row r="56" spans="2:14" ht="12" customHeight="1">
      <c r="B56" s="51"/>
      <c r="C56" s="14" t="s">
        <v>200</v>
      </c>
      <c r="D56" s="214"/>
      <c r="E56" s="213">
        <f>'[2]계획인구(최종)'!E103</f>
        <v>2277</v>
      </c>
      <c r="F56" s="213">
        <f>'[2]계획인구(최종)'!F103</f>
        <v>2145</v>
      </c>
      <c r="G56" s="213">
        <f>'[2]계획인구(최종)'!G103</f>
        <v>2047</v>
      </c>
      <c r="H56" s="213">
        <f>'[2]계획인구(최종)'!H103</f>
        <v>1981</v>
      </c>
    </row>
    <row r="57" spans="2:14" ht="12" customHeight="1">
      <c r="B57" s="51"/>
      <c r="C57" s="14"/>
      <c r="D57" s="214"/>
    </row>
    <row r="58" spans="2:14" ht="12" customHeight="1">
      <c r="B58" s="51"/>
      <c r="C58" s="14" t="s">
        <v>201</v>
      </c>
      <c r="D58" s="219"/>
      <c r="E58" s="203" t="s">
        <v>210</v>
      </c>
      <c r="F58" s="203" t="s">
        <v>211</v>
      </c>
      <c r="G58" s="203" t="s">
        <v>212</v>
      </c>
      <c r="H58" s="203" t="s">
        <v>213</v>
      </c>
      <c r="I58" s="296" t="s">
        <v>214</v>
      </c>
      <c r="J58" s="296"/>
      <c r="K58" s="296"/>
    </row>
    <row r="59" spans="2:14" ht="13.5" customHeight="1">
      <c r="B59" s="51"/>
      <c r="D59" s="220" t="s">
        <v>206</v>
      </c>
      <c r="E59" s="221"/>
      <c r="F59" s="221"/>
      <c r="G59" s="221"/>
      <c r="H59" s="221"/>
      <c r="I59" s="222"/>
      <c r="J59" s="222"/>
      <c r="K59" s="222"/>
    </row>
    <row r="60" spans="2:14" ht="13.5" customHeight="1">
      <c r="B60" s="51"/>
      <c r="C60" s="14"/>
      <c r="D60" s="220" t="s">
        <v>207</v>
      </c>
      <c r="E60" s="221"/>
      <c r="F60" s="221"/>
      <c r="G60" s="221"/>
      <c r="H60" s="221"/>
      <c r="I60" s="222"/>
      <c r="J60" s="222"/>
      <c r="K60" s="222"/>
    </row>
    <row r="61" spans="2:14" ht="13.5" customHeight="1">
      <c r="B61" s="51"/>
      <c r="C61" s="14"/>
      <c r="D61" s="220" t="s">
        <v>208</v>
      </c>
      <c r="E61" s="221"/>
      <c r="F61" s="221"/>
      <c r="G61" s="221"/>
      <c r="H61" s="221"/>
      <c r="I61" s="222"/>
      <c r="J61" s="222"/>
      <c r="K61" s="222"/>
    </row>
    <row r="62" spans="2:14" ht="13.5" customHeight="1">
      <c r="B62" s="51"/>
      <c r="D62" s="220" t="s">
        <v>209</v>
      </c>
      <c r="E62" s="221"/>
      <c r="F62" s="221"/>
      <c r="G62" s="221"/>
      <c r="H62" s="221"/>
      <c r="I62" s="222"/>
      <c r="J62" s="222"/>
      <c r="K62" s="222"/>
    </row>
    <row r="63" spans="2:14">
      <c r="B63" s="51"/>
      <c r="D63" s="220" t="s">
        <v>0</v>
      </c>
      <c r="E63" s="220">
        <f>SUM(E59:E62)</f>
        <v>0</v>
      </c>
      <c r="F63" s="220">
        <f>SUM(F59:F62)</f>
        <v>0</v>
      </c>
      <c r="G63" s="220">
        <f>SUM(G59:G62)</f>
        <v>0</v>
      </c>
      <c r="H63" s="220">
        <f>SUM(H59:H62)</f>
        <v>0</v>
      </c>
      <c r="I63" s="296"/>
      <c r="J63" s="296"/>
      <c r="K63" s="296"/>
    </row>
    <row r="64" spans="2:14">
      <c r="B64" s="51"/>
    </row>
    <row r="65" spans="2:2">
      <c r="B65" s="51"/>
    </row>
    <row r="66" spans="2:2">
      <c r="B66" s="51"/>
    </row>
    <row r="67" spans="2:2">
      <c r="B67" s="51"/>
    </row>
    <row r="68" spans="2:2">
      <c r="B68" s="51"/>
    </row>
    <row r="69" spans="2:2">
      <c r="B69" s="51"/>
    </row>
    <row r="70" spans="2:2">
      <c r="B70" s="51"/>
    </row>
    <row r="71" spans="2:2">
      <c r="B71" s="51"/>
    </row>
    <row r="72" spans="2:2">
      <c r="B72" s="51"/>
    </row>
    <row r="73" spans="2:2">
      <c r="B73" s="51"/>
    </row>
    <row r="74" spans="2:2">
      <c r="B74" s="51"/>
    </row>
    <row r="75" spans="2:2">
      <c r="B75" s="51"/>
    </row>
    <row r="76" spans="2:2">
      <c r="B76" s="51"/>
    </row>
    <row r="77" spans="2:2">
      <c r="B77" s="51"/>
    </row>
    <row r="78" spans="2:2">
      <c r="B78" s="51"/>
    </row>
    <row r="79" spans="2:2">
      <c r="B79" s="51"/>
    </row>
    <row r="80" spans="2:2">
      <c r="B80" s="51"/>
    </row>
    <row r="81" spans="2:2">
      <c r="B81" s="51"/>
    </row>
    <row r="82" spans="2:2">
      <c r="B82" s="51"/>
    </row>
    <row r="83" spans="2:2">
      <c r="B83" s="51"/>
    </row>
    <row r="84" spans="2:2">
      <c r="B84" s="51"/>
    </row>
    <row r="85" spans="2:2">
      <c r="B85" s="51"/>
    </row>
    <row r="86" spans="2:2">
      <c r="B86" s="51"/>
    </row>
    <row r="87" spans="2:2">
      <c r="B87" s="51"/>
    </row>
    <row r="88" spans="2:2">
      <c r="B88" s="51"/>
    </row>
    <row r="89" spans="2:2">
      <c r="B89" s="51"/>
    </row>
  </sheetData>
  <autoFilter ref="A2:AC40"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</autoFilter>
  <mergeCells count="14">
    <mergeCell ref="AB2:AB3"/>
    <mergeCell ref="AC2:AC3"/>
    <mergeCell ref="A1:H1"/>
    <mergeCell ref="A2:A3"/>
    <mergeCell ref="C2:C3"/>
    <mergeCell ref="D2:H2"/>
    <mergeCell ref="I2:M2"/>
    <mergeCell ref="N2:R2"/>
    <mergeCell ref="AA2:AA3"/>
    <mergeCell ref="A4:A38"/>
    <mergeCell ref="I58:K58"/>
    <mergeCell ref="I63:K63"/>
    <mergeCell ref="S2:V2"/>
    <mergeCell ref="W2:Z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colBreaks count="1" manualBreakCount="1">
    <brk id="26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12</vt:i4>
      </vt:variant>
    </vt:vector>
  </HeadingPairs>
  <TitlesOfParts>
    <vt:vector size="27" baseType="lpstr">
      <vt:lpstr>급수보급률 집계표</vt:lpstr>
      <vt:lpstr>홍성읍</vt:lpstr>
      <vt:lpstr>광천읍</vt:lpstr>
      <vt:lpstr>홍북면</vt:lpstr>
      <vt:lpstr>금마면</vt:lpstr>
      <vt:lpstr>홍동면</vt:lpstr>
      <vt:lpstr>장곡면</vt:lpstr>
      <vt:lpstr>은하면</vt:lpstr>
      <vt:lpstr>결성면</vt:lpstr>
      <vt:lpstr>서부면</vt:lpstr>
      <vt:lpstr>갈산면</vt:lpstr>
      <vt:lpstr>구항면</vt:lpstr>
      <vt:lpstr>출력안함☞</vt:lpstr>
      <vt:lpstr>리별인구</vt:lpstr>
      <vt:lpstr>정리</vt:lpstr>
      <vt:lpstr>갈산면!Print_Area</vt:lpstr>
      <vt:lpstr>결성면!Print_Area</vt:lpstr>
      <vt:lpstr>광천읍!Print_Area</vt:lpstr>
      <vt:lpstr>구항면!Print_Area</vt:lpstr>
      <vt:lpstr>금마면!Print_Area</vt:lpstr>
      <vt:lpstr>'급수보급률 집계표'!Print_Area</vt:lpstr>
      <vt:lpstr>서부면!Print_Area</vt:lpstr>
      <vt:lpstr>은하면!Print_Area</vt:lpstr>
      <vt:lpstr>장곡면!Print_Area</vt:lpstr>
      <vt:lpstr>홍동면!Print_Area</vt:lpstr>
      <vt:lpstr>홍북면!Print_Area</vt:lpstr>
      <vt:lpstr>홍성읍!Print_Area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n.j</dc:creator>
  <cp:lastModifiedBy>개인</cp:lastModifiedBy>
  <cp:lastPrinted>2017-04-25T03:11:22Z</cp:lastPrinted>
  <dcterms:created xsi:type="dcterms:W3CDTF">2011-06-29T08:57:46Z</dcterms:created>
  <dcterms:modified xsi:type="dcterms:W3CDTF">2017-10-25T04:42:13Z</dcterms:modified>
</cp:coreProperties>
</file>